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xml" ContentType="application/vnd.openxmlformats-officedocument.drawing+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charts/chart25.xml" ContentType="application/vnd.openxmlformats-officedocument.drawingml.chart+xml"/>
  <Override PartName="/xl/charts/style23.xml" ContentType="application/vnd.ms-office.chartstyle+xml"/>
  <Override PartName="/xl/charts/colors23.xml" ContentType="application/vnd.ms-office.chartcolorstyle+xml"/>
  <Override PartName="/xl/charts/chart26.xml" ContentType="application/vnd.openxmlformats-officedocument.drawingml.chart+xml"/>
  <Override PartName="/xl/charts/style24.xml" ContentType="application/vnd.ms-office.chartstyle+xml"/>
  <Override PartName="/xl/charts/colors24.xml" ContentType="application/vnd.ms-office.chartcolorstyle+xml"/>
  <Override PartName="/xl/charts/chart27.xml" ContentType="application/vnd.openxmlformats-officedocument.drawingml.chart+xml"/>
  <Override PartName="/xl/charts/style25.xml" ContentType="application/vnd.ms-office.chartstyle+xml"/>
  <Override PartName="/xl/charts/colors25.xml" ContentType="application/vnd.ms-office.chartcolorstyle+xml"/>
  <Override PartName="/xl/charts/chart28.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xml" ContentType="application/vnd.openxmlformats-officedocument.drawing+xml"/>
  <Override PartName="/xl/charts/chart29.xml" ContentType="application/vnd.openxmlformats-officedocument.drawingml.chart+xml"/>
  <Override PartName="/xl/charts/style27.xml" ContentType="application/vnd.ms-office.chartstyle+xml"/>
  <Override PartName="/xl/charts/colors27.xml" ContentType="application/vnd.ms-office.chartcolorstyle+xml"/>
  <Override PartName="/xl/charts/chart30.xml" ContentType="application/vnd.openxmlformats-officedocument.drawingml.chart+xml"/>
  <Override PartName="/xl/charts/style28.xml" ContentType="application/vnd.ms-office.chartstyle+xml"/>
  <Override PartName="/xl/charts/colors28.xml" ContentType="application/vnd.ms-office.chartcolorstyle+xml"/>
  <Override PartName="/xl/charts/chart31.xml" ContentType="application/vnd.openxmlformats-officedocument.drawingml.chart+xml"/>
  <Override PartName="/xl/charts/style29.xml" ContentType="application/vnd.ms-office.chartstyle+xml"/>
  <Override PartName="/xl/charts/colors29.xml" ContentType="application/vnd.ms-office.chartcolorstyle+xml"/>
  <Override PartName="/xl/charts/chart32.xml" ContentType="application/vnd.openxmlformats-officedocument.drawingml.chart+xml"/>
  <Override PartName="/xl/charts/chart33.xml" ContentType="application/vnd.openxmlformats-officedocument.drawingml.chart+xml"/>
  <Override PartName="/xl/charts/style30.xml" ContentType="application/vnd.ms-office.chartstyle+xml"/>
  <Override PartName="/xl/charts/colors30.xml" ContentType="application/vnd.ms-office.chartcolorstyle+xml"/>
  <Override PartName="/xl/charts/chart34.xml" ContentType="application/vnd.openxmlformats-officedocument.drawingml.chart+xml"/>
  <Override PartName="/xl/charts/style31.xml" ContentType="application/vnd.ms-office.chartstyle+xml"/>
  <Override PartName="/xl/charts/colors31.xml" ContentType="application/vnd.ms-office.chartcolorstyle+xml"/>
  <Override PartName="/xl/charts/chart35.xml" ContentType="application/vnd.openxmlformats-officedocument.drawingml.chart+xml"/>
  <Override PartName="/xl/charts/style32.xml" ContentType="application/vnd.ms-office.chartstyle+xml"/>
  <Override PartName="/xl/charts/colors32.xml" ContentType="application/vnd.ms-office.chartcolorstyle+xml"/>
  <Override PartName="/xl/charts/chart36.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6.xml" ContentType="application/vnd.openxmlformats-officedocument.drawing+xml"/>
  <Override PartName="/xl/charts/chart37.xml" ContentType="application/vnd.openxmlformats-officedocument.drawingml.chart+xml"/>
  <Override PartName="/xl/charts/style34.xml" ContentType="application/vnd.ms-office.chartstyle+xml"/>
  <Override PartName="/xl/charts/colors34.xml" ContentType="application/vnd.ms-office.chartcolorstyle+xml"/>
  <Override PartName="/xl/charts/chart38.xml" ContentType="application/vnd.openxmlformats-officedocument.drawingml.chart+xml"/>
  <Override PartName="/xl/charts/style35.xml" ContentType="application/vnd.ms-office.chartstyle+xml"/>
  <Override PartName="/xl/charts/colors35.xml" ContentType="application/vnd.ms-office.chartcolorstyle+xml"/>
  <Override PartName="/xl/charts/chart39.xml" ContentType="application/vnd.openxmlformats-officedocument.drawingml.chart+xml"/>
  <Override PartName="/xl/charts/style36.xml" ContentType="application/vnd.ms-office.chartstyle+xml"/>
  <Override PartName="/xl/charts/colors36.xml" ContentType="application/vnd.ms-office.chartcolorstyle+xml"/>
  <Override PartName="/xl/charts/chart40.xml" ContentType="application/vnd.openxmlformats-officedocument.drawingml.chart+xml"/>
  <Override PartName="/xl/charts/style37.xml" ContentType="application/vnd.ms-office.chartstyle+xml"/>
  <Override PartName="/xl/charts/colors37.xml" ContentType="application/vnd.ms-office.chartcolorstyle+xml"/>
  <Override PartName="/xl/charts/chart41.xml" ContentType="application/vnd.openxmlformats-officedocument.drawingml.chart+xml"/>
  <Override PartName="/xl/charts/style38.xml" ContentType="application/vnd.ms-office.chartstyle+xml"/>
  <Override PartName="/xl/charts/colors38.xml" ContentType="application/vnd.ms-office.chartcolorstyle+xml"/>
  <Override PartName="/xl/charts/chart42.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7.xml" ContentType="application/vnd.openxmlformats-officedocument.drawing+xml"/>
  <Override PartName="/xl/charts/chart43.xml" ContentType="application/vnd.openxmlformats-officedocument.drawingml.chart+xml"/>
  <Override PartName="/xl/charts/style40.xml" ContentType="application/vnd.ms-office.chartstyle+xml"/>
  <Override PartName="/xl/charts/colors40.xml" ContentType="application/vnd.ms-office.chartcolorstyle+xml"/>
  <Override PartName="/xl/charts/chart44.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8.xml" ContentType="application/vnd.openxmlformats-officedocument.drawing+xml"/>
  <Override PartName="/xl/charts/chart45.xml" ContentType="application/vnd.openxmlformats-officedocument.drawingml.chart+xml"/>
  <Override PartName="/xl/charts/style42.xml" ContentType="application/vnd.ms-office.chartstyle+xml"/>
  <Override PartName="/xl/charts/colors42.xml" ContentType="application/vnd.ms-office.chartcolorstyle+xml"/>
  <Override PartName="/xl/charts/chart46.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9.xml" ContentType="application/vnd.openxmlformats-officedocument.drawing+xml"/>
  <Override PartName="/xl/charts/chart47.xml" ContentType="application/vnd.openxmlformats-officedocument.drawingml.chart+xml"/>
  <Override PartName="/xl/charts/style44.xml" ContentType="application/vnd.ms-office.chartstyle+xml"/>
  <Override PartName="/xl/charts/colors44.xml" ContentType="application/vnd.ms-office.chartcolorstyle+xml"/>
  <Override PartName="/xl/charts/chart48.xml" ContentType="application/vnd.openxmlformats-officedocument.drawingml.chart+xml"/>
  <Override PartName="/xl/charts/style45.xml" ContentType="application/vnd.ms-office.chartstyle+xml"/>
  <Override PartName="/xl/charts/colors45.xml" ContentType="application/vnd.ms-office.chartcolorstyle+xml"/>
  <Override PartName="/xl/charts/chart49.xml" ContentType="application/vnd.openxmlformats-officedocument.drawingml.chart+xml"/>
  <Override PartName="/xl/charts/style46.xml" ContentType="application/vnd.ms-office.chartstyle+xml"/>
  <Override PartName="/xl/charts/colors46.xml" ContentType="application/vnd.ms-office.chartcolorstyle+xml"/>
  <Override PartName="/xl/charts/chart50.xml" ContentType="application/vnd.openxmlformats-officedocument.drawingml.chart+xml"/>
  <Override PartName="/xl/charts/style47.xml" ContentType="application/vnd.ms-office.chartstyle+xml"/>
  <Override PartName="/xl/charts/colors47.xml" ContentType="application/vnd.ms-office.chartcolorstyle+xml"/>
  <Override PartName="/xl/charts/chart51.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10.xml" ContentType="application/vnd.openxmlformats-officedocument.drawing+xml"/>
  <Override PartName="/xl/charts/chart52.xml" ContentType="application/vnd.openxmlformats-officedocument.drawingml.chart+xml"/>
  <Override PartName="/xl/charts/style49.xml" ContentType="application/vnd.ms-office.chartstyle+xml"/>
  <Override PartName="/xl/charts/colors49.xml" ContentType="application/vnd.ms-office.chartcolorstyle+xml"/>
  <Override PartName="/xl/charts/chart53.xml" ContentType="application/vnd.openxmlformats-officedocument.drawingml.chart+xml"/>
  <Override PartName="/xl/charts/style50.xml" ContentType="application/vnd.ms-office.chartstyle+xml"/>
  <Override PartName="/xl/charts/colors50.xml" ContentType="application/vnd.ms-office.chartcolorstyle+xml"/>
  <Override PartName="/xl/charts/chart54.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11.xml" ContentType="application/vnd.openxmlformats-officedocument.drawing+xml"/>
  <Override PartName="/xl/charts/chart55.xml" ContentType="application/vnd.openxmlformats-officedocument.drawingml.chart+xml"/>
  <Override PartName="/xl/charts/style52.xml" ContentType="application/vnd.ms-office.chartstyle+xml"/>
  <Override PartName="/xl/charts/colors52.xml" ContentType="application/vnd.ms-office.chartcolorstyle+xml"/>
  <Override PartName="/xl/charts/chart56.xml" ContentType="application/vnd.openxmlformats-officedocument.drawingml.chart+xml"/>
  <Override PartName="/xl/charts/style53.xml" ContentType="application/vnd.ms-office.chartstyle+xml"/>
  <Override PartName="/xl/charts/colors53.xml" ContentType="application/vnd.ms-office.chartcolorstyle+xml"/>
  <Override PartName="/xl/charts/chart57.xml" ContentType="application/vnd.openxmlformats-officedocument.drawingml.chart+xml"/>
  <Override PartName="/xl/charts/style54.xml" ContentType="application/vnd.ms-office.chartstyle+xml"/>
  <Override PartName="/xl/charts/colors54.xml" ContentType="application/vnd.ms-office.chartcolorstyle+xml"/>
  <Override PartName="/xl/charts/chart58.xml" ContentType="application/vnd.openxmlformats-officedocument.drawingml.chart+xml"/>
  <Override PartName="/xl/charts/style55.xml" ContentType="application/vnd.ms-office.chartstyle+xml"/>
  <Override PartName="/xl/charts/colors55.xml" ContentType="application/vnd.ms-office.chartcolorstyle+xml"/>
  <Override PartName="/xl/charts/chart59.xml" ContentType="application/vnd.openxmlformats-officedocument.drawingml.chart+xml"/>
  <Override PartName="/xl/charts/style56.xml" ContentType="application/vnd.ms-office.chartstyle+xml"/>
  <Override PartName="/xl/charts/colors56.xml" ContentType="application/vnd.ms-office.chartcolorstyle+xml"/>
  <Override PartName="/xl/charts/chart60.xml" ContentType="application/vnd.openxmlformats-officedocument.drawingml.chart+xml"/>
  <Override PartName="/xl/charts/style57.xml" ContentType="application/vnd.ms-office.chartstyle+xml"/>
  <Override PartName="/xl/charts/colors57.xml" ContentType="application/vnd.ms-office.chartcolorstyle+xml"/>
  <Override PartName="/xl/drawings/drawing12.xml" ContentType="application/vnd.openxmlformats-officedocument.drawing+xml"/>
  <Override PartName="/xl/charts/chart61.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13.xml" ContentType="application/vnd.openxmlformats-officedocument.drawing+xml"/>
  <Override PartName="/xl/charts/chart62.xml" ContentType="application/vnd.openxmlformats-officedocument.drawingml.chart+xml"/>
  <Override PartName="/xl/charts/style59.xml" ContentType="application/vnd.ms-office.chartstyle+xml"/>
  <Override PartName="/xl/charts/colors59.xml" ContentType="application/vnd.ms-office.chartcolorstyle+xml"/>
  <Override PartName="/xl/charts/chart63.xml" ContentType="application/vnd.openxmlformats-officedocument.drawingml.chart+xml"/>
  <Override PartName="/xl/charts/style60.xml" ContentType="application/vnd.ms-office.chartstyle+xml"/>
  <Override PartName="/xl/charts/colors60.xml" ContentType="application/vnd.ms-office.chartcolorstyle+xml"/>
  <Override PartName="/xl/charts/chart64.xml" ContentType="application/vnd.openxmlformats-officedocument.drawingml.chart+xml"/>
  <Override PartName="/xl/charts/style61.xml" ContentType="application/vnd.ms-office.chartstyle+xml"/>
  <Override PartName="/xl/charts/colors61.xml" ContentType="application/vnd.ms-office.chartcolorstyle+xml"/>
  <Override PartName="/xl/drawings/drawing14.xml" ContentType="application/vnd.openxmlformats-officedocument.drawing+xml"/>
  <Override PartName="/xl/charts/chart65.xml" ContentType="application/vnd.openxmlformats-officedocument.drawingml.chart+xml"/>
  <Override PartName="/xl/charts/style62.xml" ContentType="application/vnd.ms-office.chartstyle+xml"/>
  <Override PartName="/xl/charts/colors62.xml" ContentType="application/vnd.ms-office.chartcolorstyle+xml"/>
  <Override PartName="/xl/charts/chart66.xml" ContentType="application/vnd.openxmlformats-officedocument.drawingml.chart+xml"/>
  <Override PartName="/xl/charts/style63.xml" ContentType="application/vnd.ms-office.chartstyle+xml"/>
  <Override PartName="/xl/charts/colors63.xml" ContentType="application/vnd.ms-office.chartcolorstyle+xml"/>
  <Override PartName="/xl/drawings/drawing15.xml" ContentType="application/vnd.openxmlformats-officedocument.drawing+xml"/>
  <Override PartName="/xl/charts/chart67.xml" ContentType="application/vnd.openxmlformats-officedocument.drawingml.chart+xml"/>
  <Override PartName="/xl/charts/style64.xml" ContentType="application/vnd.ms-office.chartstyle+xml"/>
  <Override PartName="/xl/charts/colors64.xml" ContentType="application/vnd.ms-office.chartcolorstyle+xml"/>
  <Override PartName="/xl/drawings/drawing16.xml" ContentType="application/vnd.openxmlformats-officedocument.drawing+xml"/>
  <Override PartName="/xl/charts/chart68.xml" ContentType="application/vnd.openxmlformats-officedocument.drawingml.chart+xml"/>
  <Override PartName="/xl/charts/style65.xml" ContentType="application/vnd.ms-office.chartstyle+xml"/>
  <Override PartName="/xl/charts/colors65.xml" ContentType="application/vnd.ms-office.chartcolorstyle+xml"/>
  <Override PartName="/xl/drawings/drawing17.xml" ContentType="application/vnd.openxmlformats-officedocument.drawing+xml"/>
  <Override PartName="/xl/charts/chart69.xml" ContentType="application/vnd.openxmlformats-officedocument.drawingml.chart+xml"/>
  <Override PartName="/xl/charts/style66.xml" ContentType="application/vnd.ms-office.chartstyle+xml"/>
  <Override PartName="/xl/charts/colors66.xml" ContentType="application/vnd.ms-office.chartcolorstyle+xml"/>
  <Override PartName="/xl/charts/chart70.xml" ContentType="application/vnd.openxmlformats-officedocument.drawingml.chart+xml"/>
  <Override PartName="/xl/charts/style67.xml" ContentType="application/vnd.ms-office.chartstyle+xml"/>
  <Override PartName="/xl/charts/colors67.xml" ContentType="application/vnd.ms-office.chartcolorstyle+xml"/>
  <Override PartName="/xl/charts/chart71.xml" ContentType="application/vnd.openxmlformats-officedocument.drawingml.chart+xml"/>
  <Override PartName="/xl/charts/style68.xml" ContentType="application/vnd.ms-office.chartstyle+xml"/>
  <Override PartName="/xl/charts/colors68.xml" ContentType="application/vnd.ms-office.chartcolorstyle+xml"/>
  <Override PartName="/xl/charts/chart72.xml" ContentType="application/vnd.openxmlformats-officedocument.drawingml.chart+xml"/>
  <Override PartName="/xl/charts/style69.xml" ContentType="application/vnd.ms-office.chartstyle+xml"/>
  <Override PartName="/xl/charts/colors69.xml" ContentType="application/vnd.ms-office.chartcolorstyle+xml"/>
  <Override PartName="/xl/charts/chart73.xml" ContentType="application/vnd.openxmlformats-officedocument.drawingml.chart+xml"/>
  <Override PartName="/xl/charts/style70.xml" ContentType="application/vnd.ms-office.chartstyle+xml"/>
  <Override PartName="/xl/charts/colors70.xml" ContentType="application/vnd.ms-office.chartcolorstyle+xml"/>
  <Override PartName="/xl/charts/chart74.xml" ContentType="application/vnd.openxmlformats-officedocument.drawingml.chart+xml"/>
  <Override PartName="/xl/charts/style71.xml" ContentType="application/vnd.ms-office.chartstyle+xml"/>
  <Override PartName="/xl/charts/colors71.xml" ContentType="application/vnd.ms-office.chartcolorstyle+xml"/>
  <Override PartName="/xl/charts/chart75.xml" ContentType="application/vnd.openxmlformats-officedocument.drawingml.chart+xml"/>
  <Override PartName="/xl/charts/style72.xml" ContentType="application/vnd.ms-office.chartstyle+xml"/>
  <Override PartName="/xl/charts/colors72.xml" ContentType="application/vnd.ms-office.chartcolorstyle+xml"/>
  <Override PartName="/xl/charts/chart76.xml" ContentType="application/vnd.openxmlformats-officedocument.drawingml.chart+xml"/>
  <Override PartName="/xl/charts/style73.xml" ContentType="application/vnd.ms-office.chartstyle+xml"/>
  <Override PartName="/xl/charts/colors73.xml" ContentType="application/vnd.ms-office.chartcolorstyle+xml"/>
  <Override PartName="/xl/charts/chart77.xml" ContentType="application/vnd.openxmlformats-officedocument.drawingml.chart+xml"/>
  <Override PartName="/xl/charts/style74.xml" ContentType="application/vnd.ms-office.chartstyle+xml"/>
  <Override PartName="/xl/charts/colors74.xml" ContentType="application/vnd.ms-office.chartcolorstyle+xml"/>
  <Override PartName="/xl/charts/chart78.xml" ContentType="application/vnd.openxmlformats-officedocument.drawingml.chart+xml"/>
  <Override PartName="/xl/charts/style75.xml" ContentType="application/vnd.ms-office.chartstyle+xml"/>
  <Override PartName="/xl/charts/colors75.xml" ContentType="application/vnd.ms-office.chartcolorstyle+xml"/>
  <Override PartName="/xl/charts/chart79.xml" ContentType="application/vnd.openxmlformats-officedocument.drawingml.chart+xml"/>
  <Override PartName="/xl/charts/style76.xml" ContentType="application/vnd.ms-office.chartstyle+xml"/>
  <Override PartName="/xl/charts/colors76.xml" ContentType="application/vnd.ms-office.chartcolorstyle+xml"/>
  <Override PartName="/xl/charts/chart80.xml" ContentType="application/vnd.openxmlformats-officedocument.drawingml.chart+xml"/>
  <Override PartName="/xl/charts/style77.xml" ContentType="application/vnd.ms-office.chartstyle+xml"/>
  <Override PartName="/xl/charts/colors77.xml" ContentType="application/vnd.ms-office.chartcolorstyle+xml"/>
  <Override PartName="/xl/charts/chart81.xml" ContentType="application/vnd.openxmlformats-officedocument.drawingml.chart+xml"/>
  <Override PartName="/xl/charts/style78.xml" ContentType="application/vnd.ms-office.chartstyle+xml"/>
  <Override PartName="/xl/charts/colors78.xml" ContentType="application/vnd.ms-office.chartcolorstyle+xml"/>
  <Override PartName="/xl/charts/chart82.xml" ContentType="application/vnd.openxmlformats-officedocument.drawingml.chart+xml"/>
  <Override PartName="/xl/charts/style79.xml" ContentType="application/vnd.ms-office.chartstyle+xml"/>
  <Override PartName="/xl/charts/colors79.xml" ContentType="application/vnd.ms-office.chartcolorstyle+xml"/>
  <Override PartName="/xl/drawings/drawing18.xml" ContentType="application/vnd.openxmlformats-officedocument.drawing+xml"/>
  <Override PartName="/xl/charts/chart83.xml" ContentType="application/vnd.openxmlformats-officedocument.drawingml.chart+xml"/>
  <Override PartName="/xl/charts/style80.xml" ContentType="application/vnd.ms-office.chartstyle+xml"/>
  <Override PartName="/xl/charts/colors80.xml" ContentType="application/vnd.ms-office.chartcolorstyle+xml"/>
  <Override PartName="/xl/charts/chart84.xml" ContentType="application/vnd.openxmlformats-officedocument.drawingml.chart+xml"/>
  <Override PartName="/xl/charts/style81.xml" ContentType="application/vnd.ms-office.chartstyle+xml"/>
  <Override PartName="/xl/charts/colors81.xml" ContentType="application/vnd.ms-office.chartcolorstyle+xml"/>
  <Override PartName="/xl/charts/chart85.xml" ContentType="application/vnd.openxmlformats-officedocument.drawingml.chart+xml"/>
  <Override PartName="/xl/charts/style82.xml" ContentType="application/vnd.ms-office.chartstyle+xml"/>
  <Override PartName="/xl/charts/colors8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SPU\DSCR.O-0\Libre\Conjoncture\Barometres_projet et définitif\année 2020\06 - juin 2020\Confinement\"/>
    </mc:Choice>
  </mc:AlternateContent>
  <bookViews>
    <workbookView xWindow="0" yWindow="0" windowWidth="20400" windowHeight="7770" tabRatio="853" firstSheet="5" activeTab="5"/>
  </bookViews>
  <sheets>
    <sheet name="baromètre page 7" sheetId="33" r:id="rId1"/>
    <sheet name="baromètre page 8" sheetId="34" r:id="rId2"/>
    <sheet name="baromètre page 9" sheetId="37" r:id="rId3"/>
    <sheet name="baromètre page 7_A" sheetId="38" r:id="rId4"/>
    <sheet name="baromètre page 8_A" sheetId="39" r:id="rId5"/>
    <sheet name="baromètre page 9_A" sheetId="40" r:id="rId6"/>
    <sheet name="baromètre page 7_E" sheetId="41" r:id="rId7"/>
    <sheet name="baromètre page 8_E" sheetId="42" r:id="rId8"/>
    <sheet name="baromètre page 9_E" sheetId="43" r:id="rId9"/>
    <sheet name="ATB_Date" sheetId="28" r:id="rId10"/>
    <sheet name="ATB_Cumul7j" sheetId="29" r:id="rId11"/>
    <sheet name="ATB_Sem" sheetId="7" r:id="rId12"/>
    <sheet name="T_Semaine_Milieu" sheetId="26" r:id="rId13"/>
    <sheet name="T_Semaine_Usagers" sheetId="30" r:id="rId14"/>
    <sheet name="Trafic_Cumul7j" sheetId="35" r:id="rId15"/>
    <sheet name="Activité" sheetId="27" r:id="rId16"/>
    <sheet name="Activité_Cumul7j" sheetId="32" r:id="rId17"/>
    <sheet name="Feuil7" sheetId="8" r:id="rId18"/>
    <sheet name="Feuil5" sheetId="6" r:id="rId19"/>
    <sheet name="Feuil2" sheetId="9" r:id="rId20"/>
    <sheet name="Synthèse_2020" sheetId="1" r:id="rId21"/>
    <sheet name="Synthèse_2015-2019" sheetId="3" r:id="rId22"/>
    <sheet name="Synthèse_2020_P_Conf" sheetId="5" r:id="rId23"/>
    <sheet name="Synthèse_2015-2019_P_Conf" sheetId="4" r:id="rId24"/>
    <sheet name="Synthèse_2015a2019_P_Conf" sheetId="10" r:id="rId25"/>
    <sheet name="Graphes_Repartit" sheetId="2" r:id="rId26"/>
    <sheet name="ATB_Heure" sheetId="14" r:id="rId27"/>
    <sheet name="Feuil2 (2)" sheetId="16" r:id="rId28"/>
    <sheet name="T_Age_Trajet" sheetId="17" r:id="rId29"/>
    <sheet name="T_Age_Heures" sheetId="18" r:id="rId30"/>
    <sheet name="T_Age_Mode" sheetId="19" r:id="rId31"/>
    <sheet name="T_Mode_Trajet" sheetId="20" r:id="rId32"/>
    <sheet name="T_Mode_Heures" sheetId="21" r:id="rId33"/>
    <sheet name="T_Trajet_Heures" sheetId="22" r:id="rId34"/>
    <sheet name="T_Heure_Milieu" sheetId="23" r:id="rId35"/>
    <sheet name="T_Age_Milieu" sheetId="24" r:id="rId36"/>
    <sheet name="T_Mode_Milieu" sheetId="25" r:id="rId37"/>
  </sheets>
  <externalReferences>
    <externalReference r:id="rId38"/>
  </externalReferences>
  <definedNames>
    <definedName name="_xlnm._FilterDatabase" localSheetId="9" hidden="1">ATB_Date!$AC$4:$AM$292</definedName>
    <definedName name="_xlnm.Print_Area" localSheetId="0">'baromètre page 7'!$A$1:$L$81</definedName>
    <definedName name="_xlnm.Print_Area" localSheetId="3">'baromètre page 7_A'!$A$1:$L$81</definedName>
    <definedName name="_xlnm.Print_Area" localSheetId="6">'baromètre page 7_E'!$A$1:$L$81</definedName>
    <definedName name="_xlnm.Print_Area" localSheetId="1">'baromètre page 8'!$A$1:$L$80</definedName>
    <definedName name="_xlnm.Print_Area" localSheetId="4">'baromètre page 8_A'!$A$1:$L$80</definedName>
    <definedName name="_xlnm.Print_Area" localSheetId="7">'baromètre page 8_E'!$A$1:$L$80</definedName>
    <definedName name="_xlnm.Print_Area" localSheetId="2">'baromètre page 9'!$A$1:$AC$77</definedName>
    <definedName name="_xlnm.Print_Area" localSheetId="5">'baromètre page 9_A'!$A$1:$AC$77</definedName>
    <definedName name="_xlnm.Print_Area" localSheetId="8">'baromètre page 9_E'!$A$1:$AC$77</definedName>
  </definedNames>
  <calcPr calcId="162913"/>
</workbook>
</file>

<file path=xl/calcChain.xml><?xml version="1.0" encoding="utf-8"?>
<calcChain xmlns="http://schemas.openxmlformats.org/spreadsheetml/2006/main">
  <c r="W73" i="43" l="1"/>
  <c r="AA73" i="43" s="1"/>
  <c r="O73" i="43"/>
  <c r="S73" i="43" s="1"/>
  <c r="K73" i="43"/>
  <c r="I73" i="43"/>
  <c r="AA72" i="43"/>
  <c r="Y72" i="43"/>
  <c r="W72" i="43"/>
  <c r="S72" i="43"/>
  <c r="Q72" i="43"/>
  <c r="O72" i="43"/>
  <c r="K72" i="43"/>
  <c r="I72" i="43"/>
  <c r="AA71" i="43"/>
  <c r="Y71" i="43"/>
  <c r="S71" i="43"/>
  <c r="Q71" i="43"/>
  <c r="K71" i="43"/>
  <c r="I71" i="43"/>
  <c r="AA70" i="43"/>
  <c r="Y70" i="43"/>
  <c r="S70" i="43"/>
  <c r="Q70" i="43"/>
  <c r="K70" i="43"/>
  <c r="I70" i="43"/>
  <c r="W69" i="43"/>
  <c r="AA69" i="43" s="1"/>
  <c r="S69" i="43"/>
  <c r="Q69" i="43"/>
  <c r="O69" i="43"/>
  <c r="K69" i="43"/>
  <c r="I69" i="43"/>
  <c r="W68" i="43"/>
  <c r="AA68" i="43" s="1"/>
  <c r="O68" i="43"/>
  <c r="S68" i="43" s="1"/>
  <c r="K68" i="43"/>
  <c r="I68" i="43"/>
  <c r="AA61" i="43"/>
  <c r="Y61" i="43"/>
  <c r="W61" i="43"/>
  <c r="S61" i="43"/>
  <c r="Q61" i="43"/>
  <c r="O61" i="43"/>
  <c r="K61" i="43"/>
  <c r="I61" i="43"/>
  <c r="W60" i="43"/>
  <c r="AA60" i="43" s="1"/>
  <c r="S60" i="43"/>
  <c r="Q60" i="43"/>
  <c r="O60" i="43"/>
  <c r="K60" i="43"/>
  <c r="I60" i="43"/>
  <c r="W59" i="43"/>
  <c r="AA59" i="43" s="1"/>
  <c r="O59" i="43"/>
  <c r="S59" i="43" s="1"/>
  <c r="K59" i="43"/>
  <c r="I59" i="43"/>
  <c r="AA58" i="43"/>
  <c r="Y58" i="43"/>
  <c r="W58" i="43"/>
  <c r="S58" i="43"/>
  <c r="Q58" i="43"/>
  <c r="O58" i="43"/>
  <c r="K58" i="43"/>
  <c r="I58" i="43"/>
  <c r="W57" i="43"/>
  <c r="Y57" i="43" s="1"/>
  <c r="S57" i="43"/>
  <c r="Q57" i="43"/>
  <c r="O57" i="43"/>
  <c r="K57" i="43"/>
  <c r="I57" i="43"/>
  <c r="W56" i="43"/>
  <c r="AA56" i="43" s="1"/>
  <c r="O56" i="43"/>
  <c r="S56" i="43" s="1"/>
  <c r="K56" i="43"/>
  <c r="I56" i="43"/>
  <c r="AA55" i="43"/>
  <c r="Y55" i="43"/>
  <c r="W55" i="43"/>
  <c r="S55" i="43"/>
  <c r="Q55" i="43"/>
  <c r="O55" i="43"/>
  <c r="K55" i="43"/>
  <c r="I55" i="43"/>
  <c r="AA47" i="43"/>
  <c r="Z47" i="43"/>
  <c r="Y47" i="43"/>
  <c r="X47" i="43"/>
  <c r="W47" i="43"/>
  <c r="V47" i="43"/>
  <c r="U9" i="43" s="1"/>
  <c r="U47" i="43"/>
  <c r="T47" i="43"/>
  <c r="S47" i="43"/>
  <c r="R47" i="43"/>
  <c r="Q47" i="43"/>
  <c r="P47" i="43"/>
  <c r="O47" i="43"/>
  <c r="N47" i="43"/>
  <c r="M47" i="43"/>
  <c r="M9" i="43" s="1"/>
  <c r="L47" i="43"/>
  <c r="K47" i="43"/>
  <c r="J47" i="43"/>
  <c r="I47" i="43"/>
  <c r="H47" i="43"/>
  <c r="G47" i="43"/>
  <c r="F47" i="43"/>
  <c r="E47" i="43"/>
  <c r="D47" i="43"/>
  <c r="C47" i="43"/>
  <c r="AA46" i="43"/>
  <c r="Z46" i="43"/>
  <c r="Y46" i="43"/>
  <c r="X46" i="43"/>
  <c r="W46" i="43"/>
  <c r="V46" i="43"/>
  <c r="U46" i="43"/>
  <c r="T46" i="43"/>
  <c r="S46" i="43"/>
  <c r="R46" i="43"/>
  <c r="Q46" i="43"/>
  <c r="P46" i="43"/>
  <c r="O46" i="43"/>
  <c r="N46" i="43"/>
  <c r="M46" i="43"/>
  <c r="L46" i="43"/>
  <c r="K46" i="43"/>
  <c r="J46" i="43"/>
  <c r="I46" i="43"/>
  <c r="H46" i="43"/>
  <c r="G46" i="43"/>
  <c r="F46" i="43"/>
  <c r="E46" i="43"/>
  <c r="D46" i="43"/>
  <c r="C46" i="43"/>
  <c r="AA45" i="43"/>
  <c r="Z45" i="43"/>
  <c r="Y45" i="43"/>
  <c r="W9" i="43" s="1"/>
  <c r="X45" i="43"/>
  <c r="W45" i="43"/>
  <c r="V45" i="43"/>
  <c r="U45" i="43"/>
  <c r="T45" i="43"/>
  <c r="S45" i="43"/>
  <c r="R45" i="43"/>
  <c r="Q45" i="43"/>
  <c r="P45" i="43"/>
  <c r="O45" i="43"/>
  <c r="N45" i="43"/>
  <c r="M45" i="43"/>
  <c r="O9" i="43" s="1"/>
  <c r="L45" i="43"/>
  <c r="K45" i="43"/>
  <c r="J45" i="43"/>
  <c r="I45" i="43"/>
  <c r="H45" i="43"/>
  <c r="G45" i="43"/>
  <c r="F45" i="43"/>
  <c r="E45" i="43"/>
  <c r="D45" i="43"/>
  <c r="C45" i="43"/>
  <c r="G9" i="43" s="1"/>
  <c r="AA11" i="43"/>
  <c r="Y11" i="43"/>
  <c r="W11" i="43"/>
  <c r="U11" i="43"/>
  <c r="O11" i="43"/>
  <c r="M11" i="43"/>
  <c r="Q11" i="43" s="1"/>
  <c r="G11" i="43"/>
  <c r="E11" i="43"/>
  <c r="K11" i="43" s="1"/>
  <c r="AA10" i="43"/>
  <c r="Y10" i="43"/>
  <c r="W10" i="43"/>
  <c r="U10" i="43"/>
  <c r="O10" i="43"/>
  <c r="M10" i="43"/>
  <c r="Q10" i="43" s="1"/>
  <c r="G10" i="43"/>
  <c r="E10" i="43"/>
  <c r="I10" i="43" s="1"/>
  <c r="E9" i="43"/>
  <c r="AA8" i="43"/>
  <c r="Y8" i="43"/>
  <c r="W8" i="43"/>
  <c r="U8" i="43"/>
  <c r="O8" i="43"/>
  <c r="M8" i="43"/>
  <c r="Q8" i="43" s="1"/>
  <c r="G8" i="43"/>
  <c r="E8" i="43"/>
  <c r="K8" i="43" s="1"/>
  <c r="D5" i="35"/>
  <c r="D6" i="35"/>
  <c r="D7" i="35"/>
  <c r="D8" i="35"/>
  <c r="D9" i="35"/>
  <c r="D10" i="35"/>
  <c r="D11" i="35"/>
  <c r="D12" i="35"/>
  <c r="D13" i="35"/>
  <c r="D14" i="35"/>
  <c r="D15" i="35"/>
  <c r="D16" i="35"/>
  <c r="D17" i="35"/>
  <c r="D18" i="35"/>
  <c r="D19" i="35"/>
  <c r="D20" i="35"/>
  <c r="D21" i="35"/>
  <c r="D22" i="35"/>
  <c r="D23" i="35"/>
  <c r="D24" i="35"/>
  <c r="D25" i="35"/>
  <c r="D26" i="35"/>
  <c r="D27" i="35"/>
  <c r="D28" i="35"/>
  <c r="D29" i="35"/>
  <c r="D30" i="35"/>
  <c r="D31" i="35"/>
  <c r="D32" i="35"/>
  <c r="D33" i="35"/>
  <c r="D34" i="35"/>
  <c r="D35" i="35"/>
  <c r="D36" i="35"/>
  <c r="D37" i="35"/>
  <c r="D38" i="35"/>
  <c r="D39" i="35"/>
  <c r="D40" i="35"/>
  <c r="D41" i="35"/>
  <c r="D42" i="35"/>
  <c r="D43" i="35"/>
  <c r="D44" i="35"/>
  <c r="D45" i="35"/>
  <c r="D46" i="35"/>
  <c r="D47" i="35"/>
  <c r="D48" i="35"/>
  <c r="D49" i="35"/>
  <c r="D50" i="35"/>
  <c r="D51" i="35"/>
  <c r="D52" i="35"/>
  <c r="D53" i="35"/>
  <c r="D54" i="35"/>
  <c r="D55" i="35"/>
  <c r="D56" i="35"/>
  <c r="D57" i="35"/>
  <c r="D58" i="35"/>
  <c r="D59" i="35"/>
  <c r="D60" i="35"/>
  <c r="D61" i="35"/>
  <c r="D62" i="35"/>
  <c r="D63" i="35"/>
  <c r="D64" i="35"/>
  <c r="D65" i="35"/>
  <c r="D66" i="35"/>
  <c r="D67" i="35"/>
  <c r="D68" i="35"/>
  <c r="D69" i="35"/>
  <c r="D70" i="35"/>
  <c r="D71" i="35"/>
  <c r="D72" i="35"/>
  <c r="D73" i="35"/>
  <c r="D74" i="35"/>
  <c r="D75" i="35"/>
  <c r="D76" i="35"/>
  <c r="D77" i="35"/>
  <c r="D78" i="35"/>
  <c r="D79" i="35"/>
  <c r="D80" i="35"/>
  <c r="D81" i="35"/>
  <c r="D82" i="35"/>
  <c r="D83" i="35"/>
  <c r="D84" i="35"/>
  <c r="D85" i="35"/>
  <c r="D86" i="35"/>
  <c r="D87" i="35"/>
  <c r="D88" i="35"/>
  <c r="D89" i="35"/>
  <c r="D90" i="35"/>
  <c r="D91" i="35"/>
  <c r="D92" i="35"/>
  <c r="D93" i="35"/>
  <c r="D94" i="35"/>
  <c r="D95" i="35"/>
  <c r="D96" i="35"/>
  <c r="D97" i="35"/>
  <c r="D98" i="35"/>
  <c r="D99" i="35"/>
  <c r="D100" i="35"/>
  <c r="D101" i="35"/>
  <c r="D102" i="35"/>
  <c r="D103" i="35"/>
  <c r="D104" i="35"/>
  <c r="D105" i="35"/>
  <c r="D106" i="35"/>
  <c r="D107" i="35"/>
  <c r="D108" i="35"/>
  <c r="D109" i="35"/>
  <c r="D110" i="35"/>
  <c r="D111" i="35"/>
  <c r="D112" i="35"/>
  <c r="D113" i="35"/>
  <c r="D114" i="35"/>
  <c r="D115" i="35"/>
  <c r="D116" i="35"/>
  <c r="D117" i="35"/>
  <c r="D118" i="35"/>
  <c r="D119" i="35"/>
  <c r="D120" i="35"/>
  <c r="D121" i="35"/>
  <c r="D122" i="35"/>
  <c r="D123" i="35"/>
  <c r="D124" i="35"/>
  <c r="D125" i="35"/>
  <c r="D126" i="35"/>
  <c r="D127" i="35"/>
  <c r="D128" i="35"/>
  <c r="D129" i="35"/>
  <c r="D130" i="35"/>
  <c r="D131" i="35"/>
  <c r="D132" i="35"/>
  <c r="D133" i="35"/>
  <c r="D134" i="35"/>
  <c r="D135" i="35"/>
  <c r="D136" i="35"/>
  <c r="D137" i="35"/>
  <c r="D138" i="35"/>
  <c r="D139" i="35"/>
  <c r="D140" i="35"/>
  <c r="D141" i="35"/>
  <c r="D142" i="35"/>
  <c r="D143" i="35"/>
  <c r="D144" i="35"/>
  <c r="D145" i="35"/>
  <c r="D146" i="35"/>
  <c r="D147" i="35"/>
  <c r="D148" i="35"/>
  <c r="D149" i="35"/>
  <c r="D150" i="35"/>
  <c r="D151" i="35"/>
  <c r="D152" i="35"/>
  <c r="D153" i="35"/>
  <c r="D154" i="35"/>
  <c r="D155" i="35"/>
  <c r="D156" i="35"/>
  <c r="D157" i="35"/>
  <c r="D158" i="35"/>
  <c r="D159" i="35"/>
  <c r="D160" i="35"/>
  <c r="D161" i="35"/>
  <c r="D162" i="35"/>
  <c r="D163" i="35"/>
  <c r="D164" i="35"/>
  <c r="D165" i="35"/>
  <c r="D166" i="35"/>
  <c r="D167" i="35"/>
  <c r="D168" i="35"/>
  <c r="D169" i="35"/>
  <c r="D170" i="35"/>
  <c r="D171" i="35"/>
  <c r="D172" i="35"/>
  <c r="D173" i="35"/>
  <c r="D174" i="35"/>
  <c r="D175" i="35"/>
  <c r="D176" i="35"/>
  <c r="D177" i="35"/>
  <c r="D178" i="35"/>
  <c r="D179" i="35"/>
  <c r="D4" i="35"/>
  <c r="C5" i="35"/>
  <c r="C6" i="35"/>
  <c r="C7" i="35"/>
  <c r="C8" i="35"/>
  <c r="C9" i="35"/>
  <c r="C10" i="35"/>
  <c r="C11" i="35"/>
  <c r="C12" i="35"/>
  <c r="C13" i="35"/>
  <c r="C14" i="35"/>
  <c r="C15" i="35"/>
  <c r="C16" i="35"/>
  <c r="C17" i="35"/>
  <c r="C18" i="35"/>
  <c r="C19" i="35"/>
  <c r="C20" i="35"/>
  <c r="C21" i="35"/>
  <c r="C22" i="35"/>
  <c r="C23" i="35"/>
  <c r="C24" i="35"/>
  <c r="C25" i="35"/>
  <c r="C26" i="35"/>
  <c r="C27" i="35"/>
  <c r="C28" i="35"/>
  <c r="C29" i="35"/>
  <c r="C30" i="35"/>
  <c r="C31" i="35"/>
  <c r="C32" i="35"/>
  <c r="C33" i="35"/>
  <c r="C34" i="35"/>
  <c r="C35" i="35"/>
  <c r="C36" i="35"/>
  <c r="C37" i="35"/>
  <c r="C38" i="35"/>
  <c r="C39" i="35"/>
  <c r="C40" i="35"/>
  <c r="C41" i="35"/>
  <c r="C42" i="35"/>
  <c r="C43" i="35"/>
  <c r="C44" i="35"/>
  <c r="C45" i="35"/>
  <c r="C46" i="35"/>
  <c r="C47" i="35"/>
  <c r="C48" i="35"/>
  <c r="C49" i="35"/>
  <c r="C50" i="35"/>
  <c r="C51" i="35"/>
  <c r="C52" i="35"/>
  <c r="C53" i="35"/>
  <c r="C54" i="35"/>
  <c r="C55" i="35"/>
  <c r="C56" i="35"/>
  <c r="C57" i="35"/>
  <c r="C58" i="35"/>
  <c r="C59" i="35"/>
  <c r="C60" i="35"/>
  <c r="C61" i="35"/>
  <c r="C62" i="35"/>
  <c r="C63" i="35"/>
  <c r="C64" i="35"/>
  <c r="C65" i="35"/>
  <c r="C66" i="35"/>
  <c r="C67" i="35"/>
  <c r="C68" i="35"/>
  <c r="C69" i="35"/>
  <c r="C70" i="35"/>
  <c r="C71" i="35"/>
  <c r="C72" i="35"/>
  <c r="C73" i="35"/>
  <c r="C74" i="35"/>
  <c r="C75" i="35"/>
  <c r="C76" i="35"/>
  <c r="C77" i="35"/>
  <c r="C78" i="35"/>
  <c r="C79" i="35"/>
  <c r="C80" i="35"/>
  <c r="C81" i="35"/>
  <c r="C82" i="35"/>
  <c r="C83" i="35"/>
  <c r="C84" i="35"/>
  <c r="C85" i="35"/>
  <c r="C86" i="35"/>
  <c r="C87" i="35"/>
  <c r="C88" i="35"/>
  <c r="C89" i="35"/>
  <c r="C90" i="35"/>
  <c r="C91" i="35"/>
  <c r="C92" i="35"/>
  <c r="C93" i="35"/>
  <c r="C94" i="35"/>
  <c r="C95" i="35"/>
  <c r="C96" i="35"/>
  <c r="C97" i="35"/>
  <c r="C98" i="35"/>
  <c r="C99" i="35"/>
  <c r="C100" i="35"/>
  <c r="C101" i="35"/>
  <c r="C102" i="35"/>
  <c r="C103" i="35"/>
  <c r="C104" i="35"/>
  <c r="C105" i="35"/>
  <c r="C106" i="35"/>
  <c r="C107" i="35"/>
  <c r="C108" i="35"/>
  <c r="C109" i="35"/>
  <c r="C110" i="35"/>
  <c r="C111" i="35"/>
  <c r="C112" i="35"/>
  <c r="C113" i="35"/>
  <c r="C114" i="35"/>
  <c r="C115" i="35"/>
  <c r="C116" i="35"/>
  <c r="C117" i="35"/>
  <c r="C118" i="35"/>
  <c r="C119" i="35"/>
  <c r="C120" i="35"/>
  <c r="C121" i="35"/>
  <c r="C122" i="35"/>
  <c r="C123" i="35"/>
  <c r="C124" i="35"/>
  <c r="C125" i="35"/>
  <c r="C126" i="35"/>
  <c r="C127" i="35"/>
  <c r="C128" i="35"/>
  <c r="C129" i="35"/>
  <c r="C130" i="35"/>
  <c r="C131" i="35"/>
  <c r="C132" i="35"/>
  <c r="C133" i="35"/>
  <c r="C134" i="35"/>
  <c r="C135" i="35"/>
  <c r="C136" i="35"/>
  <c r="C137" i="35"/>
  <c r="C138" i="35"/>
  <c r="C139" i="35"/>
  <c r="C140" i="35"/>
  <c r="C141" i="35"/>
  <c r="C142" i="35"/>
  <c r="C143" i="35"/>
  <c r="C144" i="35"/>
  <c r="C145" i="35"/>
  <c r="C146" i="35"/>
  <c r="C147" i="35"/>
  <c r="C148" i="35"/>
  <c r="C149" i="35"/>
  <c r="C150" i="35"/>
  <c r="C151" i="35"/>
  <c r="C152" i="35"/>
  <c r="C153" i="35"/>
  <c r="C154" i="35"/>
  <c r="C155" i="35"/>
  <c r="C156" i="35"/>
  <c r="C157" i="35"/>
  <c r="C158" i="35"/>
  <c r="C159" i="35"/>
  <c r="C160" i="35"/>
  <c r="C161" i="35"/>
  <c r="C162" i="35"/>
  <c r="C163" i="35"/>
  <c r="C164" i="35"/>
  <c r="C165" i="35"/>
  <c r="C166" i="35"/>
  <c r="C167" i="35"/>
  <c r="C168" i="35"/>
  <c r="C169" i="35"/>
  <c r="C170" i="35"/>
  <c r="C171" i="35"/>
  <c r="C172" i="35"/>
  <c r="C173" i="35"/>
  <c r="C174" i="35"/>
  <c r="C175" i="35"/>
  <c r="C176" i="35"/>
  <c r="C177" i="35"/>
  <c r="C178" i="35"/>
  <c r="C179" i="35"/>
  <c r="C4" i="35"/>
  <c r="AA73" i="40"/>
  <c r="W73" i="40"/>
  <c r="Y73" i="40" s="1"/>
  <c r="O73" i="40"/>
  <c r="S73" i="40" s="1"/>
  <c r="K73" i="40"/>
  <c r="I73" i="40"/>
  <c r="AA72" i="40"/>
  <c r="Y72" i="40"/>
  <c r="W72" i="40"/>
  <c r="S72" i="40"/>
  <c r="Q72" i="40"/>
  <c r="O72" i="40"/>
  <c r="K72" i="40"/>
  <c r="I72" i="40"/>
  <c r="AA71" i="40"/>
  <c r="Y71" i="40"/>
  <c r="S71" i="40"/>
  <c r="Q71" i="40"/>
  <c r="K71" i="40"/>
  <c r="I71" i="40"/>
  <c r="AA70" i="40"/>
  <c r="Y70" i="40"/>
  <c r="S70" i="40"/>
  <c r="Q70" i="40"/>
  <c r="K70" i="40"/>
  <c r="I70" i="40"/>
  <c r="W69" i="40"/>
  <c r="AA69" i="40" s="1"/>
  <c r="S69" i="40"/>
  <c r="Q69" i="40"/>
  <c r="O69" i="40"/>
  <c r="K69" i="40"/>
  <c r="I69" i="40"/>
  <c r="AA68" i="40"/>
  <c r="W68" i="40"/>
  <c r="Y68" i="40" s="1"/>
  <c r="O68" i="40"/>
  <c r="S68" i="40" s="1"/>
  <c r="K68" i="40"/>
  <c r="I68" i="40"/>
  <c r="AA61" i="40"/>
  <c r="Y61" i="40"/>
  <c r="W61" i="40"/>
  <c r="S61" i="40"/>
  <c r="Q61" i="40"/>
  <c r="O61" i="40"/>
  <c r="K61" i="40"/>
  <c r="I61" i="40"/>
  <c r="W60" i="40"/>
  <c r="AA60" i="40" s="1"/>
  <c r="S60" i="40"/>
  <c r="Q60" i="40"/>
  <c r="O60" i="40"/>
  <c r="K60" i="40"/>
  <c r="I60" i="40"/>
  <c r="AA59" i="40"/>
  <c r="W59" i="40"/>
  <c r="Y59" i="40" s="1"/>
  <c r="O59" i="40"/>
  <c r="S59" i="40" s="1"/>
  <c r="K59" i="40"/>
  <c r="I59" i="40"/>
  <c r="AA58" i="40"/>
  <c r="Y58" i="40"/>
  <c r="W58" i="40"/>
  <c r="S58" i="40"/>
  <c r="Q58" i="40"/>
  <c r="O58" i="40"/>
  <c r="K58" i="40"/>
  <c r="I58" i="40"/>
  <c r="W57" i="40"/>
  <c r="AA57" i="40" s="1"/>
  <c r="S57" i="40"/>
  <c r="Q57" i="40"/>
  <c r="O57" i="40"/>
  <c r="K57" i="40"/>
  <c r="I57" i="40"/>
  <c r="AA56" i="40"/>
  <c r="W56" i="40"/>
  <c r="Y56" i="40" s="1"/>
  <c r="O56" i="40"/>
  <c r="S56" i="40" s="1"/>
  <c r="K56" i="40"/>
  <c r="I56" i="40"/>
  <c r="AA55" i="40"/>
  <c r="Y55" i="40"/>
  <c r="W55" i="40"/>
  <c r="S55" i="40"/>
  <c r="Q55" i="40"/>
  <c r="O55" i="40"/>
  <c r="K55" i="40"/>
  <c r="I55" i="40"/>
  <c r="AA47" i="40"/>
  <c r="Z47" i="40"/>
  <c r="Y47" i="40"/>
  <c r="X47" i="40"/>
  <c r="W47" i="40"/>
  <c r="V47" i="40"/>
  <c r="U9" i="40" s="1"/>
  <c r="U47" i="40"/>
  <c r="T47" i="40"/>
  <c r="S47" i="40"/>
  <c r="R47" i="40"/>
  <c r="Q47" i="40"/>
  <c r="P47" i="40"/>
  <c r="O47" i="40"/>
  <c r="N47" i="40"/>
  <c r="M47" i="40"/>
  <c r="M9" i="40" s="1"/>
  <c r="L47" i="40"/>
  <c r="K47" i="40"/>
  <c r="E9" i="40" s="1"/>
  <c r="J47" i="40"/>
  <c r="I47" i="40"/>
  <c r="H47" i="40"/>
  <c r="G47" i="40"/>
  <c r="F47" i="40"/>
  <c r="E47" i="40"/>
  <c r="D47" i="40"/>
  <c r="C47" i="40"/>
  <c r="AA46" i="40"/>
  <c r="Z46" i="40"/>
  <c r="Y46" i="40"/>
  <c r="X46" i="40"/>
  <c r="W46" i="40"/>
  <c r="V46" i="40"/>
  <c r="U46" i="40"/>
  <c r="T46" i="40"/>
  <c r="S46" i="40"/>
  <c r="R46" i="40"/>
  <c r="Q46" i="40"/>
  <c r="P46" i="40"/>
  <c r="O46" i="40"/>
  <c r="N46" i="40"/>
  <c r="M46" i="40"/>
  <c r="L46" i="40"/>
  <c r="K46" i="40"/>
  <c r="J46" i="40"/>
  <c r="I46" i="40"/>
  <c r="H46" i="40"/>
  <c r="G46" i="40"/>
  <c r="F46" i="40"/>
  <c r="E46" i="40"/>
  <c r="D46" i="40"/>
  <c r="C46" i="40"/>
  <c r="AA45" i="40"/>
  <c r="Z45" i="40"/>
  <c r="Y45" i="40"/>
  <c r="X45" i="40"/>
  <c r="W45" i="40"/>
  <c r="V45" i="40"/>
  <c r="U45" i="40"/>
  <c r="W9" i="40" s="1"/>
  <c r="T45" i="40"/>
  <c r="S45" i="40"/>
  <c r="R45" i="40"/>
  <c r="Q45" i="40"/>
  <c r="P45" i="40"/>
  <c r="O45" i="40"/>
  <c r="N45" i="40"/>
  <c r="M45" i="40"/>
  <c r="O9" i="40" s="1"/>
  <c r="L45" i="40"/>
  <c r="K45" i="40"/>
  <c r="J45" i="40"/>
  <c r="I45" i="40"/>
  <c r="H45" i="40"/>
  <c r="G45" i="40"/>
  <c r="F45" i="40"/>
  <c r="E45" i="40"/>
  <c r="D45" i="40"/>
  <c r="C45" i="40"/>
  <c r="G9" i="40" s="1"/>
  <c r="AA11" i="40"/>
  <c r="Y11" i="40"/>
  <c r="W11" i="40"/>
  <c r="U11" i="40"/>
  <c r="S11" i="40"/>
  <c r="Q11" i="40"/>
  <c r="O11" i="40"/>
  <c r="M11" i="40"/>
  <c r="G11" i="40"/>
  <c r="E11" i="40"/>
  <c r="K11" i="40" s="1"/>
  <c r="AA10" i="40"/>
  <c r="Y10" i="40"/>
  <c r="W10" i="40"/>
  <c r="U10" i="40"/>
  <c r="S10" i="40"/>
  <c r="Q10" i="40"/>
  <c r="O10" i="40"/>
  <c r="M10" i="40"/>
  <c r="G10" i="40"/>
  <c r="E10" i="40"/>
  <c r="K10" i="40" s="1"/>
  <c r="AA8" i="40"/>
  <c r="Y8" i="40"/>
  <c r="W8" i="40"/>
  <c r="U8" i="40"/>
  <c r="S8" i="40"/>
  <c r="Q8" i="40"/>
  <c r="O8" i="40"/>
  <c r="M8" i="40"/>
  <c r="G8" i="40"/>
  <c r="E8" i="40"/>
  <c r="K8" i="40" s="1"/>
  <c r="AA9" i="43" l="1"/>
  <c r="Y9" i="43"/>
  <c r="Q9" i="43"/>
  <c r="S9" i="43"/>
  <c r="K9" i="43"/>
  <c r="Y60" i="43"/>
  <c r="I8" i="43"/>
  <c r="AA57" i="43"/>
  <c r="S8" i="43"/>
  <c r="S10" i="43"/>
  <c r="S11" i="43"/>
  <c r="I9" i="43"/>
  <c r="Q56" i="43"/>
  <c r="Q73" i="43"/>
  <c r="K10" i="43"/>
  <c r="I11" i="43"/>
  <c r="Q59" i="43"/>
  <c r="Y69" i="43"/>
  <c r="Y56" i="43"/>
  <c r="Y59" i="43"/>
  <c r="Y68" i="43"/>
  <c r="Y73" i="43"/>
  <c r="Q68" i="43"/>
  <c r="S9" i="40"/>
  <c r="Q9" i="40"/>
  <c r="Y9" i="40"/>
  <c r="AA9" i="40"/>
  <c r="K9" i="40"/>
  <c r="I9" i="40"/>
  <c r="Y57" i="40"/>
  <c r="Y60" i="40"/>
  <c r="Y69" i="40"/>
  <c r="I8" i="40"/>
  <c r="I10" i="40"/>
  <c r="I11" i="40"/>
  <c r="Q56" i="40"/>
  <c r="Q59" i="40"/>
  <c r="Q68" i="40"/>
  <c r="Q73" i="40"/>
  <c r="U29" i="7"/>
  <c r="E10" i="37"/>
  <c r="I71" i="37" l="1"/>
  <c r="K71" i="37"/>
  <c r="Q71" i="37"/>
  <c r="Y71" i="37"/>
  <c r="AA71" i="37"/>
  <c r="S71" i="37" l="1"/>
  <c r="D53" i="2" l="1"/>
  <c r="C53" i="2"/>
  <c r="H53" i="2"/>
  <c r="G53" i="2"/>
  <c r="W11" i="37" l="1"/>
  <c r="W10" i="37"/>
  <c r="W8" i="37"/>
  <c r="U11" i="37"/>
  <c r="U10" i="37"/>
  <c r="U8" i="37"/>
  <c r="O73" i="37"/>
  <c r="Q73" i="37" s="1"/>
  <c r="O72" i="37"/>
  <c r="S70" i="37"/>
  <c r="O69" i="37"/>
  <c r="O68" i="37"/>
  <c r="W73" i="37"/>
  <c r="AA73" i="37" s="1"/>
  <c r="W72" i="37"/>
  <c r="AA72" i="37" s="1"/>
  <c r="W69" i="37"/>
  <c r="W68" i="37"/>
  <c r="I70" i="37"/>
  <c r="K69" i="37"/>
  <c r="W61" i="37"/>
  <c r="AA61" i="37" s="1"/>
  <c r="W60" i="37"/>
  <c r="Y60" i="37" s="1"/>
  <c r="W59" i="37"/>
  <c r="AA59" i="37" s="1"/>
  <c r="W58" i="37"/>
  <c r="Y58" i="37" s="1"/>
  <c r="W57" i="37"/>
  <c r="W56" i="37"/>
  <c r="W55" i="37"/>
  <c r="O61" i="37"/>
  <c r="S61" i="37" s="1"/>
  <c r="O60" i="37"/>
  <c r="Q60" i="37" s="1"/>
  <c r="O59" i="37"/>
  <c r="S59" i="37" s="1"/>
  <c r="O58" i="37"/>
  <c r="S58" i="37" s="1"/>
  <c r="O57" i="37"/>
  <c r="O56" i="37"/>
  <c r="S56" i="37" s="1"/>
  <c r="O55" i="37"/>
  <c r="S55" i="37" s="1"/>
  <c r="K60" i="37"/>
  <c r="I59" i="37"/>
  <c r="I58" i="37"/>
  <c r="I56" i="37"/>
  <c r="I55" i="37"/>
  <c r="O11" i="37"/>
  <c r="O10" i="37"/>
  <c r="M11" i="37"/>
  <c r="M10" i="37"/>
  <c r="G11" i="37"/>
  <c r="G10" i="37"/>
  <c r="E11" i="37"/>
  <c r="AA47" i="37"/>
  <c r="Z47" i="37"/>
  <c r="Y47" i="37"/>
  <c r="X47" i="37"/>
  <c r="W47" i="37"/>
  <c r="V47" i="37"/>
  <c r="U47" i="37"/>
  <c r="T47" i="37"/>
  <c r="S47" i="37"/>
  <c r="R47" i="37"/>
  <c r="Q47" i="37"/>
  <c r="P47" i="37"/>
  <c r="O47" i="37"/>
  <c r="N47" i="37"/>
  <c r="M47" i="37"/>
  <c r="L47" i="37"/>
  <c r="K47" i="37"/>
  <c r="J47" i="37"/>
  <c r="I47" i="37"/>
  <c r="H47" i="37"/>
  <c r="G47" i="37"/>
  <c r="F47" i="37"/>
  <c r="E47" i="37"/>
  <c r="D47" i="37"/>
  <c r="C47" i="37"/>
  <c r="AA46" i="37"/>
  <c r="Z46" i="37"/>
  <c r="Y46" i="37"/>
  <c r="X46" i="37"/>
  <c r="W46" i="37"/>
  <c r="V46" i="37"/>
  <c r="U46" i="37"/>
  <c r="T46" i="37"/>
  <c r="S46" i="37"/>
  <c r="R46" i="37"/>
  <c r="Q46" i="37"/>
  <c r="P46" i="37"/>
  <c r="O46" i="37"/>
  <c r="N46" i="37"/>
  <c r="M46" i="37"/>
  <c r="L46" i="37"/>
  <c r="K46" i="37"/>
  <c r="J46" i="37"/>
  <c r="I46" i="37"/>
  <c r="H46" i="37"/>
  <c r="G46" i="37"/>
  <c r="F46" i="37"/>
  <c r="E46" i="37"/>
  <c r="D46" i="37"/>
  <c r="C46" i="37"/>
  <c r="AA45" i="37"/>
  <c r="Z45" i="37"/>
  <c r="Y45" i="37"/>
  <c r="X45" i="37"/>
  <c r="W45" i="37"/>
  <c r="V45" i="37"/>
  <c r="U45" i="37"/>
  <c r="T45" i="37"/>
  <c r="S45" i="37"/>
  <c r="R45" i="37"/>
  <c r="Q45" i="37"/>
  <c r="P45" i="37"/>
  <c r="O45" i="37"/>
  <c r="N45" i="37"/>
  <c r="M45" i="37"/>
  <c r="L45" i="37"/>
  <c r="K45" i="37"/>
  <c r="J45" i="37"/>
  <c r="I45" i="37"/>
  <c r="H45" i="37"/>
  <c r="G45" i="37"/>
  <c r="F45" i="37"/>
  <c r="E45" i="37"/>
  <c r="D45" i="37"/>
  <c r="C45" i="37"/>
  <c r="O8" i="37"/>
  <c r="M8" i="37"/>
  <c r="G8" i="37"/>
  <c r="E8" i="37"/>
  <c r="S60" i="37" l="1"/>
  <c r="K8" i="37"/>
  <c r="Q61" i="37"/>
  <c r="I10" i="37"/>
  <c r="W9" i="37"/>
  <c r="U9" i="37"/>
  <c r="S73" i="37"/>
  <c r="AA60" i="37"/>
  <c r="Y61" i="37"/>
  <c r="K55" i="37"/>
  <c r="Y59" i="37"/>
  <c r="Y73" i="37"/>
  <c r="Q59" i="37"/>
  <c r="Q72" i="37"/>
  <c r="Y72" i="37"/>
  <c r="AA70" i="37"/>
  <c r="AA69" i="37"/>
  <c r="AA68" i="37"/>
  <c r="Q70" i="37"/>
  <c r="S69" i="37"/>
  <c r="S68" i="37"/>
  <c r="K73" i="37"/>
  <c r="I72" i="37"/>
  <c r="I69" i="37"/>
  <c r="Y56" i="37"/>
  <c r="AA55" i="37"/>
  <c r="K68" i="37"/>
  <c r="K61" i="37"/>
  <c r="K59" i="37"/>
  <c r="K58" i="37"/>
  <c r="K56" i="37"/>
  <c r="K72" i="37"/>
  <c r="Y68" i="37"/>
  <c r="K70" i="37"/>
  <c r="S72" i="37"/>
  <c r="Y69" i="37"/>
  <c r="I68" i="37"/>
  <c r="Q69" i="37"/>
  <c r="Y70" i="37"/>
  <c r="I73" i="37"/>
  <c r="Q68" i="37"/>
  <c r="I61" i="37"/>
  <c r="I60" i="37"/>
  <c r="Y55" i="37"/>
  <c r="AA56" i="37"/>
  <c r="AA58" i="37"/>
  <c r="Q55" i="37"/>
  <c r="Q56" i="37"/>
  <c r="Q58" i="37"/>
  <c r="E9" i="37"/>
  <c r="Q10" i="37"/>
  <c r="M9" i="37"/>
  <c r="AA11" i="37"/>
  <c r="S8" i="37"/>
  <c r="AA9" i="37"/>
  <c r="G9" i="37"/>
  <c r="O9" i="37"/>
  <c r="Q11" i="37"/>
  <c r="I8" i="37"/>
  <c r="Q8" i="37"/>
  <c r="Y11" i="37"/>
  <c r="AA10" i="37"/>
  <c r="Y10" i="37"/>
  <c r="S10" i="37"/>
  <c r="S11" i="37"/>
  <c r="I11" i="37"/>
  <c r="K10" i="37"/>
  <c r="K11" i="37"/>
  <c r="AA8" i="37"/>
  <c r="Y8" i="37"/>
  <c r="N9" i="28"/>
  <c r="N10" i="28"/>
  <c r="N11" i="28"/>
  <c r="N12" i="28"/>
  <c r="N13" i="28"/>
  <c r="N14" i="28"/>
  <c r="N15" i="28"/>
  <c r="N16" i="28"/>
  <c r="N17" i="28"/>
  <c r="N18" i="28"/>
  <c r="N19" i="28"/>
  <c r="N20" i="28"/>
  <c r="N21" i="28"/>
  <c r="N22" i="28"/>
  <c r="N23" i="28"/>
  <c r="N24" i="28"/>
  <c r="N25" i="28"/>
  <c r="N26" i="28"/>
  <c r="N27" i="28"/>
  <c r="N28" i="28"/>
  <c r="N29" i="28"/>
  <c r="N30" i="28"/>
  <c r="N31" i="28"/>
  <c r="N32" i="28"/>
  <c r="N33" i="28"/>
  <c r="N34" i="28"/>
  <c r="N35" i="28"/>
  <c r="N36" i="28"/>
  <c r="N37" i="28"/>
  <c r="N38" i="28"/>
  <c r="N39" i="28"/>
  <c r="N40" i="28"/>
  <c r="N41" i="28"/>
  <c r="N42" i="28"/>
  <c r="N43" i="28"/>
  <c r="N44" i="28"/>
  <c r="N45" i="28"/>
  <c r="N46" i="28"/>
  <c r="N47" i="28"/>
  <c r="N48" i="28"/>
  <c r="N49" i="28"/>
  <c r="N50" i="28"/>
  <c r="N51" i="28"/>
  <c r="N52" i="28"/>
  <c r="N53" i="28"/>
  <c r="N54" i="28"/>
  <c r="N55" i="28"/>
  <c r="N56" i="28"/>
  <c r="N57" i="28"/>
  <c r="N58" i="28"/>
  <c r="N59" i="28"/>
  <c r="N60" i="28"/>
  <c r="N61" i="28"/>
  <c r="N62" i="28"/>
  <c r="N63" i="28"/>
  <c r="N64" i="28"/>
  <c r="N65" i="28"/>
  <c r="N66" i="28"/>
  <c r="N67" i="28"/>
  <c r="N68" i="28"/>
  <c r="N69" i="28"/>
  <c r="N70" i="28"/>
  <c r="N71" i="28"/>
  <c r="N72" i="28"/>
  <c r="N73" i="28"/>
  <c r="N74" i="28"/>
  <c r="N75" i="28"/>
  <c r="N76" i="28"/>
  <c r="N77" i="28"/>
  <c r="N78" i="28"/>
  <c r="N79" i="28"/>
  <c r="N80" i="28"/>
  <c r="N81" i="28"/>
  <c r="N82" i="28"/>
  <c r="N83" i="28"/>
  <c r="N84" i="28"/>
  <c r="N85" i="28"/>
  <c r="N86" i="28"/>
  <c r="N87" i="28"/>
  <c r="N88" i="28"/>
  <c r="N89" i="28"/>
  <c r="N90" i="28"/>
  <c r="N91" i="28"/>
  <c r="N92" i="28"/>
  <c r="N93" i="28"/>
  <c r="N94" i="28"/>
  <c r="N95" i="28"/>
  <c r="N96" i="28"/>
  <c r="N97" i="28"/>
  <c r="N98" i="28"/>
  <c r="N99" i="28"/>
  <c r="N100" i="28"/>
  <c r="N101" i="28"/>
  <c r="N102" i="28"/>
  <c r="N103" i="28"/>
  <c r="N104" i="28"/>
  <c r="N105" i="28"/>
  <c r="N106" i="28"/>
  <c r="N107" i="28"/>
  <c r="N108" i="28"/>
  <c r="N109" i="28"/>
  <c r="N110" i="28"/>
  <c r="N111" i="28"/>
  <c r="N112" i="28"/>
  <c r="N113" i="28"/>
  <c r="N114" i="28"/>
  <c r="N115" i="28"/>
  <c r="N116" i="28"/>
  <c r="N117" i="28"/>
  <c r="N118" i="28"/>
  <c r="N119" i="28"/>
  <c r="N120" i="28"/>
  <c r="N121" i="28"/>
  <c r="N122" i="28"/>
  <c r="N123" i="28"/>
  <c r="N124" i="28"/>
  <c r="N125" i="28"/>
  <c r="N126" i="28"/>
  <c r="N127" i="28"/>
  <c r="N128" i="28"/>
  <c r="N129" i="28"/>
  <c r="N130" i="28"/>
  <c r="N131" i="28"/>
  <c r="N132" i="28"/>
  <c r="N133" i="28"/>
  <c r="N134" i="28"/>
  <c r="N135" i="28"/>
  <c r="N136" i="28"/>
  <c r="N137" i="28"/>
  <c r="N138" i="28"/>
  <c r="N139" i="28"/>
  <c r="N140" i="28"/>
  <c r="N141" i="28"/>
  <c r="N142" i="28"/>
  <c r="N143" i="28"/>
  <c r="N144" i="28"/>
  <c r="N145" i="28"/>
  <c r="N146" i="28"/>
  <c r="N147" i="28"/>
  <c r="N148" i="28"/>
  <c r="N149" i="28"/>
  <c r="N150" i="28"/>
  <c r="N151" i="28"/>
  <c r="N152" i="28"/>
  <c r="N153" i="28"/>
  <c r="N154" i="28"/>
  <c r="N155" i="28"/>
  <c r="N156" i="28"/>
  <c r="N157" i="28"/>
  <c r="N158" i="28"/>
  <c r="N159" i="28"/>
  <c r="N160" i="28"/>
  <c r="N161" i="28"/>
  <c r="N162" i="28"/>
  <c r="N163" i="28"/>
  <c r="N164" i="28"/>
  <c r="N165" i="28"/>
  <c r="N166" i="28"/>
  <c r="N167" i="28"/>
  <c r="N168" i="28"/>
  <c r="N169" i="28"/>
  <c r="N170" i="28"/>
  <c r="N171" i="28"/>
  <c r="N172" i="28"/>
  <c r="N173" i="28"/>
  <c r="N174" i="28"/>
  <c r="N175" i="28"/>
  <c r="N176" i="28"/>
  <c r="N177" i="28"/>
  <c r="N178" i="28"/>
  <c r="N179" i="28"/>
  <c r="N180" i="28"/>
  <c r="N181" i="28"/>
  <c r="N182" i="28"/>
  <c r="N183" i="28"/>
  <c r="N184" i="28"/>
  <c r="N185" i="28"/>
  <c r="N186" i="28"/>
  <c r="N187" i="28"/>
  <c r="N188" i="28"/>
  <c r="N189" i="28"/>
  <c r="N190" i="28"/>
  <c r="N191" i="28"/>
  <c r="N192" i="28"/>
  <c r="N193" i="28"/>
  <c r="N194" i="28"/>
  <c r="N195" i="28"/>
  <c r="N196" i="28"/>
  <c r="N197" i="28"/>
  <c r="N198" i="28"/>
  <c r="N199" i="28"/>
  <c r="N200" i="28"/>
  <c r="N201" i="28"/>
  <c r="N202" i="28"/>
  <c r="N203" i="28"/>
  <c r="N204" i="28"/>
  <c r="N205" i="28"/>
  <c r="N206" i="28"/>
  <c r="N207" i="28"/>
  <c r="N208" i="28"/>
  <c r="N209" i="28"/>
  <c r="N210" i="28"/>
  <c r="N211" i="28"/>
  <c r="N212" i="28"/>
  <c r="N213" i="28"/>
  <c r="N214" i="28"/>
  <c r="N215" i="28"/>
  <c r="N216" i="28"/>
  <c r="N217" i="28"/>
  <c r="N218" i="28"/>
  <c r="N219" i="28"/>
  <c r="N220" i="28"/>
  <c r="N221" i="28"/>
  <c r="N222" i="28"/>
  <c r="N223" i="28"/>
  <c r="N224" i="28"/>
  <c r="N225" i="28"/>
  <c r="N226" i="28"/>
  <c r="N227" i="28"/>
  <c r="N228" i="28"/>
  <c r="N229" i="28"/>
  <c r="N230" i="28"/>
  <c r="N231" i="28"/>
  <c r="N232" i="28"/>
  <c r="N233" i="28"/>
  <c r="N234" i="28"/>
  <c r="N235" i="28"/>
  <c r="N236" i="28"/>
  <c r="N237" i="28"/>
  <c r="N238" i="28"/>
  <c r="N239" i="28"/>
  <c r="N240" i="28"/>
  <c r="N241" i="28"/>
  <c r="N242" i="28"/>
  <c r="N243" i="28"/>
  <c r="N244" i="28"/>
  <c r="N245" i="28"/>
  <c r="N246" i="28"/>
  <c r="N247" i="28"/>
  <c r="N248" i="28"/>
  <c r="N249" i="28"/>
  <c r="N250" i="28"/>
  <c r="N251" i="28"/>
  <c r="N252" i="28"/>
  <c r="N253" i="28"/>
  <c r="N254" i="28"/>
  <c r="N255" i="28"/>
  <c r="N256" i="28"/>
  <c r="N257" i="28"/>
  <c r="N258" i="28"/>
  <c r="N259" i="28"/>
  <c r="N260" i="28"/>
  <c r="N261" i="28"/>
  <c r="N262" i="28"/>
  <c r="N263" i="28"/>
  <c r="N264" i="28"/>
  <c r="N265" i="28"/>
  <c r="N266" i="28"/>
  <c r="N267" i="28"/>
  <c r="N268" i="28"/>
  <c r="N269" i="28"/>
  <c r="N270" i="28"/>
  <c r="N271" i="28"/>
  <c r="N272" i="28"/>
  <c r="N273" i="28"/>
  <c r="N274" i="28"/>
  <c r="N275" i="28"/>
  <c r="N276" i="28"/>
  <c r="N277" i="28"/>
  <c r="N278" i="28"/>
  <c r="N279" i="28"/>
  <c r="N280" i="28"/>
  <c r="N281" i="28"/>
  <c r="N282" i="28"/>
  <c r="N283" i="28"/>
  <c r="N284" i="28"/>
  <c r="N285" i="28"/>
  <c r="N286" i="28"/>
  <c r="N287" i="28"/>
  <c r="N288" i="28"/>
  <c r="N289" i="28"/>
  <c r="N290" i="28"/>
  <c r="N291" i="28"/>
  <c r="N292" i="28"/>
  <c r="N293" i="28"/>
  <c r="N294" i="28"/>
  <c r="N295" i="28"/>
  <c r="N296" i="28"/>
  <c r="N297" i="28"/>
  <c r="N298" i="28"/>
  <c r="N299" i="28"/>
  <c r="N300" i="28"/>
  <c r="N301" i="28"/>
  <c r="N302" i="28"/>
  <c r="N303" i="28"/>
  <c r="N304" i="28"/>
  <c r="N305" i="28"/>
  <c r="N306" i="28"/>
  <c r="N307" i="28"/>
  <c r="N308" i="28"/>
  <c r="N309" i="28"/>
  <c r="N310" i="28"/>
  <c r="N311" i="28"/>
  <c r="N312" i="28"/>
  <c r="N313" i="28"/>
  <c r="N314" i="28"/>
  <c r="N315" i="28"/>
  <c r="N316" i="28"/>
  <c r="N317" i="28"/>
  <c r="N318" i="28"/>
  <c r="N319" i="28"/>
  <c r="N320" i="28"/>
  <c r="N321" i="28"/>
  <c r="N322" i="28"/>
  <c r="N323" i="28"/>
  <c r="N324" i="28"/>
  <c r="N325" i="28"/>
  <c r="N326" i="28"/>
  <c r="N327" i="28"/>
  <c r="N328" i="28"/>
  <c r="N329" i="28"/>
  <c r="N330" i="28"/>
  <c r="N331" i="28"/>
  <c r="N332" i="28"/>
  <c r="N333" i="28"/>
  <c r="N334" i="28"/>
  <c r="N335" i="28"/>
  <c r="N336" i="28"/>
  <c r="N337" i="28"/>
  <c r="N338" i="28"/>
  <c r="N339" i="28"/>
  <c r="N340" i="28"/>
  <c r="N341" i="28"/>
  <c r="N342" i="28"/>
  <c r="N343" i="28"/>
  <c r="N344" i="28"/>
  <c r="N345" i="28"/>
  <c r="N346" i="28"/>
  <c r="N347" i="28"/>
  <c r="N348" i="28"/>
  <c r="N349" i="28"/>
  <c r="N350" i="28"/>
  <c r="N351" i="28"/>
  <c r="N352" i="28"/>
  <c r="N353" i="28"/>
  <c r="N354" i="28"/>
  <c r="N355" i="28"/>
  <c r="N356" i="28"/>
  <c r="N357" i="28"/>
  <c r="N358" i="28"/>
  <c r="N359" i="28"/>
  <c r="N360" i="28"/>
  <c r="N361" i="28"/>
  <c r="N362" i="28"/>
  <c r="N363" i="28"/>
  <c r="N364" i="28"/>
  <c r="N365" i="28"/>
  <c r="N366" i="28"/>
  <c r="N367" i="28"/>
  <c r="N368" i="28"/>
  <c r="N369" i="28"/>
  <c r="N370" i="28"/>
  <c r="N371" i="28"/>
  <c r="N372" i="28"/>
  <c r="N373" i="28"/>
  <c r="N374" i="28"/>
  <c r="N375" i="28"/>
  <c r="N376" i="28"/>
  <c r="N377" i="28"/>
  <c r="N378" i="28"/>
  <c r="N379" i="28"/>
  <c r="N380" i="28"/>
  <c r="N381" i="28"/>
  <c r="N382" i="28"/>
  <c r="N383" i="28"/>
  <c r="N384" i="28"/>
  <c r="N385" i="28"/>
  <c r="N386" i="28"/>
  <c r="N387" i="28"/>
  <c r="N388" i="28"/>
  <c r="N389" i="28"/>
  <c r="N390" i="28"/>
  <c r="N391" i="28"/>
  <c r="N392" i="28"/>
  <c r="N393" i="28"/>
  <c r="N394" i="28"/>
  <c r="N395" i="28"/>
  <c r="N396" i="28"/>
  <c r="N397" i="28"/>
  <c r="N398" i="28"/>
  <c r="N399" i="28"/>
  <c r="N400" i="28"/>
  <c r="N401" i="28"/>
  <c r="N402" i="28"/>
  <c r="N403" i="28"/>
  <c r="N404" i="28"/>
  <c r="N405" i="28"/>
  <c r="N406" i="28"/>
  <c r="N407" i="28"/>
  <c r="N408" i="28"/>
  <c r="N409" i="28"/>
  <c r="N410" i="28"/>
  <c r="N411" i="28"/>
  <c r="N412" i="28"/>
  <c r="N413" i="28"/>
  <c r="N414" i="28"/>
  <c r="N415" i="28"/>
  <c r="N416" i="28"/>
  <c r="N417" i="28"/>
  <c r="N418" i="28"/>
  <c r="N419" i="28"/>
  <c r="N420" i="28"/>
  <c r="N421" i="28"/>
  <c r="N422" i="28"/>
  <c r="N423" i="28"/>
  <c r="N424" i="28"/>
  <c r="N425" i="28"/>
  <c r="N426" i="28"/>
  <c r="N427" i="28"/>
  <c r="N428" i="28"/>
  <c r="N429" i="28"/>
  <c r="N430" i="28"/>
  <c r="N431" i="28"/>
  <c r="N432" i="28"/>
  <c r="N433" i="28"/>
  <c r="N434" i="28"/>
  <c r="N435" i="28"/>
  <c r="N436" i="28"/>
  <c r="N437" i="28"/>
  <c r="N438" i="28"/>
  <c r="N439" i="28"/>
  <c r="N440" i="28"/>
  <c r="N441" i="28"/>
  <c r="N442" i="28"/>
  <c r="N443" i="28"/>
  <c r="N444" i="28"/>
  <c r="N445" i="28"/>
  <c r="N446" i="28"/>
  <c r="N447" i="28"/>
  <c r="N448" i="28"/>
  <c r="N449" i="28"/>
  <c r="N450" i="28"/>
  <c r="N451" i="28"/>
  <c r="N452" i="28"/>
  <c r="N453" i="28"/>
  <c r="N454" i="28"/>
  <c r="N455" i="28"/>
  <c r="N456" i="28"/>
  <c r="N457" i="28"/>
  <c r="N458" i="28"/>
  <c r="N459" i="28"/>
  <c r="N460" i="28"/>
  <c r="N461" i="28"/>
  <c r="N462" i="28"/>
  <c r="N463" i="28"/>
  <c r="N464" i="28"/>
  <c r="N465" i="28"/>
  <c r="N466" i="28"/>
  <c r="N467" i="28"/>
  <c r="N468" i="28"/>
  <c r="N469" i="28"/>
  <c r="N470" i="28"/>
  <c r="N471" i="28"/>
  <c r="N472" i="28"/>
  <c r="N473" i="28"/>
  <c r="N474" i="28"/>
  <c r="N475" i="28"/>
  <c r="N476" i="28"/>
  <c r="N477" i="28"/>
  <c r="N478" i="28"/>
  <c r="N479" i="28"/>
  <c r="N480" i="28"/>
  <c r="N481" i="28"/>
  <c r="N482" i="28"/>
  <c r="N483" i="28"/>
  <c r="N484" i="28"/>
  <c r="N485" i="28"/>
  <c r="N486" i="28"/>
  <c r="N487" i="28"/>
  <c r="N488" i="28"/>
  <c r="N489" i="28"/>
  <c r="N490" i="28"/>
  <c r="N491" i="28"/>
  <c r="N492" i="28"/>
  <c r="N493" i="28"/>
  <c r="N494" i="28"/>
  <c r="N495" i="28"/>
  <c r="N496" i="28"/>
  <c r="N497" i="28"/>
  <c r="N498" i="28"/>
  <c r="N499" i="28"/>
  <c r="N500" i="28"/>
  <c r="N501" i="28"/>
  <c r="N502" i="28"/>
  <c r="N503" i="28"/>
  <c r="N504" i="28"/>
  <c r="N505" i="28"/>
  <c r="N506" i="28"/>
  <c r="N507" i="28"/>
  <c r="N508" i="28"/>
  <c r="N509" i="28"/>
  <c r="N510" i="28"/>
  <c r="N511" i="28"/>
  <c r="N512" i="28"/>
  <c r="N513" i="28"/>
  <c r="N514" i="28"/>
  <c r="N515" i="28"/>
  <c r="N516" i="28"/>
  <c r="N517" i="28"/>
  <c r="N518" i="28"/>
  <c r="N519" i="28"/>
  <c r="N520" i="28"/>
  <c r="N521" i="28"/>
  <c r="N522" i="28"/>
  <c r="N523" i="28"/>
  <c r="N524" i="28"/>
  <c r="N525" i="28"/>
  <c r="N526" i="28"/>
  <c r="N527" i="28"/>
  <c r="N528" i="28"/>
  <c r="N529" i="28"/>
  <c r="N530" i="28"/>
  <c r="N531" i="28"/>
  <c r="N532" i="28"/>
  <c r="N533" i="28"/>
  <c r="N534" i="28"/>
  <c r="N535" i="28"/>
  <c r="N536" i="28"/>
  <c r="N537" i="28"/>
  <c r="N538" i="28"/>
  <c r="N539" i="28"/>
  <c r="N540" i="28"/>
  <c r="N541" i="28"/>
  <c r="N542" i="28"/>
  <c r="N543" i="28"/>
  <c r="N544" i="28"/>
  <c r="N545" i="28"/>
  <c r="N546" i="28"/>
  <c r="N547" i="28"/>
  <c r="N548" i="28"/>
  <c r="N549" i="28"/>
  <c r="N550" i="28"/>
  <c r="N551" i="28"/>
  <c r="N552" i="28"/>
  <c r="N553" i="28"/>
  <c r="N554" i="28"/>
  <c r="N555" i="28"/>
  <c r="N556" i="28"/>
  <c r="N557" i="28"/>
  <c r="N558" i="28"/>
  <c r="N559" i="28"/>
  <c r="N560" i="28"/>
  <c r="N561" i="28"/>
  <c r="N562" i="28"/>
  <c r="N563" i="28"/>
  <c r="N564" i="28"/>
  <c r="N565" i="28"/>
  <c r="N566" i="28"/>
  <c r="N567" i="28"/>
  <c r="N568" i="28"/>
  <c r="N569" i="28"/>
  <c r="N570" i="28"/>
  <c r="N571" i="28"/>
  <c r="N572" i="28"/>
  <c r="N573" i="28"/>
  <c r="N574" i="28"/>
  <c r="N575" i="28"/>
  <c r="N576" i="28"/>
  <c r="N577" i="28"/>
  <c r="N578" i="28"/>
  <c r="N579" i="28"/>
  <c r="N580" i="28"/>
  <c r="N581" i="28"/>
  <c r="N582" i="28"/>
  <c r="N583" i="28"/>
  <c r="N584" i="28"/>
  <c r="N585" i="28"/>
  <c r="N586" i="28"/>
  <c r="N587" i="28"/>
  <c r="N588" i="28"/>
  <c r="N589" i="28"/>
  <c r="N590" i="28"/>
  <c r="N591" i="28"/>
  <c r="N592" i="28"/>
  <c r="N593" i="28"/>
  <c r="N594" i="28"/>
  <c r="N595" i="28"/>
  <c r="N596" i="28"/>
  <c r="N597" i="28"/>
  <c r="N598" i="28"/>
  <c r="N599" i="28"/>
  <c r="N600" i="28"/>
  <c r="N601" i="28"/>
  <c r="N602" i="28"/>
  <c r="N603" i="28"/>
  <c r="N604" i="28"/>
  <c r="N605" i="28"/>
  <c r="N606" i="28"/>
  <c r="N607" i="28"/>
  <c r="N608" i="28"/>
  <c r="N609" i="28"/>
  <c r="N610" i="28"/>
  <c r="N611" i="28"/>
  <c r="N612" i="28"/>
  <c r="N613" i="28"/>
  <c r="N614" i="28"/>
  <c r="N615" i="28"/>
  <c r="N616" i="28"/>
  <c r="N617" i="28"/>
  <c r="N618" i="28"/>
  <c r="N619" i="28"/>
  <c r="N620" i="28"/>
  <c r="N621" i="28"/>
  <c r="N622" i="28"/>
  <c r="N623" i="28"/>
  <c r="N624" i="28"/>
  <c r="N625" i="28"/>
  <c r="N626" i="28"/>
  <c r="N627" i="28"/>
  <c r="N628" i="28"/>
  <c r="N629" i="28"/>
  <c r="N630" i="28"/>
  <c r="N631" i="28"/>
  <c r="N632" i="28"/>
  <c r="N633" i="28"/>
  <c r="N634" i="28"/>
  <c r="N635" i="28"/>
  <c r="N636" i="28"/>
  <c r="N637" i="28"/>
  <c r="N638" i="28"/>
  <c r="N639" i="28"/>
  <c r="N640" i="28"/>
  <c r="N641" i="28"/>
  <c r="N642" i="28"/>
  <c r="N643" i="28"/>
  <c r="N644" i="28"/>
  <c r="N645" i="28"/>
  <c r="N646" i="28"/>
  <c r="N647" i="28"/>
  <c r="N648" i="28"/>
  <c r="N649" i="28"/>
  <c r="N650" i="28"/>
  <c r="N651" i="28"/>
  <c r="N652" i="28"/>
  <c r="N653" i="28"/>
  <c r="N654" i="28"/>
  <c r="N655" i="28"/>
  <c r="N656" i="28"/>
  <c r="N657" i="28"/>
  <c r="N658" i="28"/>
  <c r="N659" i="28"/>
  <c r="N660" i="28"/>
  <c r="N661" i="28"/>
  <c r="N662" i="28"/>
  <c r="N663" i="28"/>
  <c r="N664" i="28"/>
  <c r="N665" i="28"/>
  <c r="N666" i="28"/>
  <c r="N667" i="28"/>
  <c r="N668" i="28"/>
  <c r="N669" i="28"/>
  <c r="N670" i="28"/>
  <c r="N671" i="28"/>
  <c r="N672" i="28"/>
  <c r="N673" i="28"/>
  <c r="N674" i="28"/>
  <c r="N675" i="28"/>
  <c r="N676" i="28"/>
  <c r="N677" i="28"/>
  <c r="N678" i="28"/>
  <c r="N679" i="28"/>
  <c r="N680" i="28"/>
  <c r="N681" i="28"/>
  <c r="N682" i="28"/>
  <c r="N683" i="28"/>
  <c r="N684" i="28"/>
  <c r="N685" i="28"/>
  <c r="N686" i="28"/>
  <c r="N687" i="28"/>
  <c r="N688" i="28"/>
  <c r="N689" i="28"/>
  <c r="N690" i="28"/>
  <c r="N691" i="28"/>
  <c r="N692" i="28"/>
  <c r="N693" i="28"/>
  <c r="N694" i="28"/>
  <c r="N695" i="28"/>
  <c r="N696" i="28"/>
  <c r="N697" i="28"/>
  <c r="N698" i="28"/>
  <c r="N699" i="28"/>
  <c r="N700" i="28"/>
  <c r="N701" i="28"/>
  <c r="N702" i="28"/>
  <c r="N703" i="28"/>
  <c r="N704" i="28"/>
  <c r="N705" i="28"/>
  <c r="N706" i="28"/>
  <c r="N707" i="28"/>
  <c r="N708" i="28"/>
  <c r="N709" i="28"/>
  <c r="N710" i="28"/>
  <c r="N711" i="28"/>
  <c r="N712" i="28"/>
  <c r="N713" i="28"/>
  <c r="N714" i="28"/>
  <c r="N715" i="28"/>
  <c r="N716" i="28"/>
  <c r="N717" i="28"/>
  <c r="N718" i="28"/>
  <c r="N719" i="28"/>
  <c r="N720" i="28"/>
  <c r="N721" i="28"/>
  <c r="N722" i="28"/>
  <c r="N723" i="28"/>
  <c r="N724" i="28"/>
  <c r="N725" i="28"/>
  <c r="N726" i="28"/>
  <c r="N727" i="28"/>
  <c r="N728" i="28"/>
  <c r="N729" i="28"/>
  <c r="N730" i="28"/>
  <c r="N731" i="28"/>
  <c r="N732" i="28"/>
  <c r="N733" i="28"/>
  <c r="N734" i="28"/>
  <c r="N735" i="28"/>
  <c r="N736" i="28"/>
  <c r="N737" i="28"/>
  <c r="N738" i="28"/>
  <c r="N739" i="28"/>
  <c r="N740" i="28"/>
  <c r="N741" i="28"/>
  <c r="N742" i="28"/>
  <c r="N743" i="28"/>
  <c r="N744" i="28"/>
  <c r="N745" i="28"/>
  <c r="N746" i="28"/>
  <c r="N747" i="28"/>
  <c r="N748" i="28"/>
  <c r="N749" i="28"/>
  <c r="N750" i="28"/>
  <c r="N751" i="28"/>
  <c r="N752" i="28"/>
  <c r="N753" i="28"/>
  <c r="N754" i="28"/>
  <c r="N755" i="28"/>
  <c r="N756" i="28"/>
  <c r="N757" i="28"/>
  <c r="N758" i="28"/>
  <c r="N759" i="28"/>
  <c r="N760" i="28"/>
  <c r="N761" i="28"/>
  <c r="N762" i="28"/>
  <c r="N763" i="28"/>
  <c r="N764" i="28"/>
  <c r="N765" i="28"/>
  <c r="N766" i="28"/>
  <c r="N767" i="28"/>
  <c r="N768" i="28"/>
  <c r="N769" i="28"/>
  <c r="N770" i="28"/>
  <c r="N771" i="28"/>
  <c r="N772" i="28"/>
  <c r="N773" i="28"/>
  <c r="N774" i="28"/>
  <c r="N775" i="28"/>
  <c r="N776" i="28"/>
  <c r="N777" i="28"/>
  <c r="N778" i="28"/>
  <c r="N779" i="28"/>
  <c r="N780" i="28"/>
  <c r="N781" i="28"/>
  <c r="N782" i="28"/>
  <c r="N783" i="28"/>
  <c r="N784" i="28"/>
  <c r="N785" i="28"/>
  <c r="N786" i="28"/>
  <c r="N787" i="28"/>
  <c r="N788" i="28"/>
  <c r="N789" i="28"/>
  <c r="N790" i="28"/>
  <c r="N791" i="28"/>
  <c r="N792" i="28"/>
  <c r="N793" i="28"/>
  <c r="N794" i="28"/>
  <c r="N795" i="28"/>
  <c r="N796" i="28"/>
  <c r="N797" i="28"/>
  <c r="N798" i="28"/>
  <c r="N799" i="28"/>
  <c r="N800" i="28"/>
  <c r="N801" i="28"/>
  <c r="N802" i="28"/>
  <c r="N803" i="28"/>
  <c r="N804" i="28"/>
  <c r="N805" i="28"/>
  <c r="N806" i="28"/>
  <c r="N807" i="28"/>
  <c r="N808" i="28"/>
  <c r="N809" i="28"/>
  <c r="N810" i="28"/>
  <c r="N811" i="28"/>
  <c r="N812" i="28"/>
  <c r="N813" i="28"/>
  <c r="N814" i="28"/>
  <c r="N815" i="28"/>
  <c r="N816" i="28"/>
  <c r="N817" i="28"/>
  <c r="N818" i="28"/>
  <c r="N819" i="28"/>
  <c r="N820" i="28"/>
  <c r="N821" i="28"/>
  <c r="N822" i="28"/>
  <c r="N823" i="28"/>
  <c r="N824" i="28"/>
  <c r="N825" i="28"/>
  <c r="N826" i="28"/>
  <c r="N827" i="28"/>
  <c r="N828" i="28"/>
  <c r="N829" i="28"/>
  <c r="N830" i="28"/>
  <c r="N831" i="28"/>
  <c r="N832" i="28"/>
  <c r="N833" i="28"/>
  <c r="N834" i="28"/>
  <c r="N835" i="28"/>
  <c r="N836" i="28"/>
  <c r="N837" i="28"/>
  <c r="N838" i="28"/>
  <c r="N839" i="28"/>
  <c r="N840" i="28"/>
  <c r="N841" i="28"/>
  <c r="N842" i="28"/>
  <c r="N843" i="28"/>
  <c r="N844" i="28"/>
  <c r="N845" i="28"/>
  <c r="N846" i="28"/>
  <c r="N847" i="28"/>
  <c r="N848" i="28"/>
  <c r="N849" i="28"/>
  <c r="N850" i="28"/>
  <c r="N851" i="28"/>
  <c r="N852" i="28"/>
  <c r="N853" i="28"/>
  <c r="N854" i="28"/>
  <c r="N855" i="28"/>
  <c r="N856" i="28"/>
  <c r="N857" i="28"/>
  <c r="N858" i="28"/>
  <c r="N859" i="28"/>
  <c r="N860" i="28"/>
  <c r="N861" i="28"/>
  <c r="N862" i="28"/>
  <c r="N863" i="28"/>
  <c r="N864" i="28"/>
  <c r="N865" i="28"/>
  <c r="N866" i="28"/>
  <c r="N867" i="28"/>
  <c r="N868" i="28"/>
  <c r="N869" i="28"/>
  <c r="N870" i="28"/>
  <c r="N871" i="28"/>
  <c r="N872" i="28"/>
  <c r="N873" i="28"/>
  <c r="N874" i="28"/>
  <c r="N875" i="28"/>
  <c r="N876" i="28"/>
  <c r="N877" i="28"/>
  <c r="N878" i="28"/>
  <c r="N879" i="28"/>
  <c r="N880" i="28"/>
  <c r="N881" i="28"/>
  <c r="N882" i="28"/>
  <c r="N883" i="28"/>
  <c r="N884" i="28"/>
  <c r="N885" i="28"/>
  <c r="N886" i="28"/>
  <c r="N887" i="28"/>
  <c r="N888" i="28"/>
  <c r="N889" i="28"/>
  <c r="N890" i="28"/>
  <c r="N891" i="28"/>
  <c r="N892" i="28"/>
  <c r="N893" i="28"/>
  <c r="N894" i="28"/>
  <c r="N895" i="28"/>
  <c r="N896" i="28"/>
  <c r="N897" i="28"/>
  <c r="N898" i="28"/>
  <c r="N899" i="28"/>
  <c r="N900" i="28"/>
  <c r="N901" i="28"/>
  <c r="N902" i="28"/>
  <c r="N903" i="28"/>
  <c r="N904" i="28"/>
  <c r="N905" i="28"/>
  <c r="N906" i="28"/>
  <c r="N907" i="28"/>
  <c r="N908" i="28"/>
  <c r="N909" i="28"/>
  <c r="N910" i="28"/>
  <c r="N911" i="28"/>
  <c r="N912" i="28"/>
  <c r="N913" i="28"/>
  <c r="N914" i="28"/>
  <c r="N915" i="28"/>
  <c r="N916" i="28"/>
  <c r="N917" i="28"/>
  <c r="N918" i="28"/>
  <c r="N919" i="28"/>
  <c r="N920" i="28"/>
  <c r="N921" i="28"/>
  <c r="N922" i="28"/>
  <c r="N923" i="28"/>
  <c r="N924" i="28"/>
  <c r="N925" i="28"/>
  <c r="N926" i="28"/>
  <c r="N927" i="28"/>
  <c r="N928" i="28"/>
  <c r="N929" i="28"/>
  <c r="N930" i="28"/>
  <c r="N931" i="28"/>
  <c r="N932" i="28"/>
  <c r="N933" i="28"/>
  <c r="N934" i="28"/>
  <c r="N935" i="28"/>
  <c r="N936" i="28"/>
  <c r="N937" i="28"/>
  <c r="N938" i="28"/>
  <c r="N939" i="28"/>
  <c r="N940" i="28"/>
  <c r="N941" i="28"/>
  <c r="N942" i="28"/>
  <c r="N943" i="28"/>
  <c r="N944" i="28"/>
  <c r="N945" i="28"/>
  <c r="N946" i="28"/>
  <c r="N947" i="28"/>
  <c r="N948" i="28"/>
  <c r="N949" i="28"/>
  <c r="N950" i="28"/>
  <c r="N951" i="28"/>
  <c r="N952" i="28"/>
  <c r="N953" i="28"/>
  <c r="N954" i="28"/>
  <c r="N955" i="28"/>
  <c r="N956" i="28"/>
  <c r="N957" i="28"/>
  <c r="N958" i="28"/>
  <c r="N959" i="28"/>
  <c r="N960" i="28"/>
  <c r="N961" i="28"/>
  <c r="N962" i="28"/>
  <c r="N963" i="28"/>
  <c r="N964" i="28"/>
  <c r="N965" i="28"/>
  <c r="N966" i="28"/>
  <c r="N967" i="28"/>
  <c r="N968" i="28"/>
  <c r="N969" i="28"/>
  <c r="N970" i="28"/>
  <c r="N971" i="28"/>
  <c r="N972" i="28"/>
  <c r="N973" i="28"/>
  <c r="N974" i="28"/>
  <c r="N975" i="28"/>
  <c r="N976" i="28"/>
  <c r="N977" i="28"/>
  <c r="N978" i="28"/>
  <c r="N979" i="28"/>
  <c r="N980" i="28"/>
  <c r="N981" i="28"/>
  <c r="N982" i="28"/>
  <c r="N983" i="28"/>
  <c r="N984" i="28"/>
  <c r="N985" i="28"/>
  <c r="N986" i="28"/>
  <c r="N987" i="28"/>
  <c r="N988" i="28"/>
  <c r="N989" i="28"/>
  <c r="N990" i="28"/>
  <c r="N991" i="28"/>
  <c r="N992" i="28"/>
  <c r="N993" i="28"/>
  <c r="N994" i="28"/>
  <c r="N995" i="28"/>
  <c r="N996" i="28"/>
  <c r="N997" i="28"/>
  <c r="N998" i="28"/>
  <c r="N999" i="28"/>
  <c r="N1000" i="28"/>
  <c r="N1001" i="28"/>
  <c r="N1002" i="28"/>
  <c r="N1003" i="28"/>
  <c r="N1004" i="28"/>
  <c r="N1005" i="28"/>
  <c r="N1006" i="28"/>
  <c r="N1007" i="28"/>
  <c r="N1008" i="28"/>
  <c r="N1009" i="28"/>
  <c r="N1010" i="28"/>
  <c r="N1011" i="28"/>
  <c r="N1012" i="28"/>
  <c r="N1013" i="28"/>
  <c r="N1014" i="28"/>
  <c r="N1015" i="28"/>
  <c r="N1016" i="28"/>
  <c r="N1017" i="28"/>
  <c r="N1018" i="28"/>
  <c r="N1019" i="28"/>
  <c r="N1020" i="28"/>
  <c r="N1021" i="28"/>
  <c r="N1022" i="28"/>
  <c r="N1023" i="28"/>
  <c r="N1024" i="28"/>
  <c r="N1025" i="28"/>
  <c r="N1026" i="28"/>
  <c r="N1027" i="28"/>
  <c r="N1028" i="28"/>
  <c r="N1029" i="28"/>
  <c r="N1030" i="28"/>
  <c r="N1031" i="28"/>
  <c r="N1032" i="28"/>
  <c r="N1033" i="28"/>
  <c r="N1034" i="28"/>
  <c r="N1035" i="28"/>
  <c r="N1036" i="28"/>
  <c r="N1037" i="28"/>
  <c r="N1038" i="28"/>
  <c r="N1039" i="28"/>
  <c r="N1040" i="28"/>
  <c r="N1041" i="28"/>
  <c r="N1042" i="28"/>
  <c r="N1043" i="28"/>
  <c r="N1044" i="28"/>
  <c r="N1045" i="28"/>
  <c r="N1046" i="28"/>
  <c r="N1047" i="28"/>
  <c r="N1048" i="28"/>
  <c r="N1049" i="28"/>
  <c r="N1050" i="28"/>
  <c r="N1051" i="28"/>
  <c r="N1052" i="28"/>
  <c r="N1053" i="28"/>
  <c r="N1054" i="28"/>
  <c r="N1055" i="28"/>
  <c r="N1056" i="28"/>
  <c r="N1057" i="28"/>
  <c r="N1058" i="28"/>
  <c r="N1059" i="28"/>
  <c r="N1060" i="28"/>
  <c r="N1061" i="28"/>
  <c r="N1062" i="28"/>
  <c r="N1063" i="28"/>
  <c r="N1064" i="28"/>
  <c r="N1065" i="28"/>
  <c r="N1066" i="28"/>
  <c r="N1067" i="28"/>
  <c r="N1068" i="28"/>
  <c r="N1069" i="28"/>
  <c r="N1070" i="28"/>
  <c r="N1071" i="28"/>
  <c r="N1072" i="28"/>
  <c r="N1073" i="28"/>
  <c r="N1074" i="28"/>
  <c r="N1075" i="28"/>
  <c r="N1076" i="28"/>
  <c r="N1077" i="28"/>
  <c r="N1078" i="28"/>
  <c r="N1079" i="28"/>
  <c r="N1080" i="28"/>
  <c r="N1081" i="28"/>
  <c r="N1082" i="28"/>
  <c r="N1083" i="28"/>
  <c r="N1084" i="28"/>
  <c r="N1085" i="28"/>
  <c r="N1086" i="28"/>
  <c r="N1087" i="28"/>
  <c r="N1088" i="28"/>
  <c r="N1089" i="28"/>
  <c r="N1090" i="28"/>
  <c r="N1091" i="28"/>
  <c r="N1092" i="28"/>
  <c r="N1093" i="28"/>
  <c r="N1094" i="28"/>
  <c r="N1095" i="28"/>
  <c r="N1096" i="28"/>
  <c r="N1097" i="28"/>
  <c r="N1098" i="28"/>
  <c r="N1099" i="28"/>
  <c r="N1100" i="28"/>
  <c r="N1101" i="28"/>
  <c r="N1102" i="28"/>
  <c r="N1103" i="28"/>
  <c r="N1104" i="28"/>
  <c r="N1105" i="28"/>
  <c r="N1106" i="28"/>
  <c r="N1107" i="28"/>
  <c r="N1108" i="28"/>
  <c r="N1109" i="28"/>
  <c r="N1110" i="28"/>
  <c r="N1111" i="28"/>
  <c r="N1112" i="28"/>
  <c r="N1113" i="28"/>
  <c r="N1114" i="28"/>
  <c r="N1115" i="28"/>
  <c r="N1116" i="28"/>
  <c r="N1117" i="28"/>
  <c r="N1118" i="28"/>
  <c r="N1119" i="28"/>
  <c r="N1120" i="28"/>
  <c r="N1121" i="28"/>
  <c r="N1122" i="28"/>
  <c r="N1123" i="28"/>
  <c r="N1124" i="28"/>
  <c r="N1125" i="28"/>
  <c r="N1126" i="28"/>
  <c r="N1127" i="28"/>
  <c r="N1128" i="28"/>
  <c r="N1129" i="28"/>
  <c r="N1130" i="28"/>
  <c r="N1131" i="28"/>
  <c r="N1132" i="28"/>
  <c r="N1133" i="28"/>
  <c r="N1134" i="28"/>
  <c r="N1135" i="28"/>
  <c r="N1136" i="28"/>
  <c r="N1137" i="28"/>
  <c r="N1138" i="28"/>
  <c r="N1139" i="28"/>
  <c r="N1140" i="28"/>
  <c r="N1141" i="28"/>
  <c r="N1142" i="28"/>
  <c r="N1143" i="28"/>
  <c r="N1144" i="28"/>
  <c r="N1145" i="28"/>
  <c r="N1146" i="28"/>
  <c r="N1147" i="28"/>
  <c r="N1148" i="28"/>
  <c r="N1149" i="28"/>
  <c r="N1150" i="28"/>
  <c r="N1151" i="28"/>
  <c r="N1152" i="28"/>
  <c r="N1153" i="28"/>
  <c r="N1154" i="28"/>
  <c r="N1155" i="28"/>
  <c r="N1156" i="28"/>
  <c r="N1157" i="28"/>
  <c r="N1158" i="28"/>
  <c r="N1159" i="28"/>
  <c r="N1160" i="28"/>
  <c r="N1161" i="28"/>
  <c r="N1162" i="28"/>
  <c r="N1163" i="28"/>
  <c r="N1164" i="28"/>
  <c r="N1165" i="28"/>
  <c r="N1166" i="28"/>
  <c r="N1167" i="28"/>
  <c r="N1168" i="28"/>
  <c r="N1169" i="28"/>
  <c r="N1170" i="28"/>
  <c r="N1171" i="28"/>
  <c r="N1172" i="28"/>
  <c r="N1173" i="28"/>
  <c r="N1174" i="28"/>
  <c r="N1175" i="28"/>
  <c r="N1176" i="28"/>
  <c r="N1177" i="28"/>
  <c r="N1178" i="28"/>
  <c r="N1179" i="28"/>
  <c r="N1180" i="28"/>
  <c r="N1181" i="28"/>
  <c r="N1182" i="28"/>
  <c r="N1183" i="28"/>
  <c r="N1184" i="28"/>
  <c r="N1185" i="28"/>
  <c r="N1186" i="28"/>
  <c r="N1187" i="28"/>
  <c r="N1188" i="28"/>
  <c r="N1189" i="28"/>
  <c r="N1190" i="28"/>
  <c r="N1191" i="28"/>
  <c r="N1192" i="28"/>
  <c r="N1193" i="28"/>
  <c r="N1194" i="28"/>
  <c r="N1195" i="28"/>
  <c r="N1196" i="28"/>
  <c r="N1197" i="28"/>
  <c r="N1198" i="28"/>
  <c r="N1199" i="28"/>
  <c r="N1200" i="28"/>
  <c r="N1201" i="28"/>
  <c r="N1202" i="28"/>
  <c r="N1203" i="28"/>
  <c r="N1204" i="28"/>
  <c r="N1205" i="28"/>
  <c r="N1206" i="28"/>
  <c r="N1207" i="28"/>
  <c r="N1208" i="28"/>
  <c r="N1209" i="28"/>
  <c r="N1210" i="28"/>
  <c r="N1211" i="28"/>
  <c r="N1212" i="28"/>
  <c r="N1213" i="28"/>
  <c r="N1214" i="28"/>
  <c r="N1215" i="28"/>
  <c r="N1216" i="28"/>
  <c r="N1217" i="28"/>
  <c r="N1218" i="28"/>
  <c r="N1219" i="28"/>
  <c r="N1220" i="28"/>
  <c r="N1221" i="28"/>
  <c r="N1222" i="28"/>
  <c r="N1223" i="28"/>
  <c r="N1224" i="28"/>
  <c r="N1225" i="28"/>
  <c r="N1226" i="28"/>
  <c r="N1227" i="28"/>
  <c r="N1228" i="28"/>
  <c r="N1229" i="28"/>
  <c r="N1230" i="28"/>
  <c r="N1231" i="28"/>
  <c r="N1232" i="28"/>
  <c r="N1233" i="28"/>
  <c r="N1234" i="28"/>
  <c r="N1235" i="28"/>
  <c r="N1236" i="28"/>
  <c r="N1237" i="28"/>
  <c r="N1238" i="28"/>
  <c r="N1239" i="28"/>
  <c r="N1240" i="28"/>
  <c r="N1241" i="28"/>
  <c r="N1242" i="28"/>
  <c r="N1243" i="28"/>
  <c r="N1244" i="28"/>
  <c r="N1245" i="28"/>
  <c r="N1246" i="28"/>
  <c r="N1247" i="28"/>
  <c r="N1248" i="28"/>
  <c r="N1249" i="28"/>
  <c r="N1250" i="28"/>
  <c r="N1251" i="28"/>
  <c r="N1252" i="28"/>
  <c r="N1253" i="28"/>
  <c r="N1254" i="28"/>
  <c r="N1255" i="28"/>
  <c r="N1256" i="28"/>
  <c r="N1257" i="28"/>
  <c r="N1258" i="28"/>
  <c r="N1259" i="28"/>
  <c r="N1260" i="28"/>
  <c r="N1261" i="28"/>
  <c r="N1262" i="28"/>
  <c r="N1263" i="28"/>
  <c r="N1264" i="28"/>
  <c r="N1265" i="28"/>
  <c r="N1266" i="28"/>
  <c r="N1267" i="28"/>
  <c r="N1268" i="28"/>
  <c r="N1269" i="28"/>
  <c r="N1270" i="28"/>
  <c r="N1271" i="28"/>
  <c r="N1272" i="28"/>
  <c r="N1273" i="28"/>
  <c r="N1274" i="28"/>
  <c r="N1275" i="28"/>
  <c r="N1276" i="28"/>
  <c r="N1277" i="28"/>
  <c r="N1278" i="28"/>
  <c r="N1279" i="28"/>
  <c r="N1280" i="28"/>
  <c r="N1281" i="28"/>
  <c r="N1282" i="28"/>
  <c r="N1283" i="28"/>
  <c r="N1284" i="28"/>
  <c r="N1285" i="28"/>
  <c r="N1286" i="28"/>
  <c r="N1287" i="28"/>
  <c r="N1288" i="28"/>
  <c r="N1289" i="28"/>
  <c r="N1290" i="28"/>
  <c r="N1291" i="28"/>
  <c r="N1292" i="28"/>
  <c r="N1293" i="28"/>
  <c r="N1294" i="28"/>
  <c r="N1295" i="28"/>
  <c r="N1296" i="28"/>
  <c r="N1297" i="28"/>
  <c r="N1298" i="28"/>
  <c r="N1299" i="28"/>
  <c r="N1300" i="28"/>
  <c r="N1301" i="28"/>
  <c r="N1302" i="28"/>
  <c r="N1303" i="28"/>
  <c r="N1304" i="28"/>
  <c r="N1305" i="28"/>
  <c r="N1306" i="28"/>
  <c r="N1307" i="28"/>
  <c r="N1308" i="28"/>
  <c r="N1309" i="28"/>
  <c r="N1310" i="28"/>
  <c r="N1311" i="28"/>
  <c r="N1312" i="28"/>
  <c r="N1313" i="28"/>
  <c r="N1314" i="28"/>
  <c r="N1315" i="28"/>
  <c r="N1316" i="28"/>
  <c r="N1317" i="28"/>
  <c r="N1318" i="28"/>
  <c r="N1319" i="28"/>
  <c r="N1320" i="28"/>
  <c r="N1321" i="28"/>
  <c r="N1322" i="28"/>
  <c r="N1323" i="28"/>
  <c r="N1324" i="28"/>
  <c r="N1325" i="28"/>
  <c r="N1326" i="28"/>
  <c r="N1327" i="28"/>
  <c r="N1328" i="28"/>
  <c r="N1329" i="28"/>
  <c r="N1330" i="28"/>
  <c r="N1331" i="28"/>
  <c r="N1332" i="28"/>
  <c r="N1333" i="28"/>
  <c r="N1334" i="28"/>
  <c r="N1335" i="28"/>
  <c r="N1336" i="28"/>
  <c r="N1337" i="28"/>
  <c r="N1338" i="28"/>
  <c r="N1339" i="28"/>
  <c r="N1340" i="28"/>
  <c r="N1341" i="28"/>
  <c r="N1342" i="28"/>
  <c r="N1343" i="28"/>
  <c r="N1344" i="28"/>
  <c r="N1345" i="28"/>
  <c r="N1346" i="28"/>
  <c r="N1347" i="28"/>
  <c r="N1348" i="28"/>
  <c r="N1349" i="28"/>
  <c r="N1350" i="28"/>
  <c r="N1351" i="28"/>
  <c r="N1352" i="28"/>
  <c r="N1353" i="28"/>
  <c r="N1354" i="28"/>
  <c r="N1355" i="28"/>
  <c r="N1356" i="28"/>
  <c r="N1357" i="28"/>
  <c r="N1358" i="28"/>
  <c r="N1359" i="28"/>
  <c r="N1360" i="28"/>
  <c r="N1361" i="28"/>
  <c r="N1362" i="28"/>
  <c r="N1363" i="28"/>
  <c r="N1364" i="28"/>
  <c r="N1365" i="28"/>
  <c r="N1366" i="28"/>
  <c r="N1367" i="28"/>
  <c r="N1368" i="28"/>
  <c r="N1369" i="28"/>
  <c r="N1370" i="28"/>
  <c r="N1371" i="28"/>
  <c r="N1372" i="28"/>
  <c r="N1373" i="28"/>
  <c r="N1374" i="28"/>
  <c r="N1375" i="28"/>
  <c r="N1376" i="28"/>
  <c r="N1377" i="28"/>
  <c r="N1378" i="28"/>
  <c r="N1379" i="28"/>
  <c r="N1380" i="28"/>
  <c r="N1381" i="28"/>
  <c r="N1382" i="28"/>
  <c r="N1383" i="28"/>
  <c r="N1384" i="28"/>
  <c r="N1385" i="28"/>
  <c r="N1386" i="28"/>
  <c r="N1387" i="28"/>
  <c r="N1388" i="28"/>
  <c r="N1389" i="28"/>
  <c r="N1390" i="28"/>
  <c r="N1391" i="28"/>
  <c r="N1392" i="28"/>
  <c r="N1393" i="28"/>
  <c r="N1394" i="28"/>
  <c r="N1395" i="28"/>
  <c r="N1396" i="28"/>
  <c r="N1397" i="28"/>
  <c r="N1398" i="28"/>
  <c r="N1399" i="28"/>
  <c r="N1400" i="28"/>
  <c r="N1401" i="28"/>
  <c r="N1402" i="28"/>
  <c r="N1403" i="28"/>
  <c r="N1404" i="28"/>
  <c r="N1405" i="28"/>
  <c r="N1406" i="28"/>
  <c r="N1407" i="28"/>
  <c r="N1408" i="28"/>
  <c r="N1409" i="28"/>
  <c r="N1410" i="28"/>
  <c r="N1411" i="28"/>
  <c r="N1412" i="28"/>
  <c r="N1413" i="28"/>
  <c r="N1414" i="28"/>
  <c r="N1415" i="28"/>
  <c r="N1416" i="28"/>
  <c r="N1417" i="28"/>
  <c r="N1418" i="28"/>
  <c r="N1419" i="28"/>
  <c r="N1420" i="28"/>
  <c r="N1421" i="28"/>
  <c r="N1422" i="28"/>
  <c r="N1423" i="28"/>
  <c r="N1424" i="28"/>
  <c r="N1425" i="28"/>
  <c r="N1426" i="28"/>
  <c r="N1427" i="28"/>
  <c r="N1428" i="28"/>
  <c r="N1429" i="28"/>
  <c r="N1430" i="28"/>
  <c r="N1431" i="28"/>
  <c r="N1432" i="28"/>
  <c r="N1433" i="28"/>
  <c r="N1434" i="28"/>
  <c r="N1435" i="28"/>
  <c r="N1436" i="28"/>
  <c r="N1437" i="28"/>
  <c r="N1438" i="28"/>
  <c r="N1439" i="28"/>
  <c r="N1440" i="28"/>
  <c r="N1441" i="28"/>
  <c r="N1442" i="28"/>
  <c r="N1443" i="28"/>
  <c r="N1444" i="28"/>
  <c r="N1445" i="28"/>
  <c r="N1446" i="28"/>
  <c r="N1447" i="28"/>
  <c r="N1448" i="28"/>
  <c r="N1449" i="28"/>
  <c r="N1450" i="28"/>
  <c r="N1451" i="28"/>
  <c r="N1452" i="28"/>
  <c r="N1453" i="28"/>
  <c r="N1454" i="28"/>
  <c r="N1455" i="28"/>
  <c r="N1456" i="28"/>
  <c r="N1457" i="28"/>
  <c r="N1458" i="28"/>
  <c r="N1459" i="28"/>
  <c r="N1460" i="28"/>
  <c r="N1461" i="28"/>
  <c r="N1462" i="28"/>
  <c r="N1463" i="28"/>
  <c r="N1464" i="28"/>
  <c r="N1465" i="28"/>
  <c r="N1466" i="28"/>
  <c r="N1467" i="28"/>
  <c r="N1468" i="28"/>
  <c r="N1469" i="28"/>
  <c r="N1470" i="28"/>
  <c r="N1471" i="28"/>
  <c r="N1472" i="28"/>
  <c r="N1473" i="28"/>
  <c r="N1474" i="28"/>
  <c r="N1475" i="28"/>
  <c r="N1476" i="28"/>
  <c r="N1477" i="28"/>
  <c r="N1478" i="28"/>
  <c r="N1479" i="28"/>
  <c r="N1480" i="28"/>
  <c r="N1481" i="28"/>
  <c r="N1482" i="28"/>
  <c r="N1483" i="28"/>
  <c r="N1484" i="28"/>
  <c r="N1485" i="28"/>
  <c r="N1486" i="28"/>
  <c r="N1487" i="28"/>
  <c r="N1488" i="28"/>
  <c r="N1489" i="28"/>
  <c r="N1490" i="28"/>
  <c r="N1491" i="28"/>
  <c r="N1492" i="28"/>
  <c r="N1493" i="28"/>
  <c r="N1494" i="28"/>
  <c r="N1495" i="28"/>
  <c r="N1496" i="28"/>
  <c r="N1497" i="28"/>
  <c r="N1498" i="28"/>
  <c r="N1499" i="28"/>
  <c r="N1500" i="28"/>
  <c r="N1501" i="28"/>
  <c r="N1502" i="28"/>
  <c r="N1503" i="28"/>
  <c r="N1504" i="28"/>
  <c r="N1505" i="28"/>
  <c r="N1506" i="28"/>
  <c r="N1507" i="28"/>
  <c r="N1508" i="28"/>
  <c r="N1509" i="28"/>
  <c r="N1510" i="28"/>
  <c r="N1511" i="28"/>
  <c r="N1512" i="28"/>
  <c r="N1513" i="28"/>
  <c r="N1514" i="28"/>
  <c r="N1515" i="28"/>
  <c r="N1516" i="28"/>
  <c r="N1517" i="28"/>
  <c r="N1518" i="28"/>
  <c r="N1519" i="28"/>
  <c r="N1520" i="28"/>
  <c r="N1521" i="28"/>
  <c r="N1522" i="28"/>
  <c r="N1523" i="28"/>
  <c r="N1524" i="28"/>
  <c r="N1525" i="28"/>
  <c r="N1526" i="28"/>
  <c r="N1527" i="28"/>
  <c r="N1528" i="28"/>
  <c r="N1529" i="28"/>
  <c r="N1530" i="28"/>
  <c r="N1531" i="28"/>
  <c r="N1532" i="28"/>
  <c r="N1533" i="28"/>
  <c r="N1534" i="28"/>
  <c r="N1535" i="28"/>
  <c r="N1536" i="28"/>
  <c r="N1537" i="28"/>
  <c r="N1538" i="28"/>
  <c r="N1539" i="28"/>
  <c r="N1540" i="28"/>
  <c r="N1541" i="28"/>
  <c r="N1542" i="28"/>
  <c r="N1543" i="28"/>
  <c r="N1544" i="28"/>
  <c r="N1545" i="28"/>
  <c r="N1546" i="28"/>
  <c r="N1547" i="28"/>
  <c r="N1548" i="28"/>
  <c r="N1549" i="28"/>
  <c r="N1550" i="28"/>
  <c r="N1551" i="28"/>
  <c r="N1552" i="28"/>
  <c r="N1553" i="28"/>
  <c r="N1554" i="28"/>
  <c r="N1555" i="28"/>
  <c r="N1556" i="28"/>
  <c r="N1557" i="28"/>
  <c r="N1558" i="28"/>
  <c r="N1559" i="28"/>
  <c r="N1560" i="28"/>
  <c r="N1561" i="28"/>
  <c r="N1562" i="28"/>
  <c r="N1563" i="28"/>
  <c r="N1564" i="28"/>
  <c r="N1565" i="28"/>
  <c r="N1566" i="28"/>
  <c r="N1567" i="28"/>
  <c r="N1568" i="28"/>
  <c r="N1569" i="28"/>
  <c r="N1570" i="28"/>
  <c r="N1571" i="28"/>
  <c r="N1572" i="28"/>
  <c r="N1573" i="28"/>
  <c r="N1574" i="28"/>
  <c r="N1575" i="28"/>
  <c r="N1576" i="28"/>
  <c r="N1577" i="28"/>
  <c r="N1578" i="28"/>
  <c r="N1579" i="28"/>
  <c r="N1580" i="28"/>
  <c r="N1581" i="28"/>
  <c r="N1582" i="28"/>
  <c r="N1583" i="28"/>
  <c r="N1584" i="28"/>
  <c r="N1585" i="28"/>
  <c r="N1586" i="28"/>
  <c r="N1587" i="28"/>
  <c r="N1588" i="28"/>
  <c r="N1589" i="28"/>
  <c r="N1590" i="28"/>
  <c r="N1591" i="28"/>
  <c r="N1592" i="28"/>
  <c r="N1593" i="28"/>
  <c r="N1594" i="28"/>
  <c r="N1595" i="28"/>
  <c r="N1596" i="28"/>
  <c r="N1597" i="28"/>
  <c r="N1598" i="28"/>
  <c r="N1599" i="28"/>
  <c r="N1600" i="28"/>
  <c r="N1601" i="28"/>
  <c r="N1602" i="28"/>
  <c r="N1603" i="28"/>
  <c r="N1604" i="28"/>
  <c r="N1605" i="28"/>
  <c r="N1606" i="28"/>
  <c r="N1607" i="28"/>
  <c r="N1608" i="28"/>
  <c r="N1609" i="28"/>
  <c r="N1610" i="28"/>
  <c r="N1611" i="28"/>
  <c r="N1612" i="28"/>
  <c r="N1613" i="28"/>
  <c r="N1614" i="28"/>
  <c r="N1615" i="28"/>
  <c r="N1616" i="28"/>
  <c r="N1617" i="28"/>
  <c r="N1618" i="28"/>
  <c r="N1619" i="28"/>
  <c r="N1620" i="28"/>
  <c r="N1621" i="28"/>
  <c r="N1622" i="28"/>
  <c r="N1623" i="28"/>
  <c r="N1624" i="28"/>
  <c r="N1625" i="28"/>
  <c r="N1626" i="28"/>
  <c r="N1627" i="28"/>
  <c r="N1628" i="28"/>
  <c r="N1629" i="28"/>
  <c r="N1630" i="28"/>
  <c r="N1631" i="28"/>
  <c r="N1632" i="28"/>
  <c r="N1633" i="28"/>
  <c r="N1634" i="28"/>
  <c r="N1635" i="28"/>
  <c r="N1636" i="28"/>
  <c r="N1637" i="28"/>
  <c r="N1638" i="28"/>
  <c r="N1639" i="28"/>
  <c r="N1640" i="28"/>
  <c r="N1641" i="28"/>
  <c r="N1642" i="28"/>
  <c r="N1643" i="28"/>
  <c r="N1644" i="28"/>
  <c r="N1645" i="28"/>
  <c r="N1646" i="28"/>
  <c r="N1647" i="28"/>
  <c r="N1648" i="28"/>
  <c r="N1649" i="28"/>
  <c r="N1650" i="28"/>
  <c r="N1651" i="28"/>
  <c r="N1652" i="28"/>
  <c r="N1653" i="28"/>
  <c r="N1654" i="28"/>
  <c r="N1655" i="28"/>
  <c r="N1656" i="28"/>
  <c r="N1657" i="28"/>
  <c r="N1658" i="28"/>
  <c r="N1659" i="28"/>
  <c r="N1660" i="28"/>
  <c r="N1661" i="28"/>
  <c r="N1662" i="28"/>
  <c r="N1663" i="28"/>
  <c r="N1664" i="28"/>
  <c r="N1665" i="28"/>
  <c r="N1666" i="28"/>
  <c r="N1667" i="28"/>
  <c r="N1668" i="28"/>
  <c r="N1669" i="28"/>
  <c r="N1670" i="28"/>
  <c r="N1671" i="28"/>
  <c r="N1672" i="28"/>
  <c r="N1673" i="28"/>
  <c r="N1674" i="28"/>
  <c r="N1675" i="28"/>
  <c r="N1676" i="28"/>
  <c r="N1677" i="28"/>
  <c r="N1678" i="28"/>
  <c r="N1679" i="28"/>
  <c r="N1680" i="28"/>
  <c r="N1681" i="28"/>
  <c r="N1682" i="28"/>
  <c r="N1683" i="28"/>
  <c r="N1684" i="28"/>
  <c r="N1685" i="28"/>
  <c r="N1686" i="28"/>
  <c r="N1687" i="28"/>
  <c r="N1688" i="28"/>
  <c r="N1689" i="28"/>
  <c r="N1690" i="28"/>
  <c r="N1691" i="28"/>
  <c r="N1692" i="28"/>
  <c r="N1693" i="28"/>
  <c r="N1694" i="28"/>
  <c r="N1695" i="28"/>
  <c r="N1696" i="28"/>
  <c r="N1697" i="28"/>
  <c r="N1698" i="28"/>
  <c r="N1699" i="28"/>
  <c r="N1700" i="28"/>
  <c r="N1701" i="28"/>
  <c r="N1702" i="28"/>
  <c r="N1703" i="28"/>
  <c r="N1704" i="28"/>
  <c r="N1705" i="28"/>
  <c r="N1706" i="28"/>
  <c r="N1707" i="28"/>
  <c r="N1708" i="28"/>
  <c r="N1709" i="28"/>
  <c r="N1710" i="28"/>
  <c r="N1711" i="28"/>
  <c r="N1712" i="28"/>
  <c r="N1713" i="28"/>
  <c r="N1714" i="28"/>
  <c r="N1715" i="28"/>
  <c r="N1716" i="28"/>
  <c r="N1717" i="28"/>
  <c r="N1718" i="28"/>
  <c r="N1719" i="28"/>
  <c r="N1720" i="28"/>
  <c r="N1721" i="28"/>
  <c r="N1722" i="28"/>
  <c r="N1723" i="28"/>
  <c r="N1724" i="28"/>
  <c r="N1725" i="28"/>
  <c r="N1726" i="28"/>
  <c r="N1727" i="28"/>
  <c r="N1728" i="28"/>
  <c r="N1729" i="28"/>
  <c r="N1730" i="28"/>
  <c r="N1731" i="28"/>
  <c r="N1732" i="28"/>
  <c r="N1733" i="28"/>
  <c r="N1734" i="28"/>
  <c r="N1735" i="28"/>
  <c r="N1736" i="28"/>
  <c r="N1737" i="28"/>
  <c r="N1738" i="28"/>
  <c r="N1739" i="28"/>
  <c r="N1740" i="28"/>
  <c r="N1741" i="28"/>
  <c r="N1742" i="28"/>
  <c r="N1743" i="28"/>
  <c r="N1744" i="28"/>
  <c r="N1745" i="28"/>
  <c r="N1746" i="28"/>
  <c r="N1747" i="28"/>
  <c r="N1748" i="28"/>
  <c r="N1749" i="28"/>
  <c r="N1750" i="28"/>
  <c r="N1751" i="28"/>
  <c r="N1752" i="28"/>
  <c r="N1753" i="28"/>
  <c r="N1754" i="28"/>
  <c r="N1755" i="28"/>
  <c r="N1756" i="28"/>
  <c r="N1757" i="28"/>
  <c r="N1758" i="28"/>
  <c r="N1759" i="28"/>
  <c r="N1760" i="28"/>
  <c r="N1761" i="28"/>
  <c r="N1762" i="28"/>
  <c r="N1763" i="28"/>
  <c r="N1764" i="28"/>
  <c r="N1765" i="28"/>
  <c r="N1766" i="28"/>
  <c r="N1767" i="28"/>
  <c r="N1768" i="28"/>
  <c r="N1769" i="28"/>
  <c r="N1770" i="28"/>
  <c r="N1771" i="28"/>
  <c r="N1772" i="28"/>
  <c r="N1773" i="28"/>
  <c r="N1774" i="28"/>
  <c r="N1775" i="28"/>
  <c r="N1776" i="28"/>
  <c r="N1777" i="28"/>
  <c r="N1778" i="28"/>
  <c r="N1779" i="28"/>
  <c r="N1780" i="28"/>
  <c r="N1781" i="28"/>
  <c r="N1782" i="28"/>
  <c r="N1783" i="28"/>
  <c r="N1784" i="28"/>
  <c r="N1785" i="28"/>
  <c r="N1786" i="28"/>
  <c r="N1787" i="28"/>
  <c r="N1788" i="28"/>
  <c r="N1789" i="28"/>
  <c r="N1790" i="28"/>
  <c r="N1791" i="28"/>
  <c r="N1792" i="28"/>
  <c r="N1793" i="28"/>
  <c r="N1794" i="28"/>
  <c r="N1795" i="28"/>
  <c r="N1796" i="28"/>
  <c r="N1797" i="28"/>
  <c r="N1798" i="28"/>
  <c r="N1799" i="28"/>
  <c r="N1800" i="28"/>
  <c r="N1801" i="28"/>
  <c r="N1802" i="28"/>
  <c r="N1803" i="28"/>
  <c r="N1804" i="28"/>
  <c r="N1805" i="28"/>
  <c r="N1806" i="28"/>
  <c r="N1807" i="28"/>
  <c r="N1808" i="28"/>
  <c r="N1809" i="28"/>
  <c r="N1810" i="28"/>
  <c r="N1811" i="28"/>
  <c r="N1812" i="28"/>
  <c r="N1813" i="28"/>
  <c r="N1814" i="28"/>
  <c r="N1815" i="28"/>
  <c r="N1816" i="28"/>
  <c r="N1817" i="28"/>
  <c r="N1818" i="28"/>
  <c r="N1819" i="28"/>
  <c r="N1820" i="28"/>
  <c r="N1821" i="28"/>
  <c r="N1822" i="28"/>
  <c r="N1823" i="28"/>
  <c r="N1824" i="28"/>
  <c r="N1825" i="28"/>
  <c r="N1826" i="28"/>
  <c r="N1827" i="28"/>
  <c r="N1828" i="28"/>
  <c r="N1829" i="28"/>
  <c r="N1830" i="28"/>
  <c r="N1831" i="28"/>
  <c r="N1832" i="28"/>
  <c r="N1833" i="28"/>
  <c r="N1834" i="28"/>
  <c r="N1835" i="28"/>
  <c r="N1836" i="28"/>
  <c r="N1837" i="28"/>
  <c r="N1838" i="28"/>
  <c r="N1839" i="28"/>
  <c r="N1840" i="28"/>
  <c r="N1841" i="28"/>
  <c r="N1842" i="28"/>
  <c r="N1843" i="28"/>
  <c r="N1844" i="28"/>
  <c r="N1845" i="28"/>
  <c r="N1846" i="28"/>
  <c r="N1847" i="28"/>
  <c r="N1848" i="28"/>
  <c r="N1849" i="28"/>
  <c r="N1850" i="28"/>
  <c r="N1851" i="28"/>
  <c r="N1852" i="28"/>
  <c r="N1853" i="28"/>
  <c r="N1854" i="28"/>
  <c r="N1855" i="28"/>
  <c r="N1856" i="28"/>
  <c r="N1857" i="28"/>
  <c r="N1858" i="28"/>
  <c r="N1859" i="28"/>
  <c r="N1860" i="28"/>
  <c r="N1861" i="28"/>
  <c r="N1862" i="28"/>
  <c r="N1863" i="28"/>
  <c r="N1864" i="28"/>
  <c r="N1865" i="28"/>
  <c r="N1866" i="28"/>
  <c r="N1867" i="28"/>
  <c r="N1868" i="28"/>
  <c r="N1869" i="28"/>
  <c r="N1870" i="28"/>
  <c r="N1871" i="28"/>
  <c r="N1872" i="28"/>
  <c r="N1873" i="28"/>
  <c r="N1874" i="28"/>
  <c r="N1875" i="28"/>
  <c r="N1876" i="28"/>
  <c r="N1877" i="28"/>
  <c r="N1878" i="28"/>
  <c r="N1879" i="28"/>
  <c r="N1880" i="28"/>
  <c r="N1881" i="28"/>
  <c r="N1882" i="28"/>
  <c r="N1883" i="28"/>
  <c r="N1884" i="28"/>
  <c r="N1885" i="28"/>
  <c r="N1886" i="28"/>
  <c r="N1887" i="28"/>
  <c r="N1888" i="28"/>
  <c r="N1889" i="28"/>
  <c r="N1890" i="28"/>
  <c r="N1891" i="28"/>
  <c r="N1892" i="28"/>
  <c r="N1893" i="28"/>
  <c r="N1894" i="28"/>
  <c r="N1895" i="28"/>
  <c r="N1896" i="28"/>
  <c r="N1897" i="28"/>
  <c r="N1898" i="28"/>
  <c r="N1899" i="28"/>
  <c r="N1900" i="28"/>
  <c r="N1901" i="28"/>
  <c r="N1902" i="28"/>
  <c r="N1903" i="28"/>
  <c r="N1904" i="28"/>
  <c r="N1905" i="28"/>
  <c r="N1906" i="28"/>
  <c r="N1907" i="28"/>
  <c r="N1908" i="28"/>
  <c r="N1909" i="28"/>
  <c r="N1910" i="28"/>
  <c r="N1911" i="28"/>
  <c r="N1912" i="28"/>
  <c r="N1913" i="28"/>
  <c r="N1914" i="28"/>
  <c r="N1915" i="28"/>
  <c r="N1916" i="28"/>
  <c r="N1917" i="28"/>
  <c r="N1918" i="28"/>
  <c r="N1919" i="28"/>
  <c r="N1920" i="28"/>
  <c r="N1921" i="28"/>
  <c r="N1922" i="28"/>
  <c r="N1923" i="28"/>
  <c r="N1924" i="28"/>
  <c r="N1925" i="28"/>
  <c r="N1926" i="28"/>
  <c r="N1927" i="28"/>
  <c r="N1928" i="28"/>
  <c r="N1929" i="28"/>
  <c r="N1930" i="28"/>
  <c r="N1931" i="28"/>
  <c r="N1932" i="28"/>
  <c r="N1933" i="28"/>
  <c r="N1934" i="28"/>
  <c r="N1935" i="28"/>
  <c r="N1936" i="28"/>
  <c r="N1937" i="28"/>
  <c r="N1938" i="28"/>
  <c r="N1939" i="28"/>
  <c r="N1940" i="28"/>
  <c r="N1941" i="28"/>
  <c r="N1942" i="28"/>
  <c r="N1943" i="28"/>
  <c r="N1944" i="28"/>
  <c r="N1945" i="28"/>
  <c r="N1946" i="28"/>
  <c r="N1947" i="28"/>
  <c r="N1948" i="28"/>
  <c r="N1949" i="28"/>
  <c r="N1950" i="28"/>
  <c r="N1951" i="28"/>
  <c r="N1952" i="28"/>
  <c r="N1953" i="28"/>
  <c r="N1954" i="28"/>
  <c r="N1955" i="28"/>
  <c r="N1956" i="28"/>
  <c r="N1957" i="28"/>
  <c r="N1958" i="28"/>
  <c r="N1959" i="28"/>
  <c r="N1960" i="28"/>
  <c r="N1961" i="28"/>
  <c r="N1962" i="28"/>
  <c r="N1963" i="28"/>
  <c r="N1964" i="28"/>
  <c r="N1965" i="28"/>
  <c r="N1966" i="28"/>
  <c r="N1967" i="28"/>
  <c r="N1968" i="28"/>
  <c r="N1969" i="28"/>
  <c r="N1970" i="28"/>
  <c r="N1971" i="28"/>
  <c r="N1972" i="28"/>
  <c r="N1973" i="28"/>
  <c r="N1974" i="28"/>
  <c r="N1975" i="28"/>
  <c r="N1976" i="28"/>
  <c r="N1977" i="28"/>
  <c r="N1978" i="28"/>
  <c r="N1979" i="28"/>
  <c r="N1980" i="28"/>
  <c r="N1981" i="28"/>
  <c r="N1982" i="28"/>
  <c r="N1983" i="28"/>
  <c r="N1984" i="28"/>
  <c r="N1985" i="28"/>
  <c r="N1986" i="28"/>
  <c r="N1987" i="28"/>
  <c r="N1988" i="28"/>
  <c r="N1989" i="28"/>
  <c r="N1990" i="28"/>
  <c r="N1991" i="28"/>
  <c r="N1992" i="28"/>
  <c r="N1993" i="28"/>
  <c r="N1994" i="28"/>
  <c r="N1995" i="28"/>
  <c r="N1996" i="28"/>
  <c r="N1997" i="28"/>
  <c r="N1998" i="28"/>
  <c r="N1999" i="28"/>
  <c r="N2000" i="28"/>
  <c r="N2001" i="28"/>
  <c r="N2002" i="28"/>
  <c r="N2003" i="28"/>
  <c r="N2004" i="28"/>
  <c r="N2005" i="28"/>
  <c r="N2006" i="28"/>
  <c r="N2007" i="28"/>
  <c r="N2008" i="28"/>
  <c r="N2009" i="28"/>
  <c r="N2010" i="28"/>
  <c r="N2011" i="28"/>
  <c r="N2012" i="28"/>
  <c r="N2013" i="28"/>
  <c r="N2014" i="28"/>
  <c r="N2015" i="28"/>
  <c r="N8" i="28"/>
  <c r="M9" i="28"/>
  <c r="M10" i="28"/>
  <c r="M11" i="28"/>
  <c r="M12" i="28"/>
  <c r="M13" i="28"/>
  <c r="M14" i="28"/>
  <c r="M15" i="28"/>
  <c r="M16" i="28"/>
  <c r="M17" i="28"/>
  <c r="M18" i="28"/>
  <c r="M19" i="28"/>
  <c r="M20" i="28"/>
  <c r="M21" i="28"/>
  <c r="M22" i="28"/>
  <c r="M23" i="28"/>
  <c r="M24" i="28"/>
  <c r="M25" i="28"/>
  <c r="M26" i="28"/>
  <c r="M27" i="28"/>
  <c r="M28" i="28"/>
  <c r="M29" i="28"/>
  <c r="M30" i="28"/>
  <c r="M31" i="28"/>
  <c r="M32" i="28"/>
  <c r="M33" i="28"/>
  <c r="M34" i="28"/>
  <c r="M35" i="28"/>
  <c r="M36" i="28"/>
  <c r="M37" i="28"/>
  <c r="M38" i="28"/>
  <c r="M39" i="28"/>
  <c r="M40" i="28"/>
  <c r="M41" i="28"/>
  <c r="M42" i="28"/>
  <c r="M43" i="28"/>
  <c r="M44" i="28"/>
  <c r="M45" i="28"/>
  <c r="M46" i="28"/>
  <c r="M47" i="28"/>
  <c r="M48" i="28"/>
  <c r="M49" i="28"/>
  <c r="M50" i="28"/>
  <c r="M51" i="28"/>
  <c r="M52" i="28"/>
  <c r="M53" i="28"/>
  <c r="M54" i="28"/>
  <c r="M55" i="28"/>
  <c r="M56" i="28"/>
  <c r="M57" i="28"/>
  <c r="M58" i="28"/>
  <c r="M59" i="28"/>
  <c r="M60" i="28"/>
  <c r="M61" i="28"/>
  <c r="M62" i="28"/>
  <c r="M63" i="28"/>
  <c r="M64" i="28"/>
  <c r="M65" i="28"/>
  <c r="M66" i="28"/>
  <c r="M67" i="28"/>
  <c r="M68" i="28"/>
  <c r="M69" i="28"/>
  <c r="M70" i="28"/>
  <c r="M71" i="28"/>
  <c r="M72" i="28"/>
  <c r="M73" i="28"/>
  <c r="M74" i="28"/>
  <c r="M75" i="28"/>
  <c r="M76" i="28"/>
  <c r="M77" i="28"/>
  <c r="M78" i="28"/>
  <c r="M79" i="28"/>
  <c r="M80" i="28"/>
  <c r="M81" i="28"/>
  <c r="M82" i="28"/>
  <c r="M83" i="28"/>
  <c r="M84" i="28"/>
  <c r="M85" i="28"/>
  <c r="M86" i="28"/>
  <c r="M87" i="28"/>
  <c r="M88" i="28"/>
  <c r="M89" i="28"/>
  <c r="M90" i="28"/>
  <c r="M91" i="28"/>
  <c r="M92" i="28"/>
  <c r="M93" i="28"/>
  <c r="M94" i="28"/>
  <c r="M95" i="28"/>
  <c r="M96" i="28"/>
  <c r="M97" i="28"/>
  <c r="M98" i="28"/>
  <c r="M99" i="28"/>
  <c r="M100" i="28"/>
  <c r="M101" i="28"/>
  <c r="M102" i="28"/>
  <c r="M103" i="28"/>
  <c r="M104" i="28"/>
  <c r="M105" i="28"/>
  <c r="M106" i="28"/>
  <c r="M107" i="28"/>
  <c r="M108" i="28"/>
  <c r="M109" i="28"/>
  <c r="M110" i="28"/>
  <c r="M111" i="28"/>
  <c r="M112" i="28"/>
  <c r="M113" i="28"/>
  <c r="M114" i="28"/>
  <c r="M115" i="28"/>
  <c r="M116" i="28"/>
  <c r="M117" i="28"/>
  <c r="M118" i="28"/>
  <c r="M119" i="28"/>
  <c r="M120" i="28"/>
  <c r="M121" i="28"/>
  <c r="M122" i="28"/>
  <c r="M123" i="28"/>
  <c r="M124" i="28"/>
  <c r="M125" i="28"/>
  <c r="M126" i="28"/>
  <c r="M127" i="28"/>
  <c r="M128" i="28"/>
  <c r="M129" i="28"/>
  <c r="M130" i="28"/>
  <c r="M131" i="28"/>
  <c r="M132" i="28"/>
  <c r="M133" i="28"/>
  <c r="M134" i="28"/>
  <c r="M135" i="28"/>
  <c r="M136" i="28"/>
  <c r="M137" i="28"/>
  <c r="M138" i="28"/>
  <c r="M139" i="28"/>
  <c r="M140" i="28"/>
  <c r="M141" i="28"/>
  <c r="M142" i="28"/>
  <c r="M143" i="28"/>
  <c r="M144" i="28"/>
  <c r="M145" i="28"/>
  <c r="M146" i="28"/>
  <c r="M147" i="28"/>
  <c r="M148" i="28"/>
  <c r="M149" i="28"/>
  <c r="M150" i="28"/>
  <c r="M151" i="28"/>
  <c r="M152" i="28"/>
  <c r="M153" i="28"/>
  <c r="M154" i="28"/>
  <c r="M155" i="28"/>
  <c r="M156" i="28"/>
  <c r="M157" i="28"/>
  <c r="M158" i="28"/>
  <c r="M159" i="28"/>
  <c r="M160" i="28"/>
  <c r="M161" i="28"/>
  <c r="M162" i="28"/>
  <c r="M163" i="28"/>
  <c r="M164" i="28"/>
  <c r="M165" i="28"/>
  <c r="M166" i="28"/>
  <c r="M167" i="28"/>
  <c r="M168" i="28"/>
  <c r="M169" i="28"/>
  <c r="M170" i="28"/>
  <c r="M171" i="28"/>
  <c r="M172" i="28"/>
  <c r="M173" i="28"/>
  <c r="M174" i="28"/>
  <c r="M175" i="28"/>
  <c r="M176" i="28"/>
  <c r="M177" i="28"/>
  <c r="M178" i="28"/>
  <c r="M179" i="28"/>
  <c r="M180" i="28"/>
  <c r="M181" i="28"/>
  <c r="M182" i="28"/>
  <c r="M183" i="28"/>
  <c r="M184" i="28"/>
  <c r="M185" i="28"/>
  <c r="M186" i="28"/>
  <c r="M187" i="28"/>
  <c r="M188" i="28"/>
  <c r="M189" i="28"/>
  <c r="M190" i="28"/>
  <c r="M191" i="28"/>
  <c r="M192" i="28"/>
  <c r="M193" i="28"/>
  <c r="M194" i="28"/>
  <c r="M195" i="28"/>
  <c r="M196" i="28"/>
  <c r="M197" i="28"/>
  <c r="M198" i="28"/>
  <c r="M199" i="28"/>
  <c r="M200" i="28"/>
  <c r="M201" i="28"/>
  <c r="M202" i="28"/>
  <c r="M203" i="28"/>
  <c r="M204" i="28"/>
  <c r="M205" i="28"/>
  <c r="M206" i="28"/>
  <c r="M207" i="28"/>
  <c r="M208" i="28"/>
  <c r="M209" i="28"/>
  <c r="M210" i="28"/>
  <c r="M211" i="28"/>
  <c r="M212" i="28"/>
  <c r="M213" i="28"/>
  <c r="M214" i="28"/>
  <c r="M215" i="28"/>
  <c r="M216" i="28"/>
  <c r="M217" i="28"/>
  <c r="M218" i="28"/>
  <c r="M219" i="28"/>
  <c r="M220" i="28"/>
  <c r="M221" i="28"/>
  <c r="M222" i="28"/>
  <c r="M223" i="28"/>
  <c r="M224" i="28"/>
  <c r="M225" i="28"/>
  <c r="M226" i="28"/>
  <c r="M227" i="28"/>
  <c r="M228" i="28"/>
  <c r="M229" i="28"/>
  <c r="M230" i="28"/>
  <c r="M231" i="28"/>
  <c r="M232" i="28"/>
  <c r="M233" i="28"/>
  <c r="M234" i="28"/>
  <c r="M235" i="28"/>
  <c r="M236" i="28"/>
  <c r="M237" i="28"/>
  <c r="M238" i="28"/>
  <c r="M239" i="28"/>
  <c r="M240" i="28"/>
  <c r="M241" i="28"/>
  <c r="M242" i="28"/>
  <c r="M243" i="28"/>
  <c r="M244" i="28"/>
  <c r="M245" i="28"/>
  <c r="M246" i="28"/>
  <c r="M247" i="28"/>
  <c r="M248" i="28"/>
  <c r="M249" i="28"/>
  <c r="M250" i="28"/>
  <c r="M251" i="28"/>
  <c r="M252" i="28"/>
  <c r="M253" i="28"/>
  <c r="M254" i="28"/>
  <c r="M255" i="28"/>
  <c r="M256" i="28"/>
  <c r="M257" i="28"/>
  <c r="M258" i="28"/>
  <c r="M259" i="28"/>
  <c r="M260" i="28"/>
  <c r="M261" i="28"/>
  <c r="M262" i="28"/>
  <c r="M263" i="28"/>
  <c r="M264" i="28"/>
  <c r="M265" i="28"/>
  <c r="M266" i="28"/>
  <c r="M267" i="28"/>
  <c r="M268" i="28"/>
  <c r="M269" i="28"/>
  <c r="M270" i="28"/>
  <c r="M271" i="28"/>
  <c r="M272" i="28"/>
  <c r="M273" i="28"/>
  <c r="M274" i="28"/>
  <c r="M275" i="28"/>
  <c r="M276" i="28"/>
  <c r="M277" i="28"/>
  <c r="M278" i="28"/>
  <c r="M279" i="28"/>
  <c r="M280" i="28"/>
  <c r="M281" i="28"/>
  <c r="M282" i="28"/>
  <c r="M283" i="28"/>
  <c r="M284" i="28"/>
  <c r="M285" i="28"/>
  <c r="M286" i="28"/>
  <c r="M287" i="28"/>
  <c r="M288" i="28"/>
  <c r="M289" i="28"/>
  <c r="M290" i="28"/>
  <c r="M291" i="28"/>
  <c r="M292" i="28"/>
  <c r="M293" i="28"/>
  <c r="M294" i="28"/>
  <c r="M295" i="28"/>
  <c r="M296" i="28"/>
  <c r="M297" i="28"/>
  <c r="M298" i="28"/>
  <c r="M299" i="28"/>
  <c r="M300" i="28"/>
  <c r="M301" i="28"/>
  <c r="M302" i="28"/>
  <c r="M303" i="28"/>
  <c r="M304" i="28"/>
  <c r="M305" i="28"/>
  <c r="M306" i="28"/>
  <c r="M307" i="28"/>
  <c r="M308" i="28"/>
  <c r="M309" i="28"/>
  <c r="M310" i="28"/>
  <c r="M311" i="28"/>
  <c r="M312" i="28"/>
  <c r="M313" i="28"/>
  <c r="M314" i="28"/>
  <c r="M315" i="28"/>
  <c r="M316" i="28"/>
  <c r="M317" i="28"/>
  <c r="M318" i="28"/>
  <c r="M319" i="28"/>
  <c r="M320" i="28"/>
  <c r="M321" i="28"/>
  <c r="M322" i="28"/>
  <c r="M323" i="28"/>
  <c r="M324" i="28"/>
  <c r="M325" i="28"/>
  <c r="M326" i="28"/>
  <c r="M327" i="28"/>
  <c r="M328" i="28"/>
  <c r="M329" i="28"/>
  <c r="M330" i="28"/>
  <c r="M331" i="28"/>
  <c r="M332" i="28"/>
  <c r="M333" i="28"/>
  <c r="M334" i="28"/>
  <c r="M335" i="28"/>
  <c r="M336" i="28"/>
  <c r="M337" i="28"/>
  <c r="M338" i="28"/>
  <c r="M339" i="28"/>
  <c r="M340" i="28"/>
  <c r="M341" i="28"/>
  <c r="M342" i="28"/>
  <c r="M343" i="28"/>
  <c r="M344" i="28"/>
  <c r="M345" i="28"/>
  <c r="M346" i="28"/>
  <c r="M347" i="28"/>
  <c r="M348" i="28"/>
  <c r="M349" i="28"/>
  <c r="M350" i="28"/>
  <c r="M351" i="28"/>
  <c r="M352" i="28"/>
  <c r="M353" i="28"/>
  <c r="M354" i="28"/>
  <c r="M355" i="28"/>
  <c r="M356" i="28"/>
  <c r="M357" i="28"/>
  <c r="M358" i="28"/>
  <c r="M359" i="28"/>
  <c r="M360" i="28"/>
  <c r="M361" i="28"/>
  <c r="M362" i="28"/>
  <c r="M363" i="28"/>
  <c r="M364" i="28"/>
  <c r="M365" i="28"/>
  <c r="M366" i="28"/>
  <c r="M367" i="28"/>
  <c r="M368" i="28"/>
  <c r="M369" i="28"/>
  <c r="M370" i="28"/>
  <c r="M371" i="28"/>
  <c r="M372" i="28"/>
  <c r="M373" i="28"/>
  <c r="M374" i="28"/>
  <c r="M375" i="28"/>
  <c r="M376" i="28"/>
  <c r="M377" i="28"/>
  <c r="M378" i="28"/>
  <c r="M379" i="28"/>
  <c r="M380" i="28"/>
  <c r="M381" i="28"/>
  <c r="M382" i="28"/>
  <c r="M383" i="28"/>
  <c r="M384" i="28"/>
  <c r="M385" i="28"/>
  <c r="M386" i="28"/>
  <c r="M387" i="28"/>
  <c r="M388" i="28"/>
  <c r="M389" i="28"/>
  <c r="M390" i="28"/>
  <c r="M391" i="28"/>
  <c r="M392" i="28"/>
  <c r="M393" i="28"/>
  <c r="M394" i="28"/>
  <c r="M395" i="28"/>
  <c r="M396" i="28"/>
  <c r="M397" i="28"/>
  <c r="M398" i="28"/>
  <c r="M399" i="28"/>
  <c r="M400" i="28"/>
  <c r="M401" i="28"/>
  <c r="M402" i="28"/>
  <c r="M403" i="28"/>
  <c r="M404" i="28"/>
  <c r="M405" i="28"/>
  <c r="M406" i="28"/>
  <c r="M407" i="28"/>
  <c r="M408" i="28"/>
  <c r="M409" i="28"/>
  <c r="M410" i="28"/>
  <c r="M411" i="28"/>
  <c r="M412" i="28"/>
  <c r="M413" i="28"/>
  <c r="M414" i="28"/>
  <c r="M415" i="28"/>
  <c r="M416" i="28"/>
  <c r="M417" i="28"/>
  <c r="M418" i="28"/>
  <c r="M419" i="28"/>
  <c r="M420" i="28"/>
  <c r="M421" i="28"/>
  <c r="M422" i="28"/>
  <c r="M423" i="28"/>
  <c r="M424" i="28"/>
  <c r="M425" i="28"/>
  <c r="M426" i="28"/>
  <c r="M427" i="28"/>
  <c r="M428" i="28"/>
  <c r="M429" i="28"/>
  <c r="M430" i="28"/>
  <c r="M431" i="28"/>
  <c r="M432" i="28"/>
  <c r="M433" i="28"/>
  <c r="M434" i="28"/>
  <c r="M435" i="28"/>
  <c r="M436" i="28"/>
  <c r="M437" i="28"/>
  <c r="M438" i="28"/>
  <c r="M439" i="28"/>
  <c r="M440" i="28"/>
  <c r="M441" i="28"/>
  <c r="M442" i="28"/>
  <c r="M443" i="28"/>
  <c r="M444" i="28"/>
  <c r="M445" i="28"/>
  <c r="M446" i="28"/>
  <c r="M447" i="28"/>
  <c r="M448" i="28"/>
  <c r="M449" i="28"/>
  <c r="M450" i="28"/>
  <c r="M451" i="28"/>
  <c r="M452" i="28"/>
  <c r="M453" i="28"/>
  <c r="M454" i="28"/>
  <c r="M455" i="28"/>
  <c r="M456" i="28"/>
  <c r="M457" i="28"/>
  <c r="M458" i="28"/>
  <c r="M459" i="28"/>
  <c r="M460" i="28"/>
  <c r="M461" i="28"/>
  <c r="M462" i="28"/>
  <c r="M463" i="28"/>
  <c r="M464" i="28"/>
  <c r="M465" i="28"/>
  <c r="M466" i="28"/>
  <c r="M467" i="28"/>
  <c r="M468" i="28"/>
  <c r="M469" i="28"/>
  <c r="M470" i="28"/>
  <c r="M471" i="28"/>
  <c r="M472" i="28"/>
  <c r="M473" i="28"/>
  <c r="M474" i="28"/>
  <c r="M475" i="28"/>
  <c r="M476" i="28"/>
  <c r="M477" i="28"/>
  <c r="M478" i="28"/>
  <c r="M479" i="28"/>
  <c r="M480" i="28"/>
  <c r="M481" i="28"/>
  <c r="M482" i="28"/>
  <c r="M483" i="28"/>
  <c r="M484" i="28"/>
  <c r="M485" i="28"/>
  <c r="M486" i="28"/>
  <c r="M487" i="28"/>
  <c r="M488" i="28"/>
  <c r="M489" i="28"/>
  <c r="M490" i="28"/>
  <c r="M491" i="28"/>
  <c r="M492" i="28"/>
  <c r="M493" i="28"/>
  <c r="M494" i="28"/>
  <c r="M495" i="28"/>
  <c r="M496" i="28"/>
  <c r="M497" i="28"/>
  <c r="M498" i="28"/>
  <c r="M499" i="28"/>
  <c r="M500" i="28"/>
  <c r="M501" i="28"/>
  <c r="M502" i="28"/>
  <c r="M503" i="28"/>
  <c r="M504" i="28"/>
  <c r="M505" i="28"/>
  <c r="M506" i="28"/>
  <c r="M507" i="28"/>
  <c r="M508" i="28"/>
  <c r="M509" i="28"/>
  <c r="M510" i="28"/>
  <c r="M511" i="28"/>
  <c r="M512" i="28"/>
  <c r="M513" i="28"/>
  <c r="M514" i="28"/>
  <c r="M515" i="28"/>
  <c r="M516" i="28"/>
  <c r="M517" i="28"/>
  <c r="M518" i="28"/>
  <c r="M519" i="28"/>
  <c r="M520" i="28"/>
  <c r="M521" i="28"/>
  <c r="M522" i="28"/>
  <c r="M523" i="28"/>
  <c r="M524" i="28"/>
  <c r="M525" i="28"/>
  <c r="M526" i="28"/>
  <c r="M527" i="28"/>
  <c r="M528" i="28"/>
  <c r="M529" i="28"/>
  <c r="M530" i="28"/>
  <c r="M531" i="28"/>
  <c r="M532" i="28"/>
  <c r="M533" i="28"/>
  <c r="M534" i="28"/>
  <c r="M535" i="28"/>
  <c r="M536" i="28"/>
  <c r="M537" i="28"/>
  <c r="M538" i="28"/>
  <c r="M539" i="28"/>
  <c r="M540" i="28"/>
  <c r="M541" i="28"/>
  <c r="M542" i="28"/>
  <c r="M543" i="28"/>
  <c r="M544" i="28"/>
  <c r="M545" i="28"/>
  <c r="M546" i="28"/>
  <c r="M547" i="28"/>
  <c r="M548" i="28"/>
  <c r="M549" i="28"/>
  <c r="M550" i="28"/>
  <c r="M551" i="28"/>
  <c r="M552" i="28"/>
  <c r="M553" i="28"/>
  <c r="M554" i="28"/>
  <c r="M555" i="28"/>
  <c r="M556" i="28"/>
  <c r="M557" i="28"/>
  <c r="M558" i="28"/>
  <c r="M559" i="28"/>
  <c r="M560" i="28"/>
  <c r="M561" i="28"/>
  <c r="M562" i="28"/>
  <c r="M563" i="28"/>
  <c r="M564" i="28"/>
  <c r="M565" i="28"/>
  <c r="M566" i="28"/>
  <c r="M567" i="28"/>
  <c r="M568" i="28"/>
  <c r="M569" i="28"/>
  <c r="M570" i="28"/>
  <c r="M571" i="28"/>
  <c r="M572" i="28"/>
  <c r="M573" i="28"/>
  <c r="M574" i="28"/>
  <c r="M575" i="28"/>
  <c r="M576" i="28"/>
  <c r="M577" i="28"/>
  <c r="M578" i="28"/>
  <c r="M579" i="28"/>
  <c r="M580" i="28"/>
  <c r="M581" i="28"/>
  <c r="M582" i="28"/>
  <c r="M583" i="28"/>
  <c r="M584" i="28"/>
  <c r="M585" i="28"/>
  <c r="M586" i="28"/>
  <c r="M587" i="28"/>
  <c r="M588" i="28"/>
  <c r="M589" i="28"/>
  <c r="M590" i="28"/>
  <c r="M591" i="28"/>
  <c r="M592" i="28"/>
  <c r="M593" i="28"/>
  <c r="M594" i="28"/>
  <c r="M595" i="28"/>
  <c r="M596" i="28"/>
  <c r="M597" i="28"/>
  <c r="M598" i="28"/>
  <c r="M599" i="28"/>
  <c r="M600" i="28"/>
  <c r="M601" i="28"/>
  <c r="M602" i="28"/>
  <c r="M603" i="28"/>
  <c r="M604" i="28"/>
  <c r="M605" i="28"/>
  <c r="M606" i="28"/>
  <c r="M607" i="28"/>
  <c r="M608" i="28"/>
  <c r="M609" i="28"/>
  <c r="M610" i="28"/>
  <c r="M611" i="28"/>
  <c r="M612" i="28"/>
  <c r="M613" i="28"/>
  <c r="M614" i="28"/>
  <c r="M615" i="28"/>
  <c r="M616" i="28"/>
  <c r="M617" i="28"/>
  <c r="M618" i="28"/>
  <c r="M619" i="28"/>
  <c r="M620" i="28"/>
  <c r="M621" i="28"/>
  <c r="M622" i="28"/>
  <c r="M623" i="28"/>
  <c r="M624" i="28"/>
  <c r="M625" i="28"/>
  <c r="M626" i="28"/>
  <c r="M627" i="28"/>
  <c r="M628" i="28"/>
  <c r="M629" i="28"/>
  <c r="M630" i="28"/>
  <c r="M631" i="28"/>
  <c r="M632" i="28"/>
  <c r="M633" i="28"/>
  <c r="M634" i="28"/>
  <c r="M635" i="28"/>
  <c r="M636" i="28"/>
  <c r="M637" i="28"/>
  <c r="M638" i="28"/>
  <c r="M639" i="28"/>
  <c r="M640" i="28"/>
  <c r="M641" i="28"/>
  <c r="M642" i="28"/>
  <c r="M643" i="28"/>
  <c r="M644" i="28"/>
  <c r="M645" i="28"/>
  <c r="M646" i="28"/>
  <c r="M647" i="28"/>
  <c r="M648" i="28"/>
  <c r="M649" i="28"/>
  <c r="M650" i="28"/>
  <c r="M651" i="28"/>
  <c r="M652" i="28"/>
  <c r="M653" i="28"/>
  <c r="M654" i="28"/>
  <c r="M655" i="28"/>
  <c r="M656" i="28"/>
  <c r="M657" i="28"/>
  <c r="M658" i="28"/>
  <c r="M659" i="28"/>
  <c r="M660" i="28"/>
  <c r="M661" i="28"/>
  <c r="M662" i="28"/>
  <c r="M663" i="28"/>
  <c r="M664" i="28"/>
  <c r="M665" i="28"/>
  <c r="M666" i="28"/>
  <c r="M667" i="28"/>
  <c r="M668" i="28"/>
  <c r="M669" i="28"/>
  <c r="M670" i="28"/>
  <c r="M671" i="28"/>
  <c r="M672" i="28"/>
  <c r="M673" i="28"/>
  <c r="M674" i="28"/>
  <c r="M675" i="28"/>
  <c r="M676" i="28"/>
  <c r="M677" i="28"/>
  <c r="M678" i="28"/>
  <c r="M679" i="28"/>
  <c r="M680" i="28"/>
  <c r="M681" i="28"/>
  <c r="M682" i="28"/>
  <c r="M683" i="28"/>
  <c r="M684" i="28"/>
  <c r="M685" i="28"/>
  <c r="M686" i="28"/>
  <c r="M687" i="28"/>
  <c r="M688" i="28"/>
  <c r="M689" i="28"/>
  <c r="M690" i="28"/>
  <c r="M691" i="28"/>
  <c r="M692" i="28"/>
  <c r="M693" i="28"/>
  <c r="M694" i="28"/>
  <c r="M695" i="28"/>
  <c r="M696" i="28"/>
  <c r="M697" i="28"/>
  <c r="M698" i="28"/>
  <c r="M699" i="28"/>
  <c r="M700" i="28"/>
  <c r="M701" i="28"/>
  <c r="M702" i="28"/>
  <c r="M703" i="28"/>
  <c r="M704" i="28"/>
  <c r="M705" i="28"/>
  <c r="M706" i="28"/>
  <c r="M707" i="28"/>
  <c r="M708" i="28"/>
  <c r="M709" i="28"/>
  <c r="M710" i="28"/>
  <c r="M711" i="28"/>
  <c r="M712" i="28"/>
  <c r="M713" i="28"/>
  <c r="M714" i="28"/>
  <c r="M715" i="28"/>
  <c r="M716" i="28"/>
  <c r="M717" i="28"/>
  <c r="M718" i="28"/>
  <c r="M719" i="28"/>
  <c r="M720" i="28"/>
  <c r="M721" i="28"/>
  <c r="M722" i="28"/>
  <c r="M723" i="28"/>
  <c r="M724" i="28"/>
  <c r="M725" i="28"/>
  <c r="M726" i="28"/>
  <c r="M727" i="28"/>
  <c r="M728" i="28"/>
  <c r="M729" i="28"/>
  <c r="M730" i="28"/>
  <c r="M731" i="28"/>
  <c r="M732" i="28"/>
  <c r="M733" i="28"/>
  <c r="M734" i="28"/>
  <c r="M735" i="28"/>
  <c r="M736" i="28"/>
  <c r="M737" i="28"/>
  <c r="M738" i="28"/>
  <c r="M739" i="28"/>
  <c r="M740" i="28"/>
  <c r="M741" i="28"/>
  <c r="M742" i="28"/>
  <c r="M743" i="28"/>
  <c r="M744" i="28"/>
  <c r="M745" i="28"/>
  <c r="M746" i="28"/>
  <c r="M747" i="28"/>
  <c r="M748" i="28"/>
  <c r="M749" i="28"/>
  <c r="M750" i="28"/>
  <c r="M751" i="28"/>
  <c r="M752" i="28"/>
  <c r="M753" i="28"/>
  <c r="M754" i="28"/>
  <c r="M755" i="28"/>
  <c r="M756" i="28"/>
  <c r="M757" i="28"/>
  <c r="M758" i="28"/>
  <c r="M759" i="28"/>
  <c r="M760" i="28"/>
  <c r="M761" i="28"/>
  <c r="M762" i="28"/>
  <c r="M763" i="28"/>
  <c r="M764" i="28"/>
  <c r="M765" i="28"/>
  <c r="M766" i="28"/>
  <c r="M767" i="28"/>
  <c r="M768" i="28"/>
  <c r="M769" i="28"/>
  <c r="M770" i="28"/>
  <c r="M771" i="28"/>
  <c r="M772" i="28"/>
  <c r="M773" i="28"/>
  <c r="M774" i="28"/>
  <c r="M775" i="28"/>
  <c r="M776" i="28"/>
  <c r="M777" i="28"/>
  <c r="M778" i="28"/>
  <c r="M779" i="28"/>
  <c r="M780" i="28"/>
  <c r="M781" i="28"/>
  <c r="M782" i="28"/>
  <c r="M783" i="28"/>
  <c r="M784" i="28"/>
  <c r="M785" i="28"/>
  <c r="M786" i="28"/>
  <c r="M787" i="28"/>
  <c r="M788" i="28"/>
  <c r="M789" i="28"/>
  <c r="M790" i="28"/>
  <c r="M791" i="28"/>
  <c r="M792" i="28"/>
  <c r="M793" i="28"/>
  <c r="M794" i="28"/>
  <c r="M795" i="28"/>
  <c r="M796" i="28"/>
  <c r="M797" i="28"/>
  <c r="M798" i="28"/>
  <c r="M799" i="28"/>
  <c r="M800" i="28"/>
  <c r="M801" i="28"/>
  <c r="M802" i="28"/>
  <c r="M803" i="28"/>
  <c r="M804" i="28"/>
  <c r="M805" i="28"/>
  <c r="M806" i="28"/>
  <c r="M807" i="28"/>
  <c r="M808" i="28"/>
  <c r="M809" i="28"/>
  <c r="M810" i="28"/>
  <c r="M811" i="28"/>
  <c r="M812" i="28"/>
  <c r="M813" i="28"/>
  <c r="M814" i="28"/>
  <c r="M815" i="28"/>
  <c r="M816" i="28"/>
  <c r="M817" i="28"/>
  <c r="M818" i="28"/>
  <c r="M819" i="28"/>
  <c r="M820" i="28"/>
  <c r="M821" i="28"/>
  <c r="M822" i="28"/>
  <c r="M823" i="28"/>
  <c r="M824" i="28"/>
  <c r="M825" i="28"/>
  <c r="M826" i="28"/>
  <c r="M827" i="28"/>
  <c r="M828" i="28"/>
  <c r="M829" i="28"/>
  <c r="M830" i="28"/>
  <c r="M831" i="28"/>
  <c r="M832" i="28"/>
  <c r="M833" i="28"/>
  <c r="M834" i="28"/>
  <c r="M835" i="28"/>
  <c r="M836" i="28"/>
  <c r="M837" i="28"/>
  <c r="M838" i="28"/>
  <c r="M839" i="28"/>
  <c r="M840" i="28"/>
  <c r="M841" i="28"/>
  <c r="M842" i="28"/>
  <c r="M843" i="28"/>
  <c r="M844" i="28"/>
  <c r="M845" i="28"/>
  <c r="M846" i="28"/>
  <c r="M847" i="28"/>
  <c r="M848" i="28"/>
  <c r="M849" i="28"/>
  <c r="M850" i="28"/>
  <c r="M851" i="28"/>
  <c r="M852" i="28"/>
  <c r="M853" i="28"/>
  <c r="M854" i="28"/>
  <c r="M855" i="28"/>
  <c r="M856" i="28"/>
  <c r="M857" i="28"/>
  <c r="M858" i="28"/>
  <c r="M859" i="28"/>
  <c r="M860" i="28"/>
  <c r="M861" i="28"/>
  <c r="M862" i="28"/>
  <c r="M863" i="28"/>
  <c r="M864" i="28"/>
  <c r="M865" i="28"/>
  <c r="M866" i="28"/>
  <c r="M867" i="28"/>
  <c r="M868" i="28"/>
  <c r="M869" i="28"/>
  <c r="M870" i="28"/>
  <c r="M871" i="28"/>
  <c r="M872" i="28"/>
  <c r="M873" i="28"/>
  <c r="M874" i="28"/>
  <c r="M875" i="28"/>
  <c r="M876" i="28"/>
  <c r="M877" i="28"/>
  <c r="M878" i="28"/>
  <c r="M879" i="28"/>
  <c r="M880" i="28"/>
  <c r="M881" i="28"/>
  <c r="M882" i="28"/>
  <c r="M883" i="28"/>
  <c r="M884" i="28"/>
  <c r="M885" i="28"/>
  <c r="M886" i="28"/>
  <c r="M887" i="28"/>
  <c r="M888" i="28"/>
  <c r="M889" i="28"/>
  <c r="M890" i="28"/>
  <c r="M891" i="28"/>
  <c r="M892" i="28"/>
  <c r="M893" i="28"/>
  <c r="M894" i="28"/>
  <c r="M895" i="28"/>
  <c r="M896" i="28"/>
  <c r="M897" i="28"/>
  <c r="M898" i="28"/>
  <c r="M899" i="28"/>
  <c r="M900" i="28"/>
  <c r="M901" i="28"/>
  <c r="M902" i="28"/>
  <c r="M903" i="28"/>
  <c r="M904" i="28"/>
  <c r="M905" i="28"/>
  <c r="M906" i="28"/>
  <c r="M907" i="28"/>
  <c r="M908" i="28"/>
  <c r="M909" i="28"/>
  <c r="M910" i="28"/>
  <c r="M911" i="28"/>
  <c r="M912" i="28"/>
  <c r="M913" i="28"/>
  <c r="M914" i="28"/>
  <c r="M915" i="28"/>
  <c r="M916" i="28"/>
  <c r="M917" i="28"/>
  <c r="M918" i="28"/>
  <c r="M919" i="28"/>
  <c r="M920" i="28"/>
  <c r="M921" i="28"/>
  <c r="M922" i="28"/>
  <c r="M923" i="28"/>
  <c r="M924" i="28"/>
  <c r="M925" i="28"/>
  <c r="M926" i="28"/>
  <c r="M927" i="28"/>
  <c r="M928" i="28"/>
  <c r="M929" i="28"/>
  <c r="M930" i="28"/>
  <c r="M931" i="28"/>
  <c r="M932" i="28"/>
  <c r="M933" i="28"/>
  <c r="M934" i="28"/>
  <c r="M935" i="28"/>
  <c r="M936" i="28"/>
  <c r="M937" i="28"/>
  <c r="M938" i="28"/>
  <c r="M939" i="28"/>
  <c r="M940" i="28"/>
  <c r="M941" i="28"/>
  <c r="M942" i="28"/>
  <c r="M943" i="28"/>
  <c r="M944" i="28"/>
  <c r="M945" i="28"/>
  <c r="M946" i="28"/>
  <c r="M947" i="28"/>
  <c r="M948" i="28"/>
  <c r="M949" i="28"/>
  <c r="M950" i="28"/>
  <c r="M951" i="28"/>
  <c r="M952" i="28"/>
  <c r="M953" i="28"/>
  <c r="M954" i="28"/>
  <c r="M955" i="28"/>
  <c r="M956" i="28"/>
  <c r="M957" i="28"/>
  <c r="M958" i="28"/>
  <c r="M959" i="28"/>
  <c r="M960" i="28"/>
  <c r="M961" i="28"/>
  <c r="M962" i="28"/>
  <c r="M963" i="28"/>
  <c r="M964" i="28"/>
  <c r="M965" i="28"/>
  <c r="M966" i="28"/>
  <c r="M967" i="28"/>
  <c r="M968" i="28"/>
  <c r="M969" i="28"/>
  <c r="M970" i="28"/>
  <c r="M971" i="28"/>
  <c r="M972" i="28"/>
  <c r="M973" i="28"/>
  <c r="M974" i="28"/>
  <c r="M975" i="28"/>
  <c r="M976" i="28"/>
  <c r="M977" i="28"/>
  <c r="M978" i="28"/>
  <c r="M979" i="28"/>
  <c r="M980" i="28"/>
  <c r="M981" i="28"/>
  <c r="M982" i="28"/>
  <c r="M983" i="28"/>
  <c r="M984" i="28"/>
  <c r="M985" i="28"/>
  <c r="M986" i="28"/>
  <c r="M987" i="28"/>
  <c r="M988" i="28"/>
  <c r="M989" i="28"/>
  <c r="M990" i="28"/>
  <c r="M991" i="28"/>
  <c r="M992" i="28"/>
  <c r="M993" i="28"/>
  <c r="M994" i="28"/>
  <c r="M995" i="28"/>
  <c r="M996" i="28"/>
  <c r="M997" i="28"/>
  <c r="M998" i="28"/>
  <c r="M999" i="28"/>
  <c r="M1000" i="28"/>
  <c r="M1001" i="28"/>
  <c r="M1002" i="28"/>
  <c r="M1003" i="28"/>
  <c r="M1004" i="28"/>
  <c r="M1005" i="28"/>
  <c r="M1006" i="28"/>
  <c r="M1007" i="28"/>
  <c r="M1008" i="28"/>
  <c r="M1009" i="28"/>
  <c r="M1010" i="28"/>
  <c r="M1011" i="28"/>
  <c r="M1012" i="28"/>
  <c r="M1013" i="28"/>
  <c r="M1014" i="28"/>
  <c r="M1015" i="28"/>
  <c r="M1016" i="28"/>
  <c r="M1017" i="28"/>
  <c r="M1018" i="28"/>
  <c r="M1019" i="28"/>
  <c r="M1020" i="28"/>
  <c r="M1021" i="28"/>
  <c r="M1022" i="28"/>
  <c r="M1023" i="28"/>
  <c r="M1024" i="28"/>
  <c r="M1025" i="28"/>
  <c r="M1026" i="28"/>
  <c r="M1027" i="28"/>
  <c r="M1028" i="28"/>
  <c r="M1029" i="28"/>
  <c r="M1030" i="28"/>
  <c r="M1031" i="28"/>
  <c r="M1032" i="28"/>
  <c r="M1033" i="28"/>
  <c r="M1034" i="28"/>
  <c r="M1035" i="28"/>
  <c r="M1036" i="28"/>
  <c r="M1037" i="28"/>
  <c r="M1038" i="28"/>
  <c r="M1039" i="28"/>
  <c r="M1040" i="28"/>
  <c r="M1041" i="28"/>
  <c r="M1042" i="28"/>
  <c r="M1043" i="28"/>
  <c r="M1044" i="28"/>
  <c r="M1045" i="28"/>
  <c r="M1046" i="28"/>
  <c r="M1047" i="28"/>
  <c r="M1048" i="28"/>
  <c r="M1049" i="28"/>
  <c r="M1050" i="28"/>
  <c r="M1051" i="28"/>
  <c r="M1052" i="28"/>
  <c r="M1053" i="28"/>
  <c r="M1054" i="28"/>
  <c r="M1055" i="28"/>
  <c r="M1056" i="28"/>
  <c r="M1057" i="28"/>
  <c r="M1058" i="28"/>
  <c r="M1059" i="28"/>
  <c r="M1060" i="28"/>
  <c r="M1061" i="28"/>
  <c r="M1062" i="28"/>
  <c r="M1063" i="28"/>
  <c r="M1064" i="28"/>
  <c r="M1065" i="28"/>
  <c r="M1066" i="28"/>
  <c r="M1067" i="28"/>
  <c r="M1068" i="28"/>
  <c r="M1069" i="28"/>
  <c r="M1070" i="28"/>
  <c r="M1071" i="28"/>
  <c r="M1072" i="28"/>
  <c r="M1073" i="28"/>
  <c r="M1074" i="28"/>
  <c r="M1075" i="28"/>
  <c r="M1076" i="28"/>
  <c r="M1077" i="28"/>
  <c r="M1078" i="28"/>
  <c r="M1079" i="28"/>
  <c r="M1080" i="28"/>
  <c r="M1081" i="28"/>
  <c r="M1082" i="28"/>
  <c r="M1083" i="28"/>
  <c r="M1084" i="28"/>
  <c r="M1085" i="28"/>
  <c r="M1086" i="28"/>
  <c r="M1087" i="28"/>
  <c r="M1088" i="28"/>
  <c r="M1089" i="28"/>
  <c r="M1090" i="28"/>
  <c r="M1091" i="28"/>
  <c r="M1092" i="28"/>
  <c r="M1093" i="28"/>
  <c r="M1094" i="28"/>
  <c r="M1095" i="28"/>
  <c r="M1096" i="28"/>
  <c r="M1097" i="28"/>
  <c r="M1098" i="28"/>
  <c r="M1099" i="28"/>
  <c r="M1100" i="28"/>
  <c r="M1101" i="28"/>
  <c r="M1102" i="28"/>
  <c r="M1103" i="28"/>
  <c r="M1104" i="28"/>
  <c r="M1105" i="28"/>
  <c r="M1106" i="28"/>
  <c r="M1107" i="28"/>
  <c r="M1108" i="28"/>
  <c r="M1109" i="28"/>
  <c r="M1110" i="28"/>
  <c r="M1111" i="28"/>
  <c r="M1112" i="28"/>
  <c r="M1113" i="28"/>
  <c r="M1114" i="28"/>
  <c r="M1115" i="28"/>
  <c r="M1116" i="28"/>
  <c r="M1117" i="28"/>
  <c r="M1118" i="28"/>
  <c r="M1119" i="28"/>
  <c r="M1120" i="28"/>
  <c r="M1121" i="28"/>
  <c r="M1122" i="28"/>
  <c r="M1123" i="28"/>
  <c r="M1124" i="28"/>
  <c r="M1125" i="28"/>
  <c r="M1126" i="28"/>
  <c r="M1127" i="28"/>
  <c r="M1128" i="28"/>
  <c r="M1129" i="28"/>
  <c r="M1130" i="28"/>
  <c r="M1131" i="28"/>
  <c r="M1132" i="28"/>
  <c r="M1133" i="28"/>
  <c r="M1134" i="28"/>
  <c r="M1135" i="28"/>
  <c r="M1136" i="28"/>
  <c r="M1137" i="28"/>
  <c r="M1138" i="28"/>
  <c r="M1139" i="28"/>
  <c r="M1140" i="28"/>
  <c r="M1141" i="28"/>
  <c r="M1142" i="28"/>
  <c r="M1143" i="28"/>
  <c r="M1144" i="28"/>
  <c r="M1145" i="28"/>
  <c r="M1146" i="28"/>
  <c r="M1147" i="28"/>
  <c r="M1148" i="28"/>
  <c r="M1149" i="28"/>
  <c r="M1150" i="28"/>
  <c r="M1151" i="28"/>
  <c r="M1152" i="28"/>
  <c r="M1153" i="28"/>
  <c r="M1154" i="28"/>
  <c r="M1155" i="28"/>
  <c r="M1156" i="28"/>
  <c r="M1157" i="28"/>
  <c r="M1158" i="28"/>
  <c r="M1159" i="28"/>
  <c r="M1160" i="28"/>
  <c r="M1161" i="28"/>
  <c r="M1162" i="28"/>
  <c r="M1163" i="28"/>
  <c r="M1164" i="28"/>
  <c r="M1165" i="28"/>
  <c r="M1166" i="28"/>
  <c r="M1167" i="28"/>
  <c r="M1168" i="28"/>
  <c r="M1169" i="28"/>
  <c r="M1170" i="28"/>
  <c r="M1171" i="28"/>
  <c r="M1172" i="28"/>
  <c r="M1173" i="28"/>
  <c r="M1174" i="28"/>
  <c r="M1175" i="28"/>
  <c r="M1176" i="28"/>
  <c r="M1177" i="28"/>
  <c r="M1178" i="28"/>
  <c r="M1179" i="28"/>
  <c r="M1180" i="28"/>
  <c r="M1181" i="28"/>
  <c r="M1182" i="28"/>
  <c r="M1183" i="28"/>
  <c r="M1184" i="28"/>
  <c r="M1185" i="28"/>
  <c r="M1186" i="28"/>
  <c r="M1187" i="28"/>
  <c r="M1188" i="28"/>
  <c r="M1189" i="28"/>
  <c r="M1190" i="28"/>
  <c r="M1191" i="28"/>
  <c r="M1192" i="28"/>
  <c r="M1193" i="28"/>
  <c r="M1194" i="28"/>
  <c r="M1195" i="28"/>
  <c r="M1196" i="28"/>
  <c r="M1197" i="28"/>
  <c r="M1198" i="28"/>
  <c r="M1199" i="28"/>
  <c r="M1200" i="28"/>
  <c r="M1201" i="28"/>
  <c r="M1202" i="28"/>
  <c r="M1203" i="28"/>
  <c r="M1204" i="28"/>
  <c r="M1205" i="28"/>
  <c r="M1206" i="28"/>
  <c r="M1207" i="28"/>
  <c r="M1208" i="28"/>
  <c r="M1209" i="28"/>
  <c r="M1210" i="28"/>
  <c r="M1211" i="28"/>
  <c r="M1212" i="28"/>
  <c r="M1213" i="28"/>
  <c r="M1214" i="28"/>
  <c r="M1215" i="28"/>
  <c r="M1216" i="28"/>
  <c r="M1217" i="28"/>
  <c r="M1218" i="28"/>
  <c r="M1219" i="28"/>
  <c r="M1220" i="28"/>
  <c r="M1221" i="28"/>
  <c r="M1222" i="28"/>
  <c r="M1223" i="28"/>
  <c r="M1224" i="28"/>
  <c r="M1225" i="28"/>
  <c r="M1226" i="28"/>
  <c r="M1227" i="28"/>
  <c r="M1228" i="28"/>
  <c r="M1229" i="28"/>
  <c r="M1230" i="28"/>
  <c r="M1231" i="28"/>
  <c r="M1232" i="28"/>
  <c r="M1233" i="28"/>
  <c r="M1234" i="28"/>
  <c r="M1235" i="28"/>
  <c r="M1236" i="28"/>
  <c r="M1237" i="28"/>
  <c r="M1238" i="28"/>
  <c r="M1239" i="28"/>
  <c r="M1240" i="28"/>
  <c r="M1241" i="28"/>
  <c r="M1242" i="28"/>
  <c r="M1243" i="28"/>
  <c r="M1244" i="28"/>
  <c r="M1245" i="28"/>
  <c r="M1246" i="28"/>
  <c r="M1247" i="28"/>
  <c r="M1248" i="28"/>
  <c r="M1249" i="28"/>
  <c r="M1250" i="28"/>
  <c r="M1251" i="28"/>
  <c r="M1252" i="28"/>
  <c r="M1253" i="28"/>
  <c r="M1254" i="28"/>
  <c r="M1255" i="28"/>
  <c r="M1256" i="28"/>
  <c r="M1257" i="28"/>
  <c r="M1258" i="28"/>
  <c r="M1259" i="28"/>
  <c r="M1260" i="28"/>
  <c r="M1261" i="28"/>
  <c r="M1262" i="28"/>
  <c r="M1263" i="28"/>
  <c r="M1264" i="28"/>
  <c r="M1265" i="28"/>
  <c r="M1266" i="28"/>
  <c r="M1267" i="28"/>
  <c r="M1268" i="28"/>
  <c r="M1269" i="28"/>
  <c r="M1270" i="28"/>
  <c r="M1271" i="28"/>
  <c r="M1272" i="28"/>
  <c r="M1273" i="28"/>
  <c r="M1274" i="28"/>
  <c r="M1275" i="28"/>
  <c r="M1276" i="28"/>
  <c r="M1277" i="28"/>
  <c r="M1278" i="28"/>
  <c r="M1279" i="28"/>
  <c r="M1280" i="28"/>
  <c r="M1281" i="28"/>
  <c r="M1282" i="28"/>
  <c r="M1283" i="28"/>
  <c r="M1284" i="28"/>
  <c r="M1285" i="28"/>
  <c r="M1286" i="28"/>
  <c r="M1287" i="28"/>
  <c r="M1288" i="28"/>
  <c r="M1289" i="28"/>
  <c r="M1290" i="28"/>
  <c r="M1291" i="28"/>
  <c r="M1292" i="28"/>
  <c r="M1293" i="28"/>
  <c r="M1294" i="28"/>
  <c r="M1295" i="28"/>
  <c r="M1296" i="28"/>
  <c r="M1297" i="28"/>
  <c r="M1298" i="28"/>
  <c r="M1299" i="28"/>
  <c r="M1300" i="28"/>
  <c r="M1301" i="28"/>
  <c r="M1302" i="28"/>
  <c r="M1303" i="28"/>
  <c r="M1304" i="28"/>
  <c r="M1305" i="28"/>
  <c r="M1306" i="28"/>
  <c r="M1307" i="28"/>
  <c r="M1308" i="28"/>
  <c r="M1309" i="28"/>
  <c r="M1310" i="28"/>
  <c r="M1311" i="28"/>
  <c r="M1312" i="28"/>
  <c r="M1313" i="28"/>
  <c r="M1314" i="28"/>
  <c r="M1315" i="28"/>
  <c r="M1316" i="28"/>
  <c r="M1317" i="28"/>
  <c r="M1318" i="28"/>
  <c r="M1319" i="28"/>
  <c r="M1320" i="28"/>
  <c r="M1321" i="28"/>
  <c r="M1322" i="28"/>
  <c r="M1323" i="28"/>
  <c r="M1324" i="28"/>
  <c r="M1325" i="28"/>
  <c r="M1326" i="28"/>
  <c r="M1327" i="28"/>
  <c r="M1328" i="28"/>
  <c r="M1329" i="28"/>
  <c r="M1330" i="28"/>
  <c r="M1331" i="28"/>
  <c r="M1332" i="28"/>
  <c r="M1333" i="28"/>
  <c r="M1334" i="28"/>
  <c r="M1335" i="28"/>
  <c r="M1336" i="28"/>
  <c r="M1337" i="28"/>
  <c r="M1338" i="28"/>
  <c r="M1339" i="28"/>
  <c r="M1340" i="28"/>
  <c r="M1341" i="28"/>
  <c r="M1342" i="28"/>
  <c r="M1343" i="28"/>
  <c r="M1344" i="28"/>
  <c r="M1345" i="28"/>
  <c r="M1346" i="28"/>
  <c r="M1347" i="28"/>
  <c r="M1348" i="28"/>
  <c r="M1349" i="28"/>
  <c r="M1350" i="28"/>
  <c r="M1351" i="28"/>
  <c r="M1352" i="28"/>
  <c r="M1353" i="28"/>
  <c r="M1354" i="28"/>
  <c r="M1355" i="28"/>
  <c r="M1356" i="28"/>
  <c r="M1357" i="28"/>
  <c r="M1358" i="28"/>
  <c r="M1359" i="28"/>
  <c r="M1360" i="28"/>
  <c r="M1361" i="28"/>
  <c r="M1362" i="28"/>
  <c r="M1363" i="28"/>
  <c r="M1364" i="28"/>
  <c r="M1365" i="28"/>
  <c r="M1366" i="28"/>
  <c r="M1367" i="28"/>
  <c r="M1368" i="28"/>
  <c r="M1369" i="28"/>
  <c r="M1370" i="28"/>
  <c r="M1371" i="28"/>
  <c r="M1372" i="28"/>
  <c r="M1373" i="28"/>
  <c r="M1374" i="28"/>
  <c r="M1375" i="28"/>
  <c r="M1376" i="28"/>
  <c r="M1377" i="28"/>
  <c r="M1378" i="28"/>
  <c r="M1379" i="28"/>
  <c r="M1380" i="28"/>
  <c r="M1381" i="28"/>
  <c r="M1382" i="28"/>
  <c r="M1383" i="28"/>
  <c r="M1384" i="28"/>
  <c r="M1385" i="28"/>
  <c r="M1386" i="28"/>
  <c r="M1387" i="28"/>
  <c r="M1388" i="28"/>
  <c r="M1389" i="28"/>
  <c r="M1390" i="28"/>
  <c r="M1391" i="28"/>
  <c r="M1392" i="28"/>
  <c r="M1393" i="28"/>
  <c r="M1394" i="28"/>
  <c r="M1395" i="28"/>
  <c r="M1396" i="28"/>
  <c r="M1397" i="28"/>
  <c r="M1398" i="28"/>
  <c r="M1399" i="28"/>
  <c r="M1400" i="28"/>
  <c r="M1401" i="28"/>
  <c r="M1402" i="28"/>
  <c r="M1403" i="28"/>
  <c r="M1404" i="28"/>
  <c r="M1405" i="28"/>
  <c r="M1406" i="28"/>
  <c r="M1407" i="28"/>
  <c r="M1408" i="28"/>
  <c r="M1409" i="28"/>
  <c r="M1410" i="28"/>
  <c r="M1411" i="28"/>
  <c r="M1412" i="28"/>
  <c r="M1413" i="28"/>
  <c r="M1414" i="28"/>
  <c r="M1415" i="28"/>
  <c r="M1416" i="28"/>
  <c r="M1417" i="28"/>
  <c r="M1418" i="28"/>
  <c r="M1419" i="28"/>
  <c r="M1420" i="28"/>
  <c r="M1421" i="28"/>
  <c r="M1422" i="28"/>
  <c r="M1423" i="28"/>
  <c r="M1424" i="28"/>
  <c r="M1425" i="28"/>
  <c r="M1426" i="28"/>
  <c r="M1427" i="28"/>
  <c r="M1428" i="28"/>
  <c r="M1429" i="28"/>
  <c r="M1430" i="28"/>
  <c r="M1431" i="28"/>
  <c r="M1432" i="28"/>
  <c r="M1433" i="28"/>
  <c r="M1434" i="28"/>
  <c r="M1435" i="28"/>
  <c r="M1436" i="28"/>
  <c r="M1437" i="28"/>
  <c r="M1438" i="28"/>
  <c r="M1439" i="28"/>
  <c r="M1440" i="28"/>
  <c r="M1441" i="28"/>
  <c r="M1442" i="28"/>
  <c r="M1443" i="28"/>
  <c r="M1444" i="28"/>
  <c r="M1445" i="28"/>
  <c r="M1446" i="28"/>
  <c r="M1447" i="28"/>
  <c r="M1448" i="28"/>
  <c r="M1449" i="28"/>
  <c r="M1450" i="28"/>
  <c r="M1451" i="28"/>
  <c r="M1452" i="28"/>
  <c r="M1453" i="28"/>
  <c r="M1454" i="28"/>
  <c r="M1455" i="28"/>
  <c r="M1456" i="28"/>
  <c r="M1457" i="28"/>
  <c r="M1458" i="28"/>
  <c r="M1459" i="28"/>
  <c r="M1460" i="28"/>
  <c r="M1461" i="28"/>
  <c r="M1462" i="28"/>
  <c r="M1463" i="28"/>
  <c r="M1464" i="28"/>
  <c r="M1465" i="28"/>
  <c r="M1466" i="28"/>
  <c r="M1467" i="28"/>
  <c r="M1468" i="28"/>
  <c r="M1469" i="28"/>
  <c r="M1470" i="28"/>
  <c r="M1471" i="28"/>
  <c r="M1472" i="28"/>
  <c r="M1473" i="28"/>
  <c r="M1474" i="28"/>
  <c r="M1475" i="28"/>
  <c r="M1476" i="28"/>
  <c r="M1477" i="28"/>
  <c r="M1478" i="28"/>
  <c r="M1479" i="28"/>
  <c r="M1480" i="28"/>
  <c r="M1481" i="28"/>
  <c r="M1482" i="28"/>
  <c r="M1483" i="28"/>
  <c r="M1484" i="28"/>
  <c r="M1485" i="28"/>
  <c r="M1486" i="28"/>
  <c r="M1487" i="28"/>
  <c r="M1488" i="28"/>
  <c r="M1489" i="28"/>
  <c r="M1490" i="28"/>
  <c r="M1491" i="28"/>
  <c r="M1492" i="28"/>
  <c r="M1493" i="28"/>
  <c r="M1494" i="28"/>
  <c r="M1495" i="28"/>
  <c r="M1496" i="28"/>
  <c r="M1497" i="28"/>
  <c r="M1498" i="28"/>
  <c r="M1499" i="28"/>
  <c r="M1500" i="28"/>
  <c r="M1501" i="28"/>
  <c r="M1502" i="28"/>
  <c r="M1503" i="28"/>
  <c r="M1504" i="28"/>
  <c r="M1505" i="28"/>
  <c r="M1506" i="28"/>
  <c r="M1507" i="28"/>
  <c r="M1508" i="28"/>
  <c r="M1509" i="28"/>
  <c r="M1510" i="28"/>
  <c r="M1511" i="28"/>
  <c r="M1512" i="28"/>
  <c r="M1513" i="28"/>
  <c r="M1514" i="28"/>
  <c r="M1515" i="28"/>
  <c r="M1516" i="28"/>
  <c r="M1517" i="28"/>
  <c r="M1518" i="28"/>
  <c r="M1519" i="28"/>
  <c r="M1520" i="28"/>
  <c r="M1521" i="28"/>
  <c r="M1522" i="28"/>
  <c r="M1523" i="28"/>
  <c r="M1524" i="28"/>
  <c r="M1525" i="28"/>
  <c r="M1526" i="28"/>
  <c r="M1527" i="28"/>
  <c r="M1528" i="28"/>
  <c r="M1529" i="28"/>
  <c r="M1530" i="28"/>
  <c r="M1531" i="28"/>
  <c r="M1532" i="28"/>
  <c r="M1533" i="28"/>
  <c r="M1534" i="28"/>
  <c r="M1535" i="28"/>
  <c r="M1536" i="28"/>
  <c r="M1537" i="28"/>
  <c r="M1538" i="28"/>
  <c r="M1539" i="28"/>
  <c r="M1540" i="28"/>
  <c r="M1541" i="28"/>
  <c r="M1542" i="28"/>
  <c r="M1543" i="28"/>
  <c r="M1544" i="28"/>
  <c r="M1545" i="28"/>
  <c r="M1546" i="28"/>
  <c r="M1547" i="28"/>
  <c r="M1548" i="28"/>
  <c r="M1549" i="28"/>
  <c r="M1550" i="28"/>
  <c r="M1551" i="28"/>
  <c r="M1552" i="28"/>
  <c r="M1553" i="28"/>
  <c r="M1554" i="28"/>
  <c r="M1555" i="28"/>
  <c r="M1556" i="28"/>
  <c r="M1557" i="28"/>
  <c r="M1558" i="28"/>
  <c r="M1559" i="28"/>
  <c r="M1560" i="28"/>
  <c r="M1561" i="28"/>
  <c r="M1562" i="28"/>
  <c r="M1563" i="28"/>
  <c r="M1564" i="28"/>
  <c r="M1565" i="28"/>
  <c r="M1566" i="28"/>
  <c r="M1567" i="28"/>
  <c r="M1568" i="28"/>
  <c r="M1569" i="28"/>
  <c r="M1570" i="28"/>
  <c r="M1571" i="28"/>
  <c r="M1572" i="28"/>
  <c r="M1573" i="28"/>
  <c r="M1574" i="28"/>
  <c r="M1575" i="28"/>
  <c r="M1576" i="28"/>
  <c r="M1577" i="28"/>
  <c r="M1578" i="28"/>
  <c r="M1579" i="28"/>
  <c r="M1580" i="28"/>
  <c r="M1581" i="28"/>
  <c r="M1582" i="28"/>
  <c r="M1583" i="28"/>
  <c r="M1584" i="28"/>
  <c r="M1585" i="28"/>
  <c r="M1586" i="28"/>
  <c r="M1587" i="28"/>
  <c r="M1588" i="28"/>
  <c r="M1589" i="28"/>
  <c r="M1590" i="28"/>
  <c r="M1591" i="28"/>
  <c r="M1592" i="28"/>
  <c r="M1593" i="28"/>
  <c r="M1594" i="28"/>
  <c r="M1595" i="28"/>
  <c r="M1596" i="28"/>
  <c r="M1597" i="28"/>
  <c r="M1598" i="28"/>
  <c r="M1599" i="28"/>
  <c r="M1600" i="28"/>
  <c r="M1601" i="28"/>
  <c r="M1602" i="28"/>
  <c r="M1603" i="28"/>
  <c r="M1604" i="28"/>
  <c r="M1605" i="28"/>
  <c r="M1606" i="28"/>
  <c r="M1607" i="28"/>
  <c r="M1608" i="28"/>
  <c r="M1609" i="28"/>
  <c r="M1610" i="28"/>
  <c r="M1611" i="28"/>
  <c r="M1612" i="28"/>
  <c r="M1613" i="28"/>
  <c r="M1614" i="28"/>
  <c r="M1615" i="28"/>
  <c r="M1616" i="28"/>
  <c r="M1617" i="28"/>
  <c r="M1618" i="28"/>
  <c r="M1619" i="28"/>
  <c r="M1620" i="28"/>
  <c r="M1621" i="28"/>
  <c r="M1622" i="28"/>
  <c r="M1623" i="28"/>
  <c r="M1624" i="28"/>
  <c r="M1625" i="28"/>
  <c r="M1626" i="28"/>
  <c r="M1627" i="28"/>
  <c r="M1628" i="28"/>
  <c r="M1629" i="28"/>
  <c r="M1630" i="28"/>
  <c r="M1631" i="28"/>
  <c r="M1632" i="28"/>
  <c r="M1633" i="28"/>
  <c r="M1634" i="28"/>
  <c r="M1635" i="28"/>
  <c r="M1636" i="28"/>
  <c r="M1637" i="28"/>
  <c r="M1638" i="28"/>
  <c r="M1639" i="28"/>
  <c r="M1640" i="28"/>
  <c r="M1641" i="28"/>
  <c r="M1642" i="28"/>
  <c r="M1643" i="28"/>
  <c r="M1644" i="28"/>
  <c r="M1645" i="28"/>
  <c r="M1646" i="28"/>
  <c r="M1647" i="28"/>
  <c r="M1648" i="28"/>
  <c r="M1649" i="28"/>
  <c r="M1650" i="28"/>
  <c r="M1651" i="28"/>
  <c r="M1652" i="28"/>
  <c r="M1653" i="28"/>
  <c r="M1654" i="28"/>
  <c r="M1655" i="28"/>
  <c r="M1656" i="28"/>
  <c r="M1657" i="28"/>
  <c r="M1658" i="28"/>
  <c r="M1659" i="28"/>
  <c r="M1660" i="28"/>
  <c r="M1661" i="28"/>
  <c r="M1662" i="28"/>
  <c r="M1663" i="28"/>
  <c r="M1664" i="28"/>
  <c r="M1665" i="28"/>
  <c r="M1666" i="28"/>
  <c r="M1667" i="28"/>
  <c r="M1668" i="28"/>
  <c r="M1669" i="28"/>
  <c r="M1670" i="28"/>
  <c r="M1671" i="28"/>
  <c r="M1672" i="28"/>
  <c r="M1673" i="28"/>
  <c r="M1674" i="28"/>
  <c r="M1675" i="28"/>
  <c r="M1676" i="28"/>
  <c r="M1677" i="28"/>
  <c r="M1678" i="28"/>
  <c r="M1679" i="28"/>
  <c r="M1680" i="28"/>
  <c r="M1681" i="28"/>
  <c r="M1682" i="28"/>
  <c r="M1683" i="28"/>
  <c r="M1684" i="28"/>
  <c r="M1685" i="28"/>
  <c r="M1686" i="28"/>
  <c r="M1687" i="28"/>
  <c r="M1688" i="28"/>
  <c r="M1689" i="28"/>
  <c r="M1690" i="28"/>
  <c r="M1691" i="28"/>
  <c r="M1692" i="28"/>
  <c r="M1693" i="28"/>
  <c r="M1694" i="28"/>
  <c r="M1695" i="28"/>
  <c r="M1696" i="28"/>
  <c r="M1697" i="28"/>
  <c r="M1698" i="28"/>
  <c r="M1699" i="28"/>
  <c r="M1700" i="28"/>
  <c r="M1701" i="28"/>
  <c r="M1702" i="28"/>
  <c r="M1703" i="28"/>
  <c r="M1704" i="28"/>
  <c r="M1705" i="28"/>
  <c r="M1706" i="28"/>
  <c r="M1707" i="28"/>
  <c r="M1708" i="28"/>
  <c r="M1709" i="28"/>
  <c r="M1710" i="28"/>
  <c r="M1711" i="28"/>
  <c r="M1712" i="28"/>
  <c r="M1713" i="28"/>
  <c r="M1714" i="28"/>
  <c r="M1715" i="28"/>
  <c r="M1716" i="28"/>
  <c r="M1717" i="28"/>
  <c r="M1718" i="28"/>
  <c r="M1719" i="28"/>
  <c r="M1720" i="28"/>
  <c r="M1721" i="28"/>
  <c r="M1722" i="28"/>
  <c r="M1723" i="28"/>
  <c r="M1724" i="28"/>
  <c r="M1725" i="28"/>
  <c r="M1726" i="28"/>
  <c r="M1727" i="28"/>
  <c r="M1728" i="28"/>
  <c r="M1729" i="28"/>
  <c r="M1730" i="28"/>
  <c r="M1731" i="28"/>
  <c r="M1732" i="28"/>
  <c r="M1733" i="28"/>
  <c r="M1734" i="28"/>
  <c r="M1735" i="28"/>
  <c r="M1736" i="28"/>
  <c r="M1737" i="28"/>
  <c r="M1738" i="28"/>
  <c r="M1739" i="28"/>
  <c r="M1740" i="28"/>
  <c r="M1741" i="28"/>
  <c r="M1742" i="28"/>
  <c r="M1743" i="28"/>
  <c r="M1744" i="28"/>
  <c r="M1745" i="28"/>
  <c r="M1746" i="28"/>
  <c r="M1747" i="28"/>
  <c r="M1748" i="28"/>
  <c r="M1749" i="28"/>
  <c r="M1750" i="28"/>
  <c r="M1751" i="28"/>
  <c r="M1752" i="28"/>
  <c r="M1753" i="28"/>
  <c r="M1754" i="28"/>
  <c r="M1755" i="28"/>
  <c r="M1756" i="28"/>
  <c r="M1757" i="28"/>
  <c r="M1758" i="28"/>
  <c r="M1759" i="28"/>
  <c r="M1760" i="28"/>
  <c r="M1761" i="28"/>
  <c r="M1762" i="28"/>
  <c r="M1763" i="28"/>
  <c r="M1764" i="28"/>
  <c r="M1765" i="28"/>
  <c r="M1766" i="28"/>
  <c r="M1767" i="28"/>
  <c r="M1768" i="28"/>
  <c r="M1769" i="28"/>
  <c r="M1770" i="28"/>
  <c r="M1771" i="28"/>
  <c r="M1772" i="28"/>
  <c r="M1773" i="28"/>
  <c r="M1774" i="28"/>
  <c r="M1775" i="28"/>
  <c r="M1776" i="28"/>
  <c r="M1777" i="28"/>
  <c r="M1778" i="28"/>
  <c r="M1779" i="28"/>
  <c r="M1780" i="28"/>
  <c r="M1781" i="28"/>
  <c r="M1782" i="28"/>
  <c r="M1783" i="28"/>
  <c r="M1784" i="28"/>
  <c r="M1785" i="28"/>
  <c r="M1786" i="28"/>
  <c r="M1787" i="28"/>
  <c r="M1788" i="28"/>
  <c r="M1789" i="28"/>
  <c r="M1790" i="28"/>
  <c r="M1791" i="28"/>
  <c r="M1792" i="28"/>
  <c r="M1793" i="28"/>
  <c r="M1794" i="28"/>
  <c r="M1795" i="28"/>
  <c r="M1796" i="28"/>
  <c r="M1797" i="28"/>
  <c r="M1798" i="28"/>
  <c r="M1799" i="28"/>
  <c r="M1800" i="28"/>
  <c r="M1801" i="28"/>
  <c r="M1802" i="28"/>
  <c r="M1803" i="28"/>
  <c r="M1804" i="28"/>
  <c r="M1805" i="28"/>
  <c r="M1806" i="28"/>
  <c r="M1807" i="28"/>
  <c r="M1808" i="28"/>
  <c r="M1809" i="28"/>
  <c r="M1810" i="28"/>
  <c r="M1811" i="28"/>
  <c r="M1812" i="28"/>
  <c r="M1813" i="28"/>
  <c r="M1814" i="28"/>
  <c r="M1815" i="28"/>
  <c r="M1816" i="28"/>
  <c r="M1817" i="28"/>
  <c r="M1818" i="28"/>
  <c r="M1819" i="28"/>
  <c r="M1820" i="28"/>
  <c r="M1821" i="28"/>
  <c r="M1822" i="28"/>
  <c r="M1823" i="28"/>
  <c r="M1824" i="28"/>
  <c r="M1825" i="28"/>
  <c r="M1826" i="28"/>
  <c r="M1827" i="28"/>
  <c r="M1828" i="28"/>
  <c r="M1829" i="28"/>
  <c r="M1830" i="28"/>
  <c r="M1831" i="28"/>
  <c r="M1832" i="28"/>
  <c r="M1833" i="28"/>
  <c r="M1834" i="28"/>
  <c r="M1835" i="28"/>
  <c r="M1836" i="28"/>
  <c r="M1837" i="28"/>
  <c r="M1838" i="28"/>
  <c r="M1839" i="28"/>
  <c r="M1840" i="28"/>
  <c r="M1841" i="28"/>
  <c r="M1842" i="28"/>
  <c r="M1843" i="28"/>
  <c r="M1844" i="28"/>
  <c r="M1845" i="28"/>
  <c r="M1846" i="28"/>
  <c r="M1847" i="28"/>
  <c r="M1848" i="28"/>
  <c r="M1849" i="28"/>
  <c r="M1850" i="28"/>
  <c r="M1851" i="28"/>
  <c r="M1852" i="28"/>
  <c r="M1853" i="28"/>
  <c r="M1854" i="28"/>
  <c r="M1855" i="28"/>
  <c r="M1856" i="28"/>
  <c r="M1857" i="28"/>
  <c r="M1858" i="28"/>
  <c r="M1859" i="28"/>
  <c r="M1860" i="28"/>
  <c r="M1861" i="28"/>
  <c r="M1862" i="28"/>
  <c r="M1863" i="28"/>
  <c r="M1864" i="28"/>
  <c r="M1865" i="28"/>
  <c r="M1866" i="28"/>
  <c r="M1867" i="28"/>
  <c r="M1868" i="28"/>
  <c r="M1869" i="28"/>
  <c r="M1870" i="28"/>
  <c r="M1871" i="28"/>
  <c r="M1872" i="28"/>
  <c r="M1873" i="28"/>
  <c r="M1874" i="28"/>
  <c r="M1875" i="28"/>
  <c r="M1876" i="28"/>
  <c r="M1877" i="28"/>
  <c r="M1878" i="28"/>
  <c r="M1879" i="28"/>
  <c r="M1880" i="28"/>
  <c r="M1881" i="28"/>
  <c r="M1882" i="28"/>
  <c r="M1883" i="28"/>
  <c r="M1884" i="28"/>
  <c r="M1885" i="28"/>
  <c r="M1886" i="28"/>
  <c r="M1887" i="28"/>
  <c r="M1888" i="28"/>
  <c r="M1889" i="28"/>
  <c r="M1890" i="28"/>
  <c r="M1891" i="28"/>
  <c r="M1892" i="28"/>
  <c r="M1893" i="28"/>
  <c r="M1894" i="28"/>
  <c r="M1895" i="28"/>
  <c r="M1896" i="28"/>
  <c r="M1897" i="28"/>
  <c r="M1898" i="28"/>
  <c r="M1899" i="28"/>
  <c r="M1900" i="28"/>
  <c r="M1901" i="28"/>
  <c r="M1902" i="28"/>
  <c r="M1903" i="28"/>
  <c r="M1904" i="28"/>
  <c r="M1905" i="28"/>
  <c r="M1906" i="28"/>
  <c r="M1907" i="28"/>
  <c r="M1908" i="28"/>
  <c r="M1909" i="28"/>
  <c r="M1910" i="28"/>
  <c r="M1911" i="28"/>
  <c r="M1912" i="28"/>
  <c r="M1913" i="28"/>
  <c r="M1914" i="28"/>
  <c r="M1915" i="28"/>
  <c r="M1916" i="28"/>
  <c r="M1917" i="28"/>
  <c r="M1918" i="28"/>
  <c r="M1919" i="28"/>
  <c r="M1920" i="28"/>
  <c r="M1921" i="28"/>
  <c r="M1922" i="28"/>
  <c r="M1923" i="28"/>
  <c r="M1924" i="28"/>
  <c r="M1925" i="28"/>
  <c r="M1926" i="28"/>
  <c r="M1927" i="28"/>
  <c r="M1928" i="28"/>
  <c r="M1929" i="28"/>
  <c r="M1930" i="28"/>
  <c r="M1931" i="28"/>
  <c r="M1932" i="28"/>
  <c r="M1933" i="28"/>
  <c r="M1934" i="28"/>
  <c r="M1935" i="28"/>
  <c r="M1936" i="28"/>
  <c r="M1937" i="28"/>
  <c r="M1938" i="28"/>
  <c r="M1939" i="28"/>
  <c r="M1940" i="28"/>
  <c r="M1941" i="28"/>
  <c r="M1942" i="28"/>
  <c r="M1943" i="28"/>
  <c r="M1944" i="28"/>
  <c r="M1945" i="28"/>
  <c r="M1946" i="28"/>
  <c r="M1947" i="28"/>
  <c r="M1948" i="28"/>
  <c r="M1949" i="28"/>
  <c r="M1950" i="28"/>
  <c r="M1951" i="28"/>
  <c r="M1952" i="28"/>
  <c r="M1953" i="28"/>
  <c r="M1954" i="28"/>
  <c r="M1955" i="28"/>
  <c r="M1956" i="28"/>
  <c r="M1957" i="28"/>
  <c r="M1958" i="28"/>
  <c r="M1959" i="28"/>
  <c r="M1960" i="28"/>
  <c r="M1961" i="28"/>
  <c r="M1962" i="28"/>
  <c r="M1963" i="28"/>
  <c r="M1964" i="28"/>
  <c r="M1965" i="28"/>
  <c r="M1966" i="28"/>
  <c r="M1967" i="28"/>
  <c r="M1968" i="28"/>
  <c r="M1969" i="28"/>
  <c r="M1970" i="28"/>
  <c r="M1971" i="28"/>
  <c r="M1972" i="28"/>
  <c r="M1973" i="28"/>
  <c r="M1974" i="28"/>
  <c r="M1975" i="28"/>
  <c r="M1976" i="28"/>
  <c r="M1977" i="28"/>
  <c r="M1978" i="28"/>
  <c r="M1979" i="28"/>
  <c r="M1980" i="28"/>
  <c r="M1981" i="28"/>
  <c r="M1982" i="28"/>
  <c r="M1983" i="28"/>
  <c r="M1984" i="28"/>
  <c r="M1985" i="28"/>
  <c r="M1986" i="28"/>
  <c r="M1987" i="28"/>
  <c r="M1988" i="28"/>
  <c r="M1989" i="28"/>
  <c r="M1990" i="28"/>
  <c r="M1991" i="28"/>
  <c r="M1992" i="28"/>
  <c r="M1993" i="28"/>
  <c r="M1994" i="28"/>
  <c r="M1995" i="28"/>
  <c r="M1996" i="28"/>
  <c r="M1997" i="28"/>
  <c r="M1998" i="28"/>
  <c r="M1999" i="28"/>
  <c r="M2000" i="28"/>
  <c r="M2001" i="28"/>
  <c r="M2002" i="28"/>
  <c r="M2003" i="28"/>
  <c r="M2004" i="28"/>
  <c r="M2005" i="28"/>
  <c r="M2006" i="28"/>
  <c r="M2007" i="28"/>
  <c r="M2008" i="28"/>
  <c r="M2009" i="28"/>
  <c r="M2010" i="28"/>
  <c r="M2011" i="28"/>
  <c r="M2012" i="28"/>
  <c r="M2013" i="28"/>
  <c r="M2014" i="28"/>
  <c r="M2015" i="28"/>
  <c r="M8" i="28"/>
  <c r="E177" i="35"/>
  <c r="E178" i="35"/>
  <c r="E179" i="35"/>
  <c r="F177" i="35"/>
  <c r="F178" i="35"/>
  <c r="F179" i="35"/>
  <c r="S9" i="37" l="1"/>
  <c r="S57" i="37"/>
  <c r="Q57" i="37"/>
  <c r="K57" i="37"/>
  <c r="I57" i="37"/>
  <c r="Q9" i="37"/>
  <c r="K9" i="37"/>
  <c r="Y9" i="37"/>
  <c r="I9" i="37"/>
  <c r="F2022" i="28"/>
  <c r="G2022" i="28"/>
  <c r="E2022" i="28"/>
  <c r="F2021" i="28"/>
  <c r="G2021" i="28"/>
  <c r="E2021" i="28"/>
  <c r="F2024" i="28"/>
  <c r="G2024" i="28"/>
  <c r="E2024" i="28"/>
  <c r="F2023" i="28"/>
  <c r="G2023" i="28"/>
  <c r="E2023" i="28"/>
  <c r="AA57" i="37" l="1"/>
  <c r="Y57" i="37"/>
  <c r="BB4" i="7"/>
  <c r="BC4" i="7"/>
  <c r="BB5" i="7"/>
  <c r="BB6" i="7"/>
  <c r="BB7" i="7"/>
  <c r="BB8" i="7"/>
  <c r="BB9" i="7"/>
  <c r="BB10" i="7"/>
  <c r="BB11" i="7"/>
  <c r="BB12" i="7"/>
  <c r="BB13" i="7"/>
  <c r="BB14" i="7"/>
  <c r="BB15" i="7"/>
  <c r="BB16" i="7"/>
  <c r="BB17" i="7"/>
  <c r="BB18" i="7"/>
  <c r="BB19" i="7"/>
  <c r="BB20" i="7"/>
  <c r="BB21" i="7"/>
  <c r="BB22" i="7"/>
  <c r="BB23" i="7"/>
  <c r="BB24" i="7"/>
  <c r="BB25" i="7"/>
  <c r="BB26" i="7"/>
  <c r="BB27" i="7"/>
  <c r="BB28" i="7"/>
  <c r="BB29" i="7"/>
  <c r="BC5" i="7"/>
  <c r="BC6" i="7"/>
  <c r="BC7" i="7"/>
  <c r="BC8" i="7"/>
  <c r="BC9" i="7"/>
  <c r="BC10" i="7"/>
  <c r="BC11" i="7"/>
  <c r="BC12" i="7"/>
  <c r="BC13" i="7"/>
  <c r="BC14" i="7"/>
  <c r="BC15" i="7"/>
  <c r="BC16" i="7"/>
  <c r="BC17" i="7"/>
  <c r="BC18" i="7"/>
  <c r="BC19" i="7"/>
  <c r="BC20" i="7"/>
  <c r="BC21" i="7"/>
  <c r="BC22" i="7"/>
  <c r="BC23" i="7"/>
  <c r="BC24" i="7"/>
  <c r="BC25" i="7"/>
  <c r="BC26" i="7"/>
  <c r="BC27" i="7"/>
  <c r="BC28" i="7"/>
  <c r="BC29" i="7"/>
  <c r="AZ5" i="7"/>
  <c r="AZ6" i="7"/>
  <c r="AZ7" i="7"/>
  <c r="AZ8" i="7"/>
  <c r="AZ9" i="7"/>
  <c r="AZ10" i="7"/>
  <c r="AZ11" i="7"/>
  <c r="AZ12" i="7"/>
  <c r="AZ13" i="7"/>
  <c r="AZ14" i="7"/>
  <c r="AZ15" i="7"/>
  <c r="AZ16" i="7"/>
  <c r="AZ17" i="7"/>
  <c r="AZ18" i="7"/>
  <c r="AZ19" i="7"/>
  <c r="AZ20" i="7"/>
  <c r="AZ21" i="7"/>
  <c r="AZ22" i="7"/>
  <c r="AZ23" i="7"/>
  <c r="AZ24" i="7"/>
  <c r="AZ25" i="7"/>
  <c r="AZ26" i="7"/>
  <c r="AZ27" i="7"/>
  <c r="AZ28" i="7"/>
  <c r="AZ29" i="7"/>
  <c r="AZ30" i="7"/>
  <c r="AZ31" i="7"/>
  <c r="AZ32" i="7"/>
  <c r="AZ33" i="7"/>
  <c r="AZ34" i="7"/>
  <c r="AZ35" i="7"/>
  <c r="AZ36" i="7"/>
  <c r="AZ37" i="7"/>
  <c r="AZ38" i="7"/>
  <c r="AZ39" i="7"/>
  <c r="AZ40" i="7"/>
  <c r="AZ41" i="7"/>
  <c r="AZ42" i="7"/>
  <c r="AZ43" i="7"/>
  <c r="AZ44" i="7"/>
  <c r="AZ45" i="7"/>
  <c r="AZ46" i="7"/>
  <c r="AZ47" i="7"/>
  <c r="AZ48" i="7"/>
  <c r="AZ49" i="7"/>
  <c r="AZ50" i="7"/>
  <c r="AZ51" i="7"/>
  <c r="AZ52" i="7"/>
  <c r="AZ53" i="7"/>
  <c r="AZ54" i="7"/>
  <c r="AZ55" i="7"/>
  <c r="AZ56" i="7"/>
  <c r="AZ57" i="7"/>
  <c r="AZ4" i="7"/>
  <c r="AS5" i="7"/>
  <c r="AT5" i="7"/>
  <c r="AU5" i="7"/>
  <c r="AV5" i="7"/>
  <c r="AW5" i="7"/>
  <c r="AX5" i="7"/>
  <c r="AY5" i="7"/>
  <c r="AS6" i="7"/>
  <c r="AT6" i="7"/>
  <c r="AU6" i="7"/>
  <c r="AV6" i="7"/>
  <c r="AW6" i="7"/>
  <c r="AX6" i="7"/>
  <c r="AY6" i="7"/>
  <c r="AS7" i="7"/>
  <c r="AT7" i="7"/>
  <c r="AU7" i="7"/>
  <c r="AV7" i="7"/>
  <c r="AW7" i="7"/>
  <c r="AX7" i="7"/>
  <c r="AY7" i="7"/>
  <c r="AS8" i="7"/>
  <c r="AT8" i="7"/>
  <c r="AU8" i="7"/>
  <c r="AV8" i="7"/>
  <c r="AW8" i="7"/>
  <c r="AX8" i="7"/>
  <c r="AY8" i="7"/>
  <c r="AS9" i="7"/>
  <c r="AT9" i="7"/>
  <c r="AU9" i="7"/>
  <c r="AV9" i="7"/>
  <c r="AW9" i="7"/>
  <c r="AX9" i="7"/>
  <c r="AY9" i="7"/>
  <c r="AS10" i="7"/>
  <c r="AT10" i="7"/>
  <c r="AU10" i="7"/>
  <c r="AV10" i="7"/>
  <c r="AW10" i="7"/>
  <c r="AX10" i="7"/>
  <c r="AY10" i="7"/>
  <c r="AS11" i="7"/>
  <c r="AT11" i="7"/>
  <c r="AU11" i="7"/>
  <c r="AV11" i="7"/>
  <c r="AW11" i="7"/>
  <c r="AX11" i="7"/>
  <c r="AY11" i="7"/>
  <c r="AS12" i="7"/>
  <c r="AT12" i="7"/>
  <c r="AU12" i="7"/>
  <c r="AV12" i="7"/>
  <c r="AW12" i="7"/>
  <c r="AX12" i="7"/>
  <c r="AY12" i="7"/>
  <c r="AS13" i="7"/>
  <c r="AT13" i="7"/>
  <c r="AU13" i="7"/>
  <c r="AV13" i="7"/>
  <c r="AW13" i="7"/>
  <c r="AX13" i="7"/>
  <c r="AY13" i="7"/>
  <c r="AS14" i="7"/>
  <c r="AT14" i="7"/>
  <c r="AU14" i="7"/>
  <c r="AV14" i="7"/>
  <c r="AW14" i="7"/>
  <c r="AX14" i="7"/>
  <c r="AY14" i="7"/>
  <c r="AS15" i="7"/>
  <c r="AT15" i="7"/>
  <c r="AU15" i="7"/>
  <c r="AV15" i="7"/>
  <c r="AW15" i="7"/>
  <c r="AX15" i="7"/>
  <c r="AX2" i="7" s="1"/>
  <c r="AY15" i="7"/>
  <c r="AS16" i="7"/>
  <c r="AT16" i="7"/>
  <c r="AU16" i="7"/>
  <c r="AV16" i="7"/>
  <c r="AW16" i="7"/>
  <c r="AX16" i="7"/>
  <c r="AY16" i="7"/>
  <c r="AS17" i="7"/>
  <c r="AT17" i="7"/>
  <c r="AU17" i="7"/>
  <c r="AV17" i="7"/>
  <c r="AW17" i="7"/>
  <c r="AX17" i="7"/>
  <c r="AY17" i="7"/>
  <c r="AS18" i="7"/>
  <c r="AT18" i="7"/>
  <c r="AU18" i="7"/>
  <c r="AV18" i="7"/>
  <c r="AW18" i="7"/>
  <c r="AX18" i="7"/>
  <c r="AY18" i="7"/>
  <c r="AS19" i="7"/>
  <c r="AT19" i="7"/>
  <c r="AU19" i="7"/>
  <c r="AV19" i="7"/>
  <c r="AW19" i="7"/>
  <c r="AX19" i="7"/>
  <c r="AY19" i="7"/>
  <c r="AS20" i="7"/>
  <c r="AT20" i="7"/>
  <c r="AU20" i="7"/>
  <c r="AV20" i="7"/>
  <c r="AW20" i="7"/>
  <c r="AX20" i="7"/>
  <c r="AY20" i="7"/>
  <c r="AS21" i="7"/>
  <c r="AT21" i="7"/>
  <c r="AU21" i="7"/>
  <c r="AV21" i="7"/>
  <c r="AW21" i="7"/>
  <c r="AX21" i="7"/>
  <c r="AY21" i="7"/>
  <c r="AS22" i="7"/>
  <c r="AT22" i="7"/>
  <c r="AU22" i="7"/>
  <c r="AV22" i="7"/>
  <c r="AW22" i="7"/>
  <c r="AX22" i="7"/>
  <c r="AY22" i="7"/>
  <c r="AS23" i="7"/>
  <c r="AT23" i="7"/>
  <c r="AU23" i="7"/>
  <c r="AV23" i="7"/>
  <c r="AW23" i="7"/>
  <c r="AX23" i="7"/>
  <c r="AY23" i="7"/>
  <c r="AS24" i="7"/>
  <c r="AT24" i="7"/>
  <c r="AU24" i="7"/>
  <c r="AV24" i="7"/>
  <c r="AW24" i="7"/>
  <c r="AX24" i="7"/>
  <c r="AY24" i="7"/>
  <c r="AS25" i="7"/>
  <c r="AT25" i="7"/>
  <c r="AU25" i="7"/>
  <c r="AV25" i="7"/>
  <c r="AW25" i="7"/>
  <c r="AX25" i="7"/>
  <c r="AY25" i="7"/>
  <c r="AS26" i="7"/>
  <c r="AT26" i="7"/>
  <c r="AU26" i="7"/>
  <c r="AV26" i="7"/>
  <c r="AW26" i="7"/>
  <c r="AX26" i="7"/>
  <c r="AY26" i="7"/>
  <c r="AS27" i="7"/>
  <c r="AT27" i="7"/>
  <c r="AU27" i="7"/>
  <c r="AV27" i="7"/>
  <c r="AW27" i="7"/>
  <c r="AX27" i="7"/>
  <c r="AY27" i="7"/>
  <c r="AS28" i="7"/>
  <c r="AT28" i="7"/>
  <c r="AU28" i="7"/>
  <c r="AV28" i="7"/>
  <c r="AW28" i="7"/>
  <c r="AX28" i="7"/>
  <c r="AY28" i="7"/>
  <c r="AY1" i="7" s="1"/>
  <c r="AS29" i="7"/>
  <c r="AT29" i="7"/>
  <c r="AU29" i="7"/>
  <c r="AV29" i="7"/>
  <c r="AW29" i="7"/>
  <c r="AX29" i="7"/>
  <c r="AY29" i="7"/>
  <c r="AS30" i="7"/>
  <c r="AT30" i="7"/>
  <c r="AU30" i="7"/>
  <c r="AV30" i="7"/>
  <c r="AW30" i="7"/>
  <c r="AX30" i="7"/>
  <c r="AY30" i="7"/>
  <c r="AS31" i="7"/>
  <c r="AT31" i="7"/>
  <c r="AU31" i="7"/>
  <c r="AV31" i="7"/>
  <c r="AW31" i="7"/>
  <c r="AX31" i="7"/>
  <c r="AY31" i="7"/>
  <c r="AS32" i="7"/>
  <c r="AT32" i="7"/>
  <c r="AU32" i="7"/>
  <c r="AV32" i="7"/>
  <c r="AW32" i="7"/>
  <c r="AX32" i="7"/>
  <c r="AY32" i="7"/>
  <c r="AS33" i="7"/>
  <c r="AT33" i="7"/>
  <c r="AU33" i="7"/>
  <c r="AV33" i="7"/>
  <c r="AW33" i="7"/>
  <c r="AX33" i="7"/>
  <c r="AY33" i="7"/>
  <c r="AS34" i="7"/>
  <c r="AT34" i="7"/>
  <c r="AU34" i="7"/>
  <c r="AV34" i="7"/>
  <c r="AW34" i="7"/>
  <c r="AX34" i="7"/>
  <c r="AY34" i="7"/>
  <c r="AS35" i="7"/>
  <c r="AT35" i="7"/>
  <c r="AU35" i="7"/>
  <c r="AV35" i="7"/>
  <c r="AW35" i="7"/>
  <c r="AX35" i="7"/>
  <c r="AY35" i="7"/>
  <c r="AS36" i="7"/>
  <c r="AT36" i="7"/>
  <c r="AU36" i="7"/>
  <c r="AV36" i="7"/>
  <c r="AW36" i="7"/>
  <c r="AX36" i="7"/>
  <c r="AY36" i="7"/>
  <c r="AS37" i="7"/>
  <c r="AT37" i="7"/>
  <c r="AU37" i="7"/>
  <c r="AV37" i="7"/>
  <c r="AW37" i="7"/>
  <c r="AX37" i="7"/>
  <c r="AY37" i="7"/>
  <c r="AS38" i="7"/>
  <c r="AT38" i="7"/>
  <c r="AU38" i="7"/>
  <c r="AV38" i="7"/>
  <c r="AW38" i="7"/>
  <c r="AX38" i="7"/>
  <c r="AY38" i="7"/>
  <c r="AS39" i="7"/>
  <c r="AT39" i="7"/>
  <c r="AU39" i="7"/>
  <c r="AV39" i="7"/>
  <c r="AW39" i="7"/>
  <c r="AX39" i="7"/>
  <c r="AY39" i="7"/>
  <c r="AS40" i="7"/>
  <c r="AT40" i="7"/>
  <c r="AU40" i="7"/>
  <c r="AV40" i="7"/>
  <c r="AW40" i="7"/>
  <c r="AX40" i="7"/>
  <c r="AY40" i="7"/>
  <c r="AS41" i="7"/>
  <c r="AT41" i="7"/>
  <c r="AU41" i="7"/>
  <c r="AV41" i="7"/>
  <c r="AW41" i="7"/>
  <c r="AX41" i="7"/>
  <c r="AY41" i="7"/>
  <c r="AS42" i="7"/>
  <c r="AT42" i="7"/>
  <c r="AU42" i="7"/>
  <c r="AV42" i="7"/>
  <c r="AW42" i="7"/>
  <c r="AX42" i="7"/>
  <c r="AY42" i="7"/>
  <c r="AS43" i="7"/>
  <c r="AT43" i="7"/>
  <c r="AU43" i="7"/>
  <c r="AV43" i="7"/>
  <c r="AW43" i="7"/>
  <c r="AX43" i="7"/>
  <c r="AY43" i="7"/>
  <c r="AS44" i="7"/>
  <c r="AT44" i="7"/>
  <c r="AU44" i="7"/>
  <c r="AV44" i="7"/>
  <c r="AW44" i="7"/>
  <c r="AX44" i="7"/>
  <c r="AY44" i="7"/>
  <c r="AS45" i="7"/>
  <c r="AT45" i="7"/>
  <c r="AU45" i="7"/>
  <c r="AV45" i="7"/>
  <c r="AW45" i="7"/>
  <c r="AX45" i="7"/>
  <c r="AY45" i="7"/>
  <c r="AS46" i="7"/>
  <c r="AT46" i="7"/>
  <c r="AU46" i="7"/>
  <c r="AV46" i="7"/>
  <c r="AW46" i="7"/>
  <c r="AX46" i="7"/>
  <c r="AY46" i="7"/>
  <c r="AS47" i="7"/>
  <c r="AT47" i="7"/>
  <c r="AU47" i="7"/>
  <c r="AV47" i="7"/>
  <c r="AW47" i="7"/>
  <c r="AX47" i="7"/>
  <c r="AY47" i="7"/>
  <c r="AS48" i="7"/>
  <c r="AT48" i="7"/>
  <c r="AU48" i="7"/>
  <c r="AV48" i="7"/>
  <c r="AW48" i="7"/>
  <c r="AX48" i="7"/>
  <c r="AY48" i="7"/>
  <c r="AS49" i="7"/>
  <c r="AT49" i="7"/>
  <c r="AU49" i="7"/>
  <c r="AV49" i="7"/>
  <c r="AW49" i="7"/>
  <c r="AX49" i="7"/>
  <c r="AY49" i="7"/>
  <c r="AS50" i="7"/>
  <c r="AT50" i="7"/>
  <c r="AU50" i="7"/>
  <c r="AV50" i="7"/>
  <c r="AW50" i="7"/>
  <c r="AX50" i="7"/>
  <c r="AY50" i="7"/>
  <c r="AS51" i="7"/>
  <c r="AT51" i="7"/>
  <c r="AU51" i="7"/>
  <c r="AV51" i="7"/>
  <c r="AW51" i="7"/>
  <c r="AX51" i="7"/>
  <c r="AY51" i="7"/>
  <c r="AS52" i="7"/>
  <c r="AT52" i="7"/>
  <c r="AU52" i="7"/>
  <c r="AV52" i="7"/>
  <c r="AW52" i="7"/>
  <c r="AX52" i="7"/>
  <c r="AY52" i="7"/>
  <c r="AS53" i="7"/>
  <c r="AT53" i="7"/>
  <c r="AU53" i="7"/>
  <c r="AV53" i="7"/>
  <c r="AW53" i="7"/>
  <c r="AX53" i="7"/>
  <c r="AY53" i="7"/>
  <c r="AS54" i="7"/>
  <c r="AT54" i="7"/>
  <c r="AU54" i="7"/>
  <c r="AV54" i="7"/>
  <c r="AW54" i="7"/>
  <c r="AX54" i="7"/>
  <c r="AY54" i="7"/>
  <c r="AS55" i="7"/>
  <c r="AT55" i="7"/>
  <c r="AU55" i="7"/>
  <c r="AV55" i="7"/>
  <c r="AW55" i="7"/>
  <c r="AX55" i="7"/>
  <c r="AY55" i="7"/>
  <c r="AS56" i="7"/>
  <c r="AT56" i="7"/>
  <c r="AU56" i="7"/>
  <c r="AV56" i="7"/>
  <c r="AW56" i="7"/>
  <c r="AX56" i="7"/>
  <c r="AY56" i="7"/>
  <c r="AS57" i="7"/>
  <c r="AT57" i="7"/>
  <c r="AU57" i="7"/>
  <c r="AV57" i="7"/>
  <c r="AW57" i="7"/>
  <c r="AX57" i="7"/>
  <c r="AY57" i="7"/>
  <c r="AT4" i="7"/>
  <c r="AU4" i="7"/>
  <c r="AV4" i="7"/>
  <c r="AW4" i="7"/>
  <c r="AX4" i="7"/>
  <c r="AY4" i="7"/>
  <c r="AS4" i="7"/>
  <c r="AY2" i="7"/>
  <c r="Q49" i="2"/>
  <c r="O49" i="2"/>
  <c r="P49" i="2"/>
  <c r="T49" i="2" s="1"/>
  <c r="E49" i="2"/>
  <c r="F49" i="2" s="1"/>
  <c r="I49" i="2"/>
  <c r="J49" i="2" s="1"/>
  <c r="H49" i="2"/>
  <c r="G49" i="2"/>
  <c r="D49" i="2"/>
  <c r="C49" i="2"/>
  <c r="O2" i="28"/>
  <c r="O1969" i="28" s="1"/>
  <c r="F130" i="35" s="1"/>
  <c r="O1842" i="28"/>
  <c r="O1843" i="28"/>
  <c r="F4" i="35" s="1"/>
  <c r="O1844" i="28"/>
  <c r="F5" i="35" s="1"/>
  <c r="O1845" i="28"/>
  <c r="F6" i="35" s="1"/>
  <c r="O1846" i="28"/>
  <c r="F7" i="35" s="1"/>
  <c r="O1847" i="28"/>
  <c r="F8" i="35" s="1"/>
  <c r="O1848" i="28"/>
  <c r="F9" i="35" s="1"/>
  <c r="O1849" i="28"/>
  <c r="F10" i="35" s="1"/>
  <c r="O1850" i="28"/>
  <c r="F11" i="35" s="1"/>
  <c r="O1851" i="28"/>
  <c r="F12" i="35" s="1"/>
  <c r="O1852" i="28"/>
  <c r="F13" i="35" s="1"/>
  <c r="O1853" i="28"/>
  <c r="F14" i="35" s="1"/>
  <c r="O1855" i="28"/>
  <c r="F16" i="35" s="1"/>
  <c r="O1856" i="28"/>
  <c r="F17" i="35" s="1"/>
  <c r="O1857" i="28"/>
  <c r="F18" i="35" s="1"/>
  <c r="O1858" i="28"/>
  <c r="F19" i="35" s="1"/>
  <c r="O1859" i="28"/>
  <c r="F20" i="35" s="1"/>
  <c r="O1860" i="28"/>
  <c r="F21" i="35" s="1"/>
  <c r="O1861" i="28"/>
  <c r="F22" i="35" s="1"/>
  <c r="O1862" i="28"/>
  <c r="F23" i="35" s="1"/>
  <c r="O1863" i="28"/>
  <c r="F24" i="35" s="1"/>
  <c r="O1864" i="28"/>
  <c r="F25" i="35" s="1"/>
  <c r="O1865" i="28"/>
  <c r="F26" i="35" s="1"/>
  <c r="O1866" i="28"/>
  <c r="F27" i="35" s="1"/>
  <c r="O1867" i="28"/>
  <c r="F28" i="35" s="1"/>
  <c r="O1868" i="28"/>
  <c r="F29" i="35" s="1"/>
  <c r="O1869" i="28"/>
  <c r="F30" i="35" s="1"/>
  <c r="O1870" i="28"/>
  <c r="F31" i="35" s="1"/>
  <c r="O1871" i="28"/>
  <c r="F32" i="35" s="1"/>
  <c r="O1872" i="28"/>
  <c r="F33" i="35" s="1"/>
  <c r="O1874" i="28"/>
  <c r="F35" i="35" s="1"/>
  <c r="O1875" i="28"/>
  <c r="F36" i="35" s="1"/>
  <c r="O1876" i="28"/>
  <c r="F37" i="35" s="1"/>
  <c r="O1877" i="28"/>
  <c r="F38" i="35" s="1"/>
  <c r="O1878" i="28"/>
  <c r="F39" i="35" s="1"/>
  <c r="O1879" i="28"/>
  <c r="F40" i="35" s="1"/>
  <c r="O1880" i="28"/>
  <c r="F41" i="35" s="1"/>
  <c r="O1881" i="28"/>
  <c r="F42" i="35" s="1"/>
  <c r="O1882" i="28"/>
  <c r="F43" i="35" s="1"/>
  <c r="O1883" i="28"/>
  <c r="F44" i="35" s="1"/>
  <c r="O1884" i="28"/>
  <c r="F45" i="35" s="1"/>
  <c r="O1886" i="28"/>
  <c r="F47" i="35" s="1"/>
  <c r="O1887" i="28"/>
  <c r="F48" i="35" s="1"/>
  <c r="O1888" i="28"/>
  <c r="F49" i="35" s="1"/>
  <c r="O1889" i="28"/>
  <c r="F50" i="35" s="1"/>
  <c r="O1890" i="28"/>
  <c r="F51" i="35" s="1"/>
  <c r="O1891" i="28"/>
  <c r="F52" i="35" s="1"/>
  <c r="O1892" i="28"/>
  <c r="F53" i="35" s="1"/>
  <c r="O1893" i="28"/>
  <c r="F54" i="35" s="1"/>
  <c r="O1894" i="28"/>
  <c r="F55" i="35" s="1"/>
  <c r="O1895" i="28"/>
  <c r="F56" i="35" s="1"/>
  <c r="O1896" i="28"/>
  <c r="F57" i="35" s="1"/>
  <c r="O1898" i="28"/>
  <c r="F59" i="35" s="1"/>
  <c r="O1899" i="28"/>
  <c r="F60" i="35" s="1"/>
  <c r="O1900" i="28"/>
  <c r="F61" i="35" s="1"/>
  <c r="O1901" i="28"/>
  <c r="F62" i="35" s="1"/>
  <c r="O1902" i="28"/>
  <c r="F63" i="35" s="1"/>
  <c r="O1903" i="28"/>
  <c r="F64" i="35" s="1"/>
  <c r="O1904" i="28"/>
  <c r="F65" i="35" s="1"/>
  <c r="O1905" i="28"/>
  <c r="F66" i="35" s="1"/>
  <c r="O1906" i="28"/>
  <c r="F67" i="35" s="1"/>
  <c r="O1907" i="28"/>
  <c r="F68" i="35" s="1"/>
  <c r="O1908" i="28"/>
  <c r="F69" i="35" s="1"/>
  <c r="O1910" i="28"/>
  <c r="F71" i="35" s="1"/>
  <c r="O1911" i="28"/>
  <c r="F72" i="35" s="1"/>
  <c r="O1912" i="28"/>
  <c r="F73" i="35" s="1"/>
  <c r="O1913" i="28"/>
  <c r="F74" i="35" s="1"/>
  <c r="O1914" i="28"/>
  <c r="F75" i="35" s="1"/>
  <c r="O1915" i="28"/>
  <c r="F76" i="35" s="1"/>
  <c r="O1916" i="28"/>
  <c r="F77" i="35" s="1"/>
  <c r="O1917" i="28"/>
  <c r="F78" i="35" s="1"/>
  <c r="O1918" i="28"/>
  <c r="F79" i="35" s="1"/>
  <c r="O1919" i="28"/>
  <c r="F80" i="35" s="1"/>
  <c r="O1920" i="28"/>
  <c r="F81" i="35" s="1"/>
  <c r="O1922" i="28"/>
  <c r="F83" i="35" s="1"/>
  <c r="O1923" i="28"/>
  <c r="F84" i="35" s="1"/>
  <c r="O1924" i="28"/>
  <c r="F85" i="35" s="1"/>
  <c r="O1925" i="28"/>
  <c r="F86" i="35" s="1"/>
  <c r="O1926" i="28"/>
  <c r="F87" i="35" s="1"/>
  <c r="O1927" i="28"/>
  <c r="F88" i="35" s="1"/>
  <c r="O1928" i="28"/>
  <c r="F89" i="35" s="1"/>
  <c r="O1929" i="28"/>
  <c r="F90" i="35" s="1"/>
  <c r="O1930" i="28"/>
  <c r="F91" i="35" s="1"/>
  <c r="O1931" i="28"/>
  <c r="F92" i="35" s="1"/>
  <c r="O1932" i="28"/>
  <c r="F93" i="35" s="1"/>
  <c r="O1934" i="28"/>
  <c r="F95" i="35" s="1"/>
  <c r="O1935" i="28"/>
  <c r="F96" i="35" s="1"/>
  <c r="O1936" i="28"/>
  <c r="F97" i="35" s="1"/>
  <c r="O1937" i="28"/>
  <c r="F98" i="35" s="1"/>
  <c r="O1938" i="28"/>
  <c r="F99" i="35" s="1"/>
  <c r="O1939" i="28"/>
  <c r="F100" i="35" s="1"/>
  <c r="O1940" i="28"/>
  <c r="F101" i="35" s="1"/>
  <c r="O1941" i="28"/>
  <c r="F102" i="35" s="1"/>
  <c r="O1942" i="28"/>
  <c r="F103" i="35" s="1"/>
  <c r="O1943" i="28"/>
  <c r="F104" i="35" s="1"/>
  <c r="O1944" i="28"/>
  <c r="F105" i="35" s="1"/>
  <c r="O1946" i="28"/>
  <c r="F107" i="35" s="1"/>
  <c r="O1947" i="28"/>
  <c r="F108" i="35" s="1"/>
  <c r="O1948" i="28"/>
  <c r="F109" i="35" s="1"/>
  <c r="O1949" i="28"/>
  <c r="F110" i="35" s="1"/>
  <c r="O1950" i="28"/>
  <c r="F111" i="35" s="1"/>
  <c r="O1951" i="28"/>
  <c r="F112" i="35" s="1"/>
  <c r="O1952" i="28"/>
  <c r="F113" i="35" s="1"/>
  <c r="O1953" i="28"/>
  <c r="F114" i="35" s="1"/>
  <c r="O1954" i="28"/>
  <c r="F115" i="35" s="1"/>
  <c r="O1955" i="28"/>
  <c r="F116" i="35" s="1"/>
  <c r="O1956" i="28"/>
  <c r="F117" i="35" s="1"/>
  <c r="O1958" i="28"/>
  <c r="F119" i="35" s="1"/>
  <c r="O1959" i="28"/>
  <c r="F120" i="35" s="1"/>
  <c r="O1960" i="28"/>
  <c r="F121" i="35" s="1"/>
  <c r="O1961" i="28"/>
  <c r="F122" i="35" s="1"/>
  <c r="O1962" i="28"/>
  <c r="F123" i="35" s="1"/>
  <c r="O1963" i="28"/>
  <c r="F124" i="35" s="1"/>
  <c r="O1964" i="28"/>
  <c r="F125" i="35" s="1"/>
  <c r="O1965" i="28"/>
  <c r="F126" i="35" s="1"/>
  <c r="O1966" i="28"/>
  <c r="F127" i="35" s="1"/>
  <c r="O1967" i="28"/>
  <c r="F128" i="35" s="1"/>
  <c r="O1968" i="28"/>
  <c r="F129" i="35" s="1"/>
  <c r="O1970" i="28"/>
  <c r="F131" i="35" s="1"/>
  <c r="O1971" i="28"/>
  <c r="F132" i="35" s="1"/>
  <c r="O1972" i="28"/>
  <c r="F133" i="35" s="1"/>
  <c r="O1973" i="28"/>
  <c r="F134" i="35" s="1"/>
  <c r="O1974" i="28"/>
  <c r="F135" i="35" s="1"/>
  <c r="O1975" i="28"/>
  <c r="F136" i="35" s="1"/>
  <c r="O1976" i="28"/>
  <c r="F137" i="35" s="1"/>
  <c r="O1977" i="28"/>
  <c r="F138" i="35" s="1"/>
  <c r="O1978" i="28"/>
  <c r="F139" i="35" s="1"/>
  <c r="O1979" i="28"/>
  <c r="F140" i="35" s="1"/>
  <c r="O1980" i="28"/>
  <c r="F141" i="35" s="1"/>
  <c r="O1982" i="28"/>
  <c r="F143" i="35" s="1"/>
  <c r="O1983" i="28"/>
  <c r="F144" i="35" s="1"/>
  <c r="O1984" i="28"/>
  <c r="F145" i="35" s="1"/>
  <c r="O1985" i="28"/>
  <c r="F146" i="35" s="1"/>
  <c r="O1986" i="28"/>
  <c r="F147" i="35" s="1"/>
  <c r="O1987" i="28"/>
  <c r="F148" i="35" s="1"/>
  <c r="O1988" i="28"/>
  <c r="F149" i="35" s="1"/>
  <c r="O1989" i="28"/>
  <c r="F150" i="35" s="1"/>
  <c r="O1990" i="28"/>
  <c r="F151" i="35" s="1"/>
  <c r="O1991" i="28"/>
  <c r="F152" i="35" s="1"/>
  <c r="O1992" i="28"/>
  <c r="F153" i="35" s="1"/>
  <c r="O1994" i="28"/>
  <c r="F155" i="35" s="1"/>
  <c r="O1995" i="28"/>
  <c r="F156" i="35" s="1"/>
  <c r="O1996" i="28"/>
  <c r="F157" i="35" s="1"/>
  <c r="O1997" i="28"/>
  <c r="F158" i="35" s="1"/>
  <c r="O1998" i="28"/>
  <c r="F159" i="35" s="1"/>
  <c r="O1999" i="28"/>
  <c r="F160" i="35" s="1"/>
  <c r="O2000" i="28"/>
  <c r="F161" i="35" s="1"/>
  <c r="O2001" i="28"/>
  <c r="F162" i="35" s="1"/>
  <c r="O2002" i="28"/>
  <c r="F163" i="35" s="1"/>
  <c r="O2003" i="28"/>
  <c r="F164" i="35" s="1"/>
  <c r="O2004" i="28"/>
  <c r="F165" i="35" s="1"/>
  <c r="O2006" i="28"/>
  <c r="F167" i="35" s="1"/>
  <c r="O2007" i="28"/>
  <c r="F168" i="35" s="1"/>
  <c r="O2008" i="28"/>
  <c r="F169" i="35" s="1"/>
  <c r="O2009" i="28"/>
  <c r="F170" i="35" s="1"/>
  <c r="O2010" i="28"/>
  <c r="F171" i="35" s="1"/>
  <c r="O2011" i="28"/>
  <c r="F172" i="35" s="1"/>
  <c r="O2012" i="28"/>
  <c r="F173" i="35" s="1"/>
  <c r="O2013" i="28"/>
  <c r="F174" i="35" s="1"/>
  <c r="O2014" i="28"/>
  <c r="F175" i="35" s="1"/>
  <c r="O2015" i="28"/>
  <c r="F176" i="35" s="1"/>
  <c r="O2016" i="28"/>
  <c r="H93" i="14"/>
  <c r="G93" i="14"/>
  <c r="F93" i="14"/>
  <c r="E93" i="14"/>
  <c r="D93" i="14"/>
  <c r="C93" i="14"/>
  <c r="L93" i="14"/>
  <c r="D62" i="14"/>
  <c r="E62" i="14"/>
  <c r="F62" i="14"/>
  <c r="G62" i="14"/>
  <c r="H62" i="14"/>
  <c r="C62" i="14"/>
  <c r="L62" i="14"/>
  <c r="L30" i="14"/>
  <c r="D30" i="14"/>
  <c r="E30" i="14"/>
  <c r="F30" i="14"/>
  <c r="G30" i="14"/>
  <c r="H30" i="14"/>
  <c r="I30" i="14"/>
  <c r="C30" i="14"/>
  <c r="O1981" i="28" l="1"/>
  <c r="F142" i="35" s="1"/>
  <c r="O1921" i="28"/>
  <c r="F82" i="35" s="1"/>
  <c r="O1873" i="28"/>
  <c r="F34" i="35" s="1"/>
  <c r="O1854" i="28"/>
  <c r="F15" i="35" s="1"/>
  <c r="O1897" i="28"/>
  <c r="F58" i="35" s="1"/>
  <c r="O1957" i="28"/>
  <c r="F118" i="35" s="1"/>
  <c r="O2005" i="28"/>
  <c r="F166" i="35" s="1"/>
  <c r="O1993" i="28"/>
  <c r="F154" i="35" s="1"/>
  <c r="O1945" i="28"/>
  <c r="F106" i="35" s="1"/>
  <c r="O1885" i="28"/>
  <c r="F46" i="35" s="1"/>
  <c r="O2018" i="28"/>
  <c r="O2017" i="28"/>
  <c r="O1933" i="28"/>
  <c r="F94" i="35" s="1"/>
  <c r="O1909" i="28"/>
  <c r="F70" i="35" s="1"/>
  <c r="AX1" i="7"/>
  <c r="P2004" i="28"/>
  <c r="E165" i="35" s="1"/>
  <c r="P1992" i="28"/>
  <c r="E153" i="35" s="1"/>
  <c r="P1980" i="28"/>
  <c r="E141" i="35" s="1"/>
  <c r="P1968" i="28"/>
  <c r="E129" i="35" s="1"/>
  <c r="P1956" i="28"/>
  <c r="E117" i="35" s="1"/>
  <c r="P1944" i="28"/>
  <c r="E105" i="35" s="1"/>
  <c r="P1932" i="28"/>
  <c r="E93" i="35" s="1"/>
  <c r="P1920" i="28"/>
  <c r="E81" i="35" s="1"/>
  <c r="P1908" i="28"/>
  <c r="E69" i="35" s="1"/>
  <c r="P1896" i="28"/>
  <c r="E57" i="35" s="1"/>
  <c r="P1884" i="28"/>
  <c r="E45" i="35" s="1"/>
  <c r="P1872" i="28"/>
  <c r="E33" i="35" s="1"/>
  <c r="P1860" i="28"/>
  <c r="E21" i="35" s="1"/>
  <c r="P1848" i="28"/>
  <c r="E9" i="35" s="1"/>
  <c r="P1842" i="28"/>
  <c r="P2" i="28"/>
  <c r="P1849" i="28" l="1"/>
  <c r="E10" i="35" s="1"/>
  <c r="P1861" i="28"/>
  <c r="E22" i="35" s="1"/>
  <c r="P1873" i="28"/>
  <c r="E34" i="35" s="1"/>
  <c r="P1885" i="28"/>
  <c r="E46" i="35" s="1"/>
  <c r="P1897" i="28"/>
  <c r="E58" i="35" s="1"/>
  <c r="P1909" i="28"/>
  <c r="E70" i="35" s="1"/>
  <c r="P1921" i="28"/>
  <c r="E82" i="35" s="1"/>
  <c r="P1933" i="28"/>
  <c r="E94" i="35" s="1"/>
  <c r="P1945" i="28"/>
  <c r="E106" i="35" s="1"/>
  <c r="P1957" i="28"/>
  <c r="E118" i="35" s="1"/>
  <c r="P1969" i="28"/>
  <c r="E130" i="35" s="1"/>
  <c r="P1981" i="28"/>
  <c r="E142" i="35" s="1"/>
  <c r="P1993" i="28"/>
  <c r="E154" i="35" s="1"/>
  <c r="P2005" i="28"/>
  <c r="E166" i="35" s="1"/>
  <c r="P1850" i="28"/>
  <c r="E11" i="35" s="1"/>
  <c r="P1862" i="28"/>
  <c r="E23" i="35" s="1"/>
  <c r="P1874" i="28"/>
  <c r="E35" i="35" s="1"/>
  <c r="P1886" i="28"/>
  <c r="E47" i="35" s="1"/>
  <c r="P1898" i="28"/>
  <c r="E59" i="35" s="1"/>
  <c r="P1910" i="28"/>
  <c r="E71" i="35" s="1"/>
  <c r="P1922" i="28"/>
  <c r="E83" i="35" s="1"/>
  <c r="P1934" i="28"/>
  <c r="E95" i="35" s="1"/>
  <c r="P1946" i="28"/>
  <c r="E107" i="35" s="1"/>
  <c r="P1958" i="28"/>
  <c r="E119" i="35" s="1"/>
  <c r="P1970" i="28"/>
  <c r="E131" i="35" s="1"/>
  <c r="P1982" i="28"/>
  <c r="E143" i="35" s="1"/>
  <c r="P1994" i="28"/>
  <c r="E155" i="35" s="1"/>
  <c r="P2006" i="28"/>
  <c r="E167" i="35" s="1"/>
  <c r="P1851" i="28"/>
  <c r="E12" i="35" s="1"/>
  <c r="P1863" i="28"/>
  <c r="E24" i="35" s="1"/>
  <c r="P1875" i="28"/>
  <c r="E36" i="35" s="1"/>
  <c r="P1887" i="28"/>
  <c r="E48" i="35" s="1"/>
  <c r="P1899" i="28"/>
  <c r="E60" i="35" s="1"/>
  <c r="P1911" i="28"/>
  <c r="E72" i="35" s="1"/>
  <c r="P1923" i="28"/>
  <c r="E84" i="35" s="1"/>
  <c r="P1935" i="28"/>
  <c r="E96" i="35" s="1"/>
  <c r="P1947" i="28"/>
  <c r="E108" i="35" s="1"/>
  <c r="P1959" i="28"/>
  <c r="E120" i="35" s="1"/>
  <c r="P1971" i="28"/>
  <c r="E132" i="35" s="1"/>
  <c r="P1983" i="28"/>
  <c r="E144" i="35" s="1"/>
  <c r="P1995" i="28"/>
  <c r="E156" i="35" s="1"/>
  <c r="P2007" i="28"/>
  <c r="E168" i="35" s="1"/>
  <c r="P1852" i="28"/>
  <c r="E13" i="35" s="1"/>
  <c r="P1864" i="28"/>
  <c r="E25" i="35" s="1"/>
  <c r="P1876" i="28"/>
  <c r="E37" i="35" s="1"/>
  <c r="P1888" i="28"/>
  <c r="E49" i="35" s="1"/>
  <c r="P1900" i="28"/>
  <c r="E61" i="35" s="1"/>
  <c r="P1912" i="28"/>
  <c r="E73" i="35" s="1"/>
  <c r="P1924" i="28"/>
  <c r="E85" i="35" s="1"/>
  <c r="P1936" i="28"/>
  <c r="E97" i="35" s="1"/>
  <c r="P1948" i="28"/>
  <c r="E109" i="35" s="1"/>
  <c r="P1960" i="28"/>
  <c r="E121" i="35" s="1"/>
  <c r="P1972" i="28"/>
  <c r="E133" i="35" s="1"/>
  <c r="P1984" i="28"/>
  <c r="E145" i="35" s="1"/>
  <c r="P1996" i="28"/>
  <c r="E157" i="35" s="1"/>
  <c r="P2008" i="28"/>
  <c r="E169" i="35" s="1"/>
  <c r="P1853" i="28"/>
  <c r="E14" i="35" s="1"/>
  <c r="P1865" i="28"/>
  <c r="E26" i="35" s="1"/>
  <c r="P1877" i="28"/>
  <c r="E38" i="35" s="1"/>
  <c r="P1889" i="28"/>
  <c r="E50" i="35" s="1"/>
  <c r="P1901" i="28"/>
  <c r="E62" i="35" s="1"/>
  <c r="P1913" i="28"/>
  <c r="E74" i="35" s="1"/>
  <c r="P1925" i="28"/>
  <c r="E86" i="35" s="1"/>
  <c r="P1937" i="28"/>
  <c r="E98" i="35" s="1"/>
  <c r="P1949" i="28"/>
  <c r="E110" i="35" s="1"/>
  <c r="P1961" i="28"/>
  <c r="E122" i="35" s="1"/>
  <c r="P1973" i="28"/>
  <c r="E134" i="35" s="1"/>
  <c r="P1985" i="28"/>
  <c r="E146" i="35" s="1"/>
  <c r="P1997" i="28"/>
  <c r="E158" i="35" s="1"/>
  <c r="P2009" i="28"/>
  <c r="E170" i="35" s="1"/>
  <c r="P1854" i="28"/>
  <c r="E15" i="35" s="1"/>
  <c r="P1866" i="28"/>
  <c r="E27" i="35" s="1"/>
  <c r="P1878" i="28"/>
  <c r="E39" i="35" s="1"/>
  <c r="P1890" i="28"/>
  <c r="E51" i="35" s="1"/>
  <c r="P1902" i="28"/>
  <c r="E63" i="35" s="1"/>
  <c r="P1914" i="28"/>
  <c r="E75" i="35" s="1"/>
  <c r="P1926" i="28"/>
  <c r="E87" i="35" s="1"/>
  <c r="P1938" i="28"/>
  <c r="E99" i="35" s="1"/>
  <c r="P1950" i="28"/>
  <c r="E111" i="35" s="1"/>
  <c r="P1962" i="28"/>
  <c r="E123" i="35" s="1"/>
  <c r="P1974" i="28"/>
  <c r="E135" i="35" s="1"/>
  <c r="P1986" i="28"/>
  <c r="E147" i="35" s="1"/>
  <c r="P1998" i="28"/>
  <c r="E159" i="35" s="1"/>
  <c r="P2010" i="28"/>
  <c r="E171" i="35" s="1"/>
  <c r="P1843" i="28"/>
  <c r="E4" i="35" s="1"/>
  <c r="P1855" i="28"/>
  <c r="E16" i="35" s="1"/>
  <c r="P1867" i="28"/>
  <c r="E28" i="35" s="1"/>
  <c r="P1879" i="28"/>
  <c r="E40" i="35" s="1"/>
  <c r="P1891" i="28"/>
  <c r="E52" i="35" s="1"/>
  <c r="P1903" i="28"/>
  <c r="E64" i="35" s="1"/>
  <c r="P1915" i="28"/>
  <c r="E76" i="35" s="1"/>
  <c r="P1927" i="28"/>
  <c r="E88" i="35" s="1"/>
  <c r="P1939" i="28"/>
  <c r="E100" i="35" s="1"/>
  <c r="P1951" i="28"/>
  <c r="E112" i="35" s="1"/>
  <c r="P1963" i="28"/>
  <c r="E124" i="35" s="1"/>
  <c r="P1975" i="28"/>
  <c r="E136" i="35" s="1"/>
  <c r="P1987" i="28"/>
  <c r="E148" i="35" s="1"/>
  <c r="P1999" i="28"/>
  <c r="E160" i="35" s="1"/>
  <c r="P2011" i="28"/>
  <c r="E172" i="35" s="1"/>
  <c r="P1844" i="28"/>
  <c r="E5" i="35" s="1"/>
  <c r="P1856" i="28"/>
  <c r="E17" i="35" s="1"/>
  <c r="P1868" i="28"/>
  <c r="E29" i="35" s="1"/>
  <c r="P1880" i="28"/>
  <c r="E41" i="35" s="1"/>
  <c r="P1892" i="28"/>
  <c r="E53" i="35" s="1"/>
  <c r="P1904" i="28"/>
  <c r="E65" i="35" s="1"/>
  <c r="P1916" i="28"/>
  <c r="E77" i="35" s="1"/>
  <c r="P1928" i="28"/>
  <c r="E89" i="35" s="1"/>
  <c r="P1940" i="28"/>
  <c r="E101" i="35" s="1"/>
  <c r="P1952" i="28"/>
  <c r="E113" i="35" s="1"/>
  <c r="P1964" i="28"/>
  <c r="E125" i="35" s="1"/>
  <c r="P1976" i="28"/>
  <c r="E137" i="35" s="1"/>
  <c r="P1988" i="28"/>
  <c r="E149" i="35" s="1"/>
  <c r="P2000" i="28"/>
  <c r="E161" i="35" s="1"/>
  <c r="P2012" i="28"/>
  <c r="E173" i="35" s="1"/>
  <c r="P1845" i="28"/>
  <c r="E6" i="35" s="1"/>
  <c r="P1857" i="28"/>
  <c r="E18" i="35" s="1"/>
  <c r="P1869" i="28"/>
  <c r="E30" i="35" s="1"/>
  <c r="P1881" i="28"/>
  <c r="E42" i="35" s="1"/>
  <c r="P1893" i="28"/>
  <c r="E54" i="35" s="1"/>
  <c r="P1905" i="28"/>
  <c r="E66" i="35" s="1"/>
  <c r="P1917" i="28"/>
  <c r="E78" i="35" s="1"/>
  <c r="P1929" i="28"/>
  <c r="E90" i="35" s="1"/>
  <c r="P1941" i="28"/>
  <c r="E102" i="35" s="1"/>
  <c r="P1953" i="28"/>
  <c r="E114" i="35" s="1"/>
  <c r="P1965" i="28"/>
  <c r="E126" i="35" s="1"/>
  <c r="P1977" i="28"/>
  <c r="E138" i="35" s="1"/>
  <c r="P1989" i="28"/>
  <c r="E150" i="35" s="1"/>
  <c r="P2001" i="28"/>
  <c r="E162" i="35" s="1"/>
  <c r="P2013" i="28"/>
  <c r="E174" i="35" s="1"/>
  <c r="P2016" i="28"/>
  <c r="P2017" i="28"/>
  <c r="P2018" i="28"/>
  <c r="P1846" i="28"/>
  <c r="E7" i="35" s="1"/>
  <c r="P1858" i="28"/>
  <c r="E19" i="35" s="1"/>
  <c r="P1870" i="28"/>
  <c r="E31" i="35" s="1"/>
  <c r="P1882" i="28"/>
  <c r="E43" i="35" s="1"/>
  <c r="P1894" i="28"/>
  <c r="E55" i="35" s="1"/>
  <c r="P1906" i="28"/>
  <c r="E67" i="35" s="1"/>
  <c r="P1918" i="28"/>
  <c r="E79" i="35" s="1"/>
  <c r="P1930" i="28"/>
  <c r="E91" i="35" s="1"/>
  <c r="P1942" i="28"/>
  <c r="E103" i="35" s="1"/>
  <c r="P1954" i="28"/>
  <c r="E115" i="35" s="1"/>
  <c r="P1966" i="28"/>
  <c r="E127" i="35" s="1"/>
  <c r="P1978" i="28"/>
  <c r="E139" i="35" s="1"/>
  <c r="P1990" i="28"/>
  <c r="E151" i="35" s="1"/>
  <c r="P2002" i="28"/>
  <c r="E163" i="35" s="1"/>
  <c r="P2014" i="28"/>
  <c r="E175" i="35" s="1"/>
  <c r="P1847" i="28"/>
  <c r="E8" i="35" s="1"/>
  <c r="P1859" i="28"/>
  <c r="E20" i="35" s="1"/>
  <c r="P1871" i="28"/>
  <c r="E32" i="35" s="1"/>
  <c r="P1883" i="28"/>
  <c r="E44" i="35" s="1"/>
  <c r="P1895" i="28"/>
  <c r="E56" i="35" s="1"/>
  <c r="P1907" i="28"/>
  <c r="E68" i="35" s="1"/>
  <c r="P1919" i="28"/>
  <c r="E80" i="35" s="1"/>
  <c r="P1931" i="28"/>
  <c r="E92" i="35" s="1"/>
  <c r="P1943" i="28"/>
  <c r="E104" i="35" s="1"/>
  <c r="P1955" i="28"/>
  <c r="E116" i="35" s="1"/>
  <c r="P1967" i="28"/>
  <c r="E128" i="35" s="1"/>
  <c r="P1979" i="28"/>
  <c r="E140" i="35" s="1"/>
  <c r="P1991" i="28"/>
  <c r="E152" i="35" s="1"/>
  <c r="P2003" i="28"/>
  <c r="E164" i="35" s="1"/>
  <c r="P2015" i="28"/>
  <c r="E176" i="35" s="1"/>
  <c r="J25" i="32"/>
  <c r="J26" i="32"/>
  <c r="J27" i="32"/>
  <c r="J28" i="32"/>
  <c r="J29" i="32"/>
  <c r="J30" i="32"/>
  <c r="J13" i="32"/>
  <c r="J14" i="32"/>
  <c r="J16" i="32"/>
  <c r="J4" i="32"/>
  <c r="H56" i="32"/>
  <c r="H55" i="32"/>
  <c r="H54" i="32"/>
  <c r="H53" i="32"/>
  <c r="H52" i="32"/>
  <c r="H51" i="32"/>
  <c r="H50" i="32"/>
  <c r="H49" i="32"/>
  <c r="H48" i="32"/>
  <c r="H47" i="32"/>
  <c r="H46" i="32"/>
  <c r="H45" i="32"/>
  <c r="H44" i="32"/>
  <c r="H43" i="32"/>
  <c r="H42" i="32"/>
  <c r="H41" i="32"/>
  <c r="H40" i="32"/>
  <c r="H39" i="32"/>
  <c r="H38" i="32"/>
  <c r="H37" i="32"/>
  <c r="H36" i="32"/>
  <c r="H35" i="32"/>
  <c r="H34" i="32"/>
  <c r="H33" i="32"/>
  <c r="H32" i="32"/>
  <c r="H31" i="32"/>
  <c r="H30" i="32"/>
  <c r="H29" i="32"/>
  <c r="H28" i="32"/>
  <c r="H27" i="32"/>
  <c r="H26" i="32"/>
  <c r="H25" i="32"/>
  <c r="H24" i="32"/>
  <c r="J24" i="32" s="1"/>
  <c r="H23" i="32"/>
  <c r="J23" i="32" s="1"/>
  <c r="H22" i="32"/>
  <c r="J22" i="32" s="1"/>
  <c r="H21" i="32"/>
  <c r="J21" i="32" s="1"/>
  <c r="H20" i="32"/>
  <c r="J20" i="32" s="1"/>
  <c r="H19" i="32"/>
  <c r="J19" i="32" s="1"/>
  <c r="H18" i="32"/>
  <c r="J18" i="32" s="1"/>
  <c r="H17" i="32"/>
  <c r="J17" i="32" s="1"/>
  <c r="H16" i="32"/>
  <c r="H15" i="32"/>
  <c r="J15" i="32" s="1"/>
  <c r="H14" i="32"/>
  <c r="H13" i="32"/>
  <c r="H12" i="32"/>
  <c r="J12" i="32" s="1"/>
  <c r="H11" i="32"/>
  <c r="J11" i="32" s="1"/>
  <c r="H10" i="32"/>
  <c r="J10" i="32" s="1"/>
  <c r="H9" i="32"/>
  <c r="J9" i="32" s="1"/>
  <c r="H8" i="32"/>
  <c r="J8" i="32" s="1"/>
  <c r="H7" i="32"/>
  <c r="J7" i="32" s="1"/>
  <c r="H6" i="32"/>
  <c r="J6" i="32" s="1"/>
  <c r="H5" i="32"/>
  <c r="J5" i="32" s="1"/>
  <c r="H4" i="32"/>
  <c r="AB60" i="30" l="1"/>
  <c r="AA60" i="30"/>
  <c r="Z60" i="30"/>
  <c r="Y60" i="30"/>
  <c r="X60" i="30"/>
  <c r="W60" i="30"/>
  <c r="V60" i="30"/>
  <c r="U60" i="30"/>
  <c r="T60" i="30"/>
  <c r="S60" i="30"/>
  <c r="R60" i="30"/>
  <c r="Q60" i="30"/>
  <c r="AB59" i="30"/>
  <c r="AA59" i="30"/>
  <c r="Z59" i="30"/>
  <c r="Y59" i="30"/>
  <c r="X59" i="30"/>
  <c r="W59" i="30"/>
  <c r="V59" i="30"/>
  <c r="U59" i="30"/>
  <c r="T59" i="30"/>
  <c r="S59" i="30"/>
  <c r="R59" i="30"/>
  <c r="Q59" i="30"/>
  <c r="AB58" i="30"/>
  <c r="AA58" i="30"/>
  <c r="Z58" i="30"/>
  <c r="Y58" i="30"/>
  <c r="X58" i="30"/>
  <c r="W58" i="30"/>
  <c r="V58" i="30"/>
  <c r="U58" i="30"/>
  <c r="T58" i="30"/>
  <c r="S58" i="30"/>
  <c r="R58" i="30"/>
  <c r="Q58" i="30"/>
  <c r="D58" i="30"/>
  <c r="E58" i="30"/>
  <c r="F58" i="30"/>
  <c r="G58" i="30"/>
  <c r="H58" i="30"/>
  <c r="I58" i="30"/>
  <c r="J58" i="30"/>
  <c r="K58" i="30"/>
  <c r="L58" i="30"/>
  <c r="M58" i="30"/>
  <c r="N58" i="30"/>
  <c r="D59" i="30"/>
  <c r="E59" i="30"/>
  <c r="F59" i="30"/>
  <c r="G59" i="30"/>
  <c r="H59" i="30"/>
  <c r="I59" i="30"/>
  <c r="J59" i="30"/>
  <c r="K59" i="30"/>
  <c r="L59" i="30"/>
  <c r="M59" i="30"/>
  <c r="N59" i="30"/>
  <c r="D60" i="30"/>
  <c r="E60" i="30"/>
  <c r="F60" i="30"/>
  <c r="G60" i="30"/>
  <c r="H60" i="30"/>
  <c r="I60" i="30"/>
  <c r="J60" i="30"/>
  <c r="K60" i="30"/>
  <c r="L60" i="30"/>
  <c r="M60" i="30"/>
  <c r="N60" i="30"/>
  <c r="C60" i="30"/>
  <c r="C59" i="30"/>
  <c r="C58" i="30"/>
  <c r="AO4" i="30"/>
  <c r="AP4" i="30"/>
  <c r="AQ4" i="30"/>
  <c r="AR4" i="30"/>
  <c r="AS4" i="30"/>
  <c r="AT4" i="30"/>
  <c r="AU4" i="30"/>
  <c r="AV4" i="30"/>
  <c r="AW4" i="30"/>
  <c r="AX4" i="30"/>
  <c r="AY4" i="30"/>
  <c r="AZ4" i="30"/>
  <c r="AO5" i="30"/>
  <c r="AP5" i="30"/>
  <c r="AQ5" i="30"/>
  <c r="AR5" i="30"/>
  <c r="AS5" i="30"/>
  <c r="AT5" i="30"/>
  <c r="AU5" i="30"/>
  <c r="AV5" i="30"/>
  <c r="AW5" i="30"/>
  <c r="AX5" i="30"/>
  <c r="AY5" i="30"/>
  <c r="AZ5" i="30"/>
  <c r="AO6" i="30"/>
  <c r="AP6" i="30"/>
  <c r="AQ6" i="30"/>
  <c r="AR6" i="30"/>
  <c r="AS6" i="30"/>
  <c r="AT6" i="30"/>
  <c r="AU6" i="30"/>
  <c r="AV6" i="30"/>
  <c r="AW6" i="30"/>
  <c r="AX6" i="30"/>
  <c r="AY6" i="30"/>
  <c r="AZ6" i="30"/>
  <c r="AO7" i="30"/>
  <c r="AP7" i="30"/>
  <c r="AQ7" i="30"/>
  <c r="AR7" i="30"/>
  <c r="AS7" i="30"/>
  <c r="AT7" i="30"/>
  <c r="AU7" i="30"/>
  <c r="AV7" i="30"/>
  <c r="AW7" i="30"/>
  <c r="AX7" i="30"/>
  <c r="AY7" i="30"/>
  <c r="AZ7" i="30"/>
  <c r="AO8" i="30"/>
  <c r="AP8" i="30"/>
  <c r="AQ8" i="30"/>
  <c r="AR8" i="30"/>
  <c r="AS8" i="30"/>
  <c r="AT8" i="30"/>
  <c r="AU8" i="30"/>
  <c r="AV8" i="30"/>
  <c r="AW8" i="30"/>
  <c r="AX8" i="30"/>
  <c r="AY8" i="30"/>
  <c r="AZ8" i="30"/>
  <c r="AO9" i="30"/>
  <c r="AP9" i="30"/>
  <c r="AQ9" i="30"/>
  <c r="AR9" i="30"/>
  <c r="AS9" i="30"/>
  <c r="AT9" i="30"/>
  <c r="AU9" i="30"/>
  <c r="AV9" i="30"/>
  <c r="AW9" i="30"/>
  <c r="AX9" i="30"/>
  <c r="AY9" i="30"/>
  <c r="AZ9" i="30"/>
  <c r="AO10" i="30"/>
  <c r="AP10" i="30"/>
  <c r="AQ10" i="30"/>
  <c r="AR10" i="30"/>
  <c r="AS10" i="30"/>
  <c r="AT10" i="30"/>
  <c r="AU10" i="30"/>
  <c r="AV10" i="30"/>
  <c r="AW10" i="30"/>
  <c r="AX10" i="30"/>
  <c r="AY10" i="30"/>
  <c r="AZ10" i="30"/>
  <c r="AO11" i="30"/>
  <c r="AP11" i="30"/>
  <c r="AQ11" i="30"/>
  <c r="AR11" i="30"/>
  <c r="AS11" i="30"/>
  <c r="AT11" i="30"/>
  <c r="AU11" i="30"/>
  <c r="AV11" i="30"/>
  <c r="AW11" i="30"/>
  <c r="AX11" i="30"/>
  <c r="AY11" i="30"/>
  <c r="AZ11" i="30"/>
  <c r="AO12" i="30"/>
  <c r="AP12" i="30"/>
  <c r="AQ12" i="30"/>
  <c r="AR12" i="30"/>
  <c r="AS12" i="30"/>
  <c r="AT12" i="30"/>
  <c r="AU12" i="30"/>
  <c r="AV12" i="30"/>
  <c r="AW12" i="30"/>
  <c r="AX12" i="30"/>
  <c r="AY12" i="30"/>
  <c r="AZ12" i="30"/>
  <c r="AO13" i="30"/>
  <c r="AP13" i="30"/>
  <c r="AQ13" i="30"/>
  <c r="AR13" i="30"/>
  <c r="AS13" i="30"/>
  <c r="AT13" i="30"/>
  <c r="AU13" i="30"/>
  <c r="AV13" i="30"/>
  <c r="AW13" i="30"/>
  <c r="AX13" i="30"/>
  <c r="AY13" i="30"/>
  <c r="AZ13" i="30"/>
  <c r="AO14" i="30"/>
  <c r="AP14" i="30"/>
  <c r="AQ14" i="30"/>
  <c r="AR14" i="30"/>
  <c r="AS14" i="30"/>
  <c r="AT14" i="30"/>
  <c r="AU14" i="30"/>
  <c r="AV14" i="30"/>
  <c r="AW14" i="30"/>
  <c r="AX14" i="30"/>
  <c r="AY14" i="30"/>
  <c r="AZ14" i="30"/>
  <c r="AO15" i="30"/>
  <c r="AP15" i="30"/>
  <c r="AQ15" i="30"/>
  <c r="AR15" i="30"/>
  <c r="AS15" i="30"/>
  <c r="AT15" i="30"/>
  <c r="AU15" i="30"/>
  <c r="AV15" i="30"/>
  <c r="AW15" i="30"/>
  <c r="AX15" i="30"/>
  <c r="AY15" i="30"/>
  <c r="AZ15" i="30"/>
  <c r="AO16" i="30"/>
  <c r="AP16" i="30"/>
  <c r="AQ16" i="30"/>
  <c r="AR16" i="30"/>
  <c r="AS16" i="30"/>
  <c r="AT16" i="30"/>
  <c r="AU16" i="30"/>
  <c r="AV16" i="30"/>
  <c r="AW16" i="30"/>
  <c r="AX16" i="30"/>
  <c r="AY16" i="30"/>
  <c r="AZ16" i="30"/>
  <c r="AO17" i="30"/>
  <c r="AP17" i="30"/>
  <c r="AQ17" i="30"/>
  <c r="AR17" i="30"/>
  <c r="AS17" i="30"/>
  <c r="AT17" i="30"/>
  <c r="AU17" i="30"/>
  <c r="AV17" i="30"/>
  <c r="AW17" i="30"/>
  <c r="AX17" i="30"/>
  <c r="AY17" i="30"/>
  <c r="AZ17" i="30"/>
  <c r="AO18" i="30"/>
  <c r="AP18" i="30"/>
  <c r="AQ18" i="30"/>
  <c r="AR18" i="30"/>
  <c r="AS18" i="30"/>
  <c r="AT18" i="30"/>
  <c r="AU18" i="30"/>
  <c r="AV18" i="30"/>
  <c r="AW18" i="30"/>
  <c r="AX18" i="30"/>
  <c r="AY18" i="30"/>
  <c r="AZ18" i="30"/>
  <c r="AO19" i="30"/>
  <c r="AP19" i="30"/>
  <c r="AQ19" i="30"/>
  <c r="AR19" i="30"/>
  <c r="AS19" i="30"/>
  <c r="AT19" i="30"/>
  <c r="AU19" i="30"/>
  <c r="AV19" i="30"/>
  <c r="AW19" i="30"/>
  <c r="AX19" i="30"/>
  <c r="AY19" i="30"/>
  <c r="AZ19" i="30"/>
  <c r="AO20" i="30"/>
  <c r="AP20" i="30"/>
  <c r="AQ20" i="30"/>
  <c r="AR20" i="30"/>
  <c r="AS20" i="30"/>
  <c r="AT20" i="30"/>
  <c r="AU20" i="30"/>
  <c r="AV20" i="30"/>
  <c r="AW20" i="30"/>
  <c r="AX20" i="30"/>
  <c r="AY20" i="30"/>
  <c r="AZ20" i="30"/>
  <c r="AO21" i="30"/>
  <c r="AP21" i="30"/>
  <c r="AQ21" i="30"/>
  <c r="AR21" i="30"/>
  <c r="AS21" i="30"/>
  <c r="AT21" i="30"/>
  <c r="AU21" i="30"/>
  <c r="AV21" i="30"/>
  <c r="AW21" i="30"/>
  <c r="AX21" i="30"/>
  <c r="AY21" i="30"/>
  <c r="AZ21" i="30"/>
  <c r="AO22" i="30"/>
  <c r="AP22" i="30"/>
  <c r="AQ22" i="30"/>
  <c r="AR22" i="30"/>
  <c r="AS22" i="30"/>
  <c r="AT22" i="30"/>
  <c r="AU22" i="30"/>
  <c r="AV22" i="30"/>
  <c r="AW22" i="30"/>
  <c r="AX22" i="30"/>
  <c r="AY22" i="30"/>
  <c r="AZ22" i="30"/>
  <c r="AO23" i="30"/>
  <c r="AP23" i="30"/>
  <c r="AQ23" i="30"/>
  <c r="AR23" i="30"/>
  <c r="AS23" i="30"/>
  <c r="AT23" i="30"/>
  <c r="AU23" i="30"/>
  <c r="AV23" i="30"/>
  <c r="AW23" i="30"/>
  <c r="AX23" i="30"/>
  <c r="AY23" i="30"/>
  <c r="AZ23" i="30"/>
  <c r="AO24" i="30"/>
  <c r="AP24" i="30"/>
  <c r="AQ24" i="30"/>
  <c r="AR24" i="30"/>
  <c r="AS24" i="30"/>
  <c r="AT24" i="30"/>
  <c r="AU24" i="30"/>
  <c r="AV24" i="30"/>
  <c r="AW24" i="30"/>
  <c r="AX24" i="30"/>
  <c r="AY24" i="30"/>
  <c r="AZ24" i="30"/>
  <c r="AO25" i="30"/>
  <c r="AP25" i="30"/>
  <c r="AQ25" i="30"/>
  <c r="AR25" i="30"/>
  <c r="AS25" i="30"/>
  <c r="AT25" i="30"/>
  <c r="AU25" i="30"/>
  <c r="AV25" i="30"/>
  <c r="AW25" i="30"/>
  <c r="AX25" i="30"/>
  <c r="AY25" i="30"/>
  <c r="AZ25" i="30"/>
  <c r="AO26" i="30"/>
  <c r="AP26" i="30"/>
  <c r="AQ26" i="30"/>
  <c r="AR26" i="30"/>
  <c r="AS26" i="30"/>
  <c r="AT26" i="30"/>
  <c r="AU26" i="30"/>
  <c r="AV26" i="30"/>
  <c r="AW26" i="30"/>
  <c r="AX26" i="30"/>
  <c r="AY26" i="30"/>
  <c r="AZ26" i="30"/>
  <c r="AO27" i="30"/>
  <c r="AP27" i="30"/>
  <c r="AQ27" i="30"/>
  <c r="AR27" i="30"/>
  <c r="AS27" i="30"/>
  <c r="AT27" i="30"/>
  <c r="AU27" i="30"/>
  <c r="AV27" i="30"/>
  <c r="AW27" i="30"/>
  <c r="AX27" i="30"/>
  <c r="AY27" i="30"/>
  <c r="AZ27" i="30"/>
  <c r="AO28" i="30"/>
  <c r="AP28" i="30"/>
  <c r="AQ28" i="30"/>
  <c r="AR28" i="30"/>
  <c r="AS28" i="30"/>
  <c r="AT28" i="30"/>
  <c r="AU28" i="30"/>
  <c r="AV28" i="30"/>
  <c r="AW28" i="30"/>
  <c r="AX28" i="30"/>
  <c r="AY28" i="30"/>
  <c r="AZ28" i="30"/>
  <c r="AO29" i="30"/>
  <c r="AP29" i="30"/>
  <c r="AQ29" i="30"/>
  <c r="AR29" i="30"/>
  <c r="AS29" i="30"/>
  <c r="AT29" i="30"/>
  <c r="AU29" i="30"/>
  <c r="AV29" i="30"/>
  <c r="AW29" i="30"/>
  <c r="AX29" i="30"/>
  <c r="AY29" i="30"/>
  <c r="AZ29" i="30"/>
  <c r="AO30" i="30"/>
  <c r="AP30" i="30"/>
  <c r="AQ30" i="30"/>
  <c r="AR30" i="30"/>
  <c r="AS30" i="30"/>
  <c r="AT30" i="30"/>
  <c r="AU30" i="30"/>
  <c r="AV30" i="30"/>
  <c r="AW30" i="30"/>
  <c r="AX30" i="30"/>
  <c r="AY30" i="30"/>
  <c r="AZ30" i="30"/>
  <c r="AP3" i="30"/>
  <c r="AQ3" i="30"/>
  <c r="AR3" i="30"/>
  <c r="AS3" i="30"/>
  <c r="AT3" i="30"/>
  <c r="AU3" i="30"/>
  <c r="AV3" i="30"/>
  <c r="AW3" i="30"/>
  <c r="AX3" i="30"/>
  <c r="AY3" i="30"/>
  <c r="AZ3" i="30"/>
  <c r="AO3" i="30"/>
  <c r="U4" i="30"/>
  <c r="U5" i="30"/>
  <c r="U6" i="30"/>
  <c r="U7" i="30"/>
  <c r="U8" i="30"/>
  <c r="U9" i="30"/>
  <c r="U10" i="30"/>
  <c r="U11" i="30"/>
  <c r="U12" i="30"/>
  <c r="U13" i="30"/>
  <c r="U14" i="30"/>
  <c r="U15" i="30"/>
  <c r="U16" i="30"/>
  <c r="U17" i="30"/>
  <c r="U18" i="30"/>
  <c r="U19" i="30"/>
  <c r="U20" i="30"/>
  <c r="U21" i="30"/>
  <c r="U22" i="30"/>
  <c r="U23" i="30"/>
  <c r="U24" i="30"/>
  <c r="U25" i="30"/>
  <c r="U26" i="30"/>
  <c r="U27" i="30"/>
  <c r="U28" i="30"/>
  <c r="U29" i="30"/>
  <c r="U30" i="30"/>
  <c r="U3" i="30"/>
  <c r="G4" i="30"/>
  <c r="G5" i="30"/>
  <c r="G6" i="30"/>
  <c r="G7" i="30"/>
  <c r="G8" i="30"/>
  <c r="G9" i="30"/>
  <c r="G10" i="30"/>
  <c r="G11" i="30"/>
  <c r="G12" i="30"/>
  <c r="G13" i="30"/>
  <c r="G14" i="30"/>
  <c r="G15" i="30"/>
  <c r="G16" i="30"/>
  <c r="G17" i="30"/>
  <c r="G18" i="30"/>
  <c r="G19" i="30"/>
  <c r="G20" i="30"/>
  <c r="G21" i="30"/>
  <c r="G22" i="30"/>
  <c r="G23" i="30"/>
  <c r="G24" i="30"/>
  <c r="G25" i="30"/>
  <c r="G26" i="30"/>
  <c r="G27" i="30"/>
  <c r="G28" i="30"/>
  <c r="G29" i="30"/>
  <c r="G30" i="30"/>
  <c r="G31" i="30"/>
  <c r="G32" i="30"/>
  <c r="G33" i="30"/>
  <c r="G34" i="30"/>
  <c r="G35" i="30"/>
  <c r="G36" i="30"/>
  <c r="G37" i="30"/>
  <c r="G38" i="30"/>
  <c r="G39" i="30"/>
  <c r="G40" i="30"/>
  <c r="G41" i="30"/>
  <c r="G42" i="30"/>
  <c r="G43" i="30"/>
  <c r="G44" i="30"/>
  <c r="G45" i="30"/>
  <c r="G46" i="30"/>
  <c r="G47" i="30"/>
  <c r="G48" i="30"/>
  <c r="G49" i="30"/>
  <c r="G50" i="30"/>
  <c r="G51" i="30"/>
  <c r="G52" i="30"/>
  <c r="G53" i="30"/>
  <c r="G54" i="30"/>
  <c r="G55" i="30"/>
  <c r="G3" i="30"/>
  <c r="AO56" i="29"/>
  <c r="AM56" i="29"/>
  <c r="AL56" i="29"/>
  <c r="AK56" i="29"/>
  <c r="AJ56" i="29"/>
  <c r="AN56" i="29" s="1"/>
  <c r="AI56" i="29"/>
  <c r="AC56" i="29"/>
  <c r="R56" i="29"/>
  <c r="H56" i="29"/>
  <c r="AO55" i="29"/>
  <c r="AM55" i="29"/>
  <c r="AL55" i="29"/>
  <c r="AK55" i="29"/>
  <c r="AN55" i="29" s="1"/>
  <c r="AJ55" i="29"/>
  <c r="AI55" i="29"/>
  <c r="AC55" i="29"/>
  <c r="R55" i="29"/>
  <c r="H55" i="29"/>
  <c r="AO54" i="29"/>
  <c r="AM54" i="29"/>
  <c r="AL54" i="29"/>
  <c r="AK54" i="29"/>
  <c r="AJ54" i="29"/>
  <c r="AI54" i="29"/>
  <c r="AN54" i="29" s="1"/>
  <c r="AC54" i="29"/>
  <c r="R54" i="29"/>
  <c r="H54" i="29"/>
  <c r="AO53" i="29"/>
  <c r="AM53" i="29"/>
  <c r="AL53" i="29"/>
  <c r="AK53" i="29"/>
  <c r="AJ53" i="29"/>
  <c r="AN53" i="29" s="1"/>
  <c r="AI53" i="29"/>
  <c r="AC53" i="29"/>
  <c r="R53" i="29"/>
  <c r="H53" i="29"/>
  <c r="AO52" i="29"/>
  <c r="AM52" i="29"/>
  <c r="AL52" i="29"/>
  <c r="AK52" i="29"/>
  <c r="AJ52" i="29"/>
  <c r="AI52" i="29"/>
  <c r="AN52" i="29" s="1"/>
  <c r="AC52" i="29"/>
  <c r="R52" i="29"/>
  <c r="H52" i="29"/>
  <c r="AO51" i="29"/>
  <c r="AM51" i="29"/>
  <c r="AL51" i="29"/>
  <c r="AK51" i="29"/>
  <c r="AJ51" i="29"/>
  <c r="AI51" i="29"/>
  <c r="AN51" i="29" s="1"/>
  <c r="AC51" i="29"/>
  <c r="R51" i="29"/>
  <c r="H51" i="29"/>
  <c r="AO50" i="29"/>
  <c r="AM50" i="29"/>
  <c r="AL50" i="29"/>
  <c r="AK50" i="29"/>
  <c r="AJ50" i="29"/>
  <c r="AN50" i="29" s="1"/>
  <c r="AI50" i="29"/>
  <c r="AC50" i="29"/>
  <c r="R50" i="29"/>
  <c r="H50" i="29"/>
  <c r="AO49" i="29"/>
  <c r="AM49" i="29"/>
  <c r="AL49" i="29"/>
  <c r="AK49" i="29"/>
  <c r="AN49" i="29" s="1"/>
  <c r="AJ49" i="29"/>
  <c r="AI49" i="29"/>
  <c r="AC49" i="29"/>
  <c r="R49" i="29"/>
  <c r="H49" i="29"/>
  <c r="AO48" i="29"/>
  <c r="AM48" i="29"/>
  <c r="AL48" i="29"/>
  <c r="AK48" i="29"/>
  <c r="AJ48" i="29"/>
  <c r="AI48" i="29"/>
  <c r="AN48" i="29" s="1"/>
  <c r="AC48" i="29"/>
  <c r="R48" i="29"/>
  <c r="H48" i="29"/>
  <c r="AO47" i="29"/>
  <c r="AM47" i="29"/>
  <c r="AL47" i="29"/>
  <c r="AK47" i="29"/>
  <c r="AJ47" i="29"/>
  <c r="AN47" i="29" s="1"/>
  <c r="AI47" i="29"/>
  <c r="AC47" i="29"/>
  <c r="R47" i="29"/>
  <c r="H47" i="29"/>
  <c r="AO46" i="29"/>
  <c r="AM46" i="29"/>
  <c r="AL46" i="29"/>
  <c r="AK46" i="29"/>
  <c r="AJ46" i="29"/>
  <c r="AI46" i="29"/>
  <c r="AN46" i="29" s="1"/>
  <c r="AC46" i="29"/>
  <c r="R46" i="29"/>
  <c r="H46" i="29"/>
  <c r="AO45" i="29"/>
  <c r="AM45" i="29"/>
  <c r="AL45" i="29"/>
  <c r="AK45" i="29"/>
  <c r="AJ45" i="29"/>
  <c r="AI45" i="29"/>
  <c r="AN45" i="29" s="1"/>
  <c r="AC45" i="29"/>
  <c r="R45" i="29"/>
  <c r="H45" i="29"/>
  <c r="AO44" i="29"/>
  <c r="AM44" i="29"/>
  <c r="AL44" i="29"/>
  <c r="AK44" i="29"/>
  <c r="AJ44" i="29"/>
  <c r="AN44" i="29" s="1"/>
  <c r="AI44" i="29"/>
  <c r="AC44" i="29"/>
  <c r="R44" i="29"/>
  <c r="H44" i="29"/>
  <c r="AO43" i="29"/>
  <c r="AM43" i="29"/>
  <c r="AL43" i="29"/>
  <c r="AK43" i="29"/>
  <c r="AN43" i="29" s="1"/>
  <c r="AJ43" i="29"/>
  <c r="AI43" i="29"/>
  <c r="AC43" i="29"/>
  <c r="R43" i="29"/>
  <c r="H43" i="29"/>
  <c r="AO42" i="29"/>
  <c r="AM42" i="29"/>
  <c r="AL42" i="29"/>
  <c r="AK42" i="29"/>
  <c r="AJ42" i="29"/>
  <c r="AI42" i="29"/>
  <c r="AN42" i="29" s="1"/>
  <c r="AC42" i="29"/>
  <c r="R42" i="29"/>
  <c r="H42" i="29"/>
  <c r="AO41" i="29"/>
  <c r="AM41" i="29"/>
  <c r="AL41" i="29"/>
  <c r="AK41" i="29"/>
  <c r="AJ41" i="29"/>
  <c r="AN41" i="29" s="1"/>
  <c r="AI41" i="29"/>
  <c r="AC41" i="29"/>
  <c r="R41" i="29"/>
  <c r="H41" i="29"/>
  <c r="AO40" i="29"/>
  <c r="AM40" i="29"/>
  <c r="AL40" i="29"/>
  <c r="AK40" i="29"/>
  <c r="AJ40" i="29"/>
  <c r="AI40" i="29"/>
  <c r="AN40" i="29" s="1"/>
  <c r="AC40" i="29"/>
  <c r="R40" i="29"/>
  <c r="H40" i="29"/>
  <c r="AO39" i="29"/>
  <c r="AM39" i="29"/>
  <c r="AL39" i="29"/>
  <c r="AK39" i="29"/>
  <c r="AJ39" i="29"/>
  <c r="AI39" i="29"/>
  <c r="AN39" i="29" s="1"/>
  <c r="AC39" i="29"/>
  <c r="R39" i="29"/>
  <c r="H39" i="29"/>
  <c r="AO38" i="29"/>
  <c r="AM38" i="29"/>
  <c r="AL38" i="29"/>
  <c r="AK38" i="29"/>
  <c r="AJ38" i="29"/>
  <c r="AN38" i="29" s="1"/>
  <c r="AI38" i="29"/>
  <c r="AC38" i="29"/>
  <c r="R38" i="29"/>
  <c r="H38" i="29"/>
  <c r="AO37" i="29"/>
  <c r="AM37" i="29"/>
  <c r="AL37" i="29"/>
  <c r="AK37" i="29"/>
  <c r="AN37" i="29" s="1"/>
  <c r="AJ37" i="29"/>
  <c r="AI37" i="29"/>
  <c r="AC37" i="29"/>
  <c r="R37" i="29"/>
  <c r="H37" i="29"/>
  <c r="AO36" i="29"/>
  <c r="AM36" i="29"/>
  <c r="AL36" i="29"/>
  <c r="AK36" i="29"/>
  <c r="AJ36" i="29"/>
  <c r="AI36" i="29"/>
  <c r="AN36" i="29" s="1"/>
  <c r="AC36" i="29"/>
  <c r="R36" i="29"/>
  <c r="H36" i="29"/>
  <c r="AO35" i="29"/>
  <c r="AM35" i="29"/>
  <c r="AL35" i="29"/>
  <c r="AK35" i="29"/>
  <c r="AJ35" i="29"/>
  <c r="AN35" i="29" s="1"/>
  <c r="AI35" i="29"/>
  <c r="AC35" i="29"/>
  <c r="R35" i="29"/>
  <c r="H35" i="29"/>
  <c r="AO34" i="29"/>
  <c r="AM34" i="29"/>
  <c r="AL34" i="29"/>
  <c r="AK34" i="29"/>
  <c r="AJ34" i="29"/>
  <c r="AI34" i="29"/>
  <c r="AN34" i="29" s="1"/>
  <c r="AC34" i="29"/>
  <c r="R34" i="29"/>
  <c r="H34" i="29"/>
  <c r="AO33" i="29"/>
  <c r="AM33" i="29"/>
  <c r="AL33" i="29"/>
  <c r="AK33" i="29"/>
  <c r="AJ33" i="29"/>
  <c r="AI33" i="29"/>
  <c r="AN33" i="29" s="1"/>
  <c r="AC33" i="29"/>
  <c r="R33" i="29"/>
  <c r="H33" i="29"/>
  <c r="AO32" i="29"/>
  <c r="AM32" i="29"/>
  <c r="AL32" i="29"/>
  <c r="AK32" i="29"/>
  <c r="AJ32" i="29"/>
  <c r="AN32" i="29" s="1"/>
  <c r="AI32" i="29"/>
  <c r="AC32" i="29"/>
  <c r="R32" i="29"/>
  <c r="H32" i="29"/>
  <c r="AO31" i="29"/>
  <c r="AM31" i="29"/>
  <c r="AL31" i="29"/>
  <c r="AK31" i="29"/>
  <c r="AN31" i="29" s="1"/>
  <c r="AJ31" i="29"/>
  <c r="AI31" i="29"/>
  <c r="AC31" i="29"/>
  <c r="R31" i="29"/>
  <c r="H31" i="29"/>
  <c r="AO30" i="29"/>
  <c r="AM30" i="29"/>
  <c r="AL30" i="29"/>
  <c r="AK30" i="29"/>
  <c r="AJ30" i="29"/>
  <c r="AI30" i="29"/>
  <c r="AN30" i="29" s="1"/>
  <c r="AC30" i="29"/>
  <c r="R30" i="29"/>
  <c r="H30" i="29"/>
  <c r="AO29" i="29"/>
  <c r="AM29" i="29"/>
  <c r="AL29" i="29"/>
  <c r="AK29" i="29"/>
  <c r="AJ29" i="29"/>
  <c r="AN29" i="29" s="1"/>
  <c r="AI29" i="29"/>
  <c r="AC29" i="29"/>
  <c r="R29" i="29"/>
  <c r="H29" i="29"/>
  <c r="AO28" i="29"/>
  <c r="AM28" i="29"/>
  <c r="AL28" i="29"/>
  <c r="AK28" i="29"/>
  <c r="AJ28" i="29"/>
  <c r="AI28" i="29"/>
  <c r="AN28" i="29" s="1"/>
  <c r="AC28" i="29"/>
  <c r="R28" i="29"/>
  <c r="H28" i="29"/>
  <c r="AO27" i="29"/>
  <c r="AM27" i="29"/>
  <c r="AL27" i="29"/>
  <c r="AK27" i="29"/>
  <c r="AJ27" i="29"/>
  <c r="AI27" i="29"/>
  <c r="AN27" i="29" s="1"/>
  <c r="AC27" i="29"/>
  <c r="R27" i="29"/>
  <c r="H27" i="29"/>
  <c r="AO26" i="29"/>
  <c r="AM26" i="29"/>
  <c r="AL26" i="29"/>
  <c r="AK26" i="29"/>
  <c r="AJ26" i="29"/>
  <c r="AN26" i="29" s="1"/>
  <c r="AI26" i="29"/>
  <c r="AC26" i="29"/>
  <c r="R26" i="29"/>
  <c r="H26" i="29"/>
  <c r="AO25" i="29"/>
  <c r="AM25" i="29"/>
  <c r="AL25" i="29"/>
  <c r="AK25" i="29"/>
  <c r="AN25" i="29" s="1"/>
  <c r="AJ25" i="29"/>
  <c r="AI25" i="29"/>
  <c r="AC25" i="29"/>
  <c r="R25" i="29"/>
  <c r="H25" i="29"/>
  <c r="AO24" i="29"/>
  <c r="AM24" i="29"/>
  <c r="AL24" i="29"/>
  <c r="AK24" i="29"/>
  <c r="AJ24" i="29"/>
  <c r="AI24" i="29"/>
  <c r="AN24" i="29" s="1"/>
  <c r="AC24" i="29"/>
  <c r="R24" i="29"/>
  <c r="H24" i="29"/>
  <c r="AO23" i="29"/>
  <c r="AM23" i="29"/>
  <c r="AL23" i="29"/>
  <c r="AK23" i="29"/>
  <c r="AJ23" i="29"/>
  <c r="AN23" i="29" s="1"/>
  <c r="AI23" i="29"/>
  <c r="AC23" i="29"/>
  <c r="R23" i="29"/>
  <c r="H23" i="29"/>
  <c r="AO22" i="29"/>
  <c r="AM22" i="29"/>
  <c r="AL22" i="29"/>
  <c r="AK22" i="29"/>
  <c r="AJ22" i="29"/>
  <c r="AI22" i="29"/>
  <c r="AN22" i="29" s="1"/>
  <c r="AC22" i="29"/>
  <c r="R22" i="29"/>
  <c r="H22" i="29"/>
  <c r="AO21" i="29"/>
  <c r="AM21" i="29"/>
  <c r="AL21" i="29"/>
  <c r="AK21" i="29"/>
  <c r="AJ21" i="29"/>
  <c r="AI21" i="29"/>
  <c r="AN21" i="29" s="1"/>
  <c r="AC21" i="29"/>
  <c r="R21" i="29"/>
  <c r="H21" i="29"/>
  <c r="AO20" i="29"/>
  <c r="AM20" i="29"/>
  <c r="AL20" i="29"/>
  <c r="AK20" i="29"/>
  <c r="AJ20" i="29"/>
  <c r="AN20" i="29" s="1"/>
  <c r="AI20" i="29"/>
  <c r="AC20" i="29"/>
  <c r="R20" i="29"/>
  <c r="H20" i="29"/>
  <c r="AO19" i="29"/>
  <c r="AM19" i="29"/>
  <c r="AL19" i="29"/>
  <c r="AK19" i="29"/>
  <c r="AN19" i="29" s="1"/>
  <c r="AJ19" i="29"/>
  <c r="AI19" i="29"/>
  <c r="AC19" i="29"/>
  <c r="R19" i="29"/>
  <c r="H19" i="29"/>
  <c r="AO18" i="29"/>
  <c r="AM18" i="29"/>
  <c r="AL18" i="29"/>
  <c r="AK18" i="29"/>
  <c r="AJ18" i="29"/>
  <c r="AI18" i="29"/>
  <c r="AN18" i="29" s="1"/>
  <c r="AC18" i="29"/>
  <c r="R18" i="29"/>
  <c r="H18" i="29"/>
  <c r="AO17" i="29"/>
  <c r="AM17" i="29"/>
  <c r="AL17" i="29"/>
  <c r="AK17" i="29"/>
  <c r="AJ17" i="29"/>
  <c r="AN17" i="29" s="1"/>
  <c r="AI17" i="29"/>
  <c r="AC17" i="29"/>
  <c r="R17" i="29"/>
  <c r="H17" i="29"/>
  <c r="AO16" i="29"/>
  <c r="AM16" i="29"/>
  <c r="AL16" i="29"/>
  <c r="AK16" i="29"/>
  <c r="AJ16" i="29"/>
  <c r="AI16" i="29"/>
  <c r="AN16" i="29" s="1"/>
  <c r="AC16" i="29"/>
  <c r="R16" i="29"/>
  <c r="H16" i="29"/>
  <c r="AO15" i="29"/>
  <c r="AM15" i="29"/>
  <c r="AL15" i="29"/>
  <c r="AK15" i="29"/>
  <c r="AJ15" i="29"/>
  <c r="AI15" i="29"/>
  <c r="AN15" i="29" s="1"/>
  <c r="AC15" i="29"/>
  <c r="R15" i="29"/>
  <c r="H15" i="29"/>
  <c r="AO14" i="29"/>
  <c r="AM14" i="29"/>
  <c r="AL14" i="29"/>
  <c r="AK14" i="29"/>
  <c r="AJ14" i="29"/>
  <c r="AN14" i="29" s="1"/>
  <c r="AI14" i="29"/>
  <c r="AC14" i="29"/>
  <c r="R14" i="29"/>
  <c r="H14" i="29"/>
  <c r="AO13" i="29"/>
  <c r="AM13" i="29"/>
  <c r="AL13" i="29"/>
  <c r="AK13" i="29"/>
  <c r="AN13" i="29" s="1"/>
  <c r="AJ13" i="29"/>
  <c r="AI13" i="29"/>
  <c r="AC13" i="29"/>
  <c r="R13" i="29"/>
  <c r="H13" i="29"/>
  <c r="AO12" i="29"/>
  <c r="AM12" i="29"/>
  <c r="AL12" i="29"/>
  <c r="AK12" i="29"/>
  <c r="AJ12" i="29"/>
  <c r="AI12" i="29"/>
  <c r="AN12" i="29" s="1"/>
  <c r="AC12" i="29"/>
  <c r="R12" i="29"/>
  <c r="H12" i="29"/>
  <c r="AO11" i="29"/>
  <c r="AM11" i="29"/>
  <c r="AL11" i="29"/>
  <c r="AK11" i="29"/>
  <c r="AJ11" i="29"/>
  <c r="AN11" i="29" s="1"/>
  <c r="AI11" i="29"/>
  <c r="AC11" i="29"/>
  <c r="R11" i="29"/>
  <c r="H11" i="29"/>
  <c r="AO10" i="29"/>
  <c r="AM10" i="29"/>
  <c r="AL10" i="29"/>
  <c r="AK10" i="29"/>
  <c r="AJ10" i="29"/>
  <c r="AI10" i="29"/>
  <c r="AN10" i="29" s="1"/>
  <c r="AC10" i="29"/>
  <c r="R10" i="29"/>
  <c r="H10" i="29"/>
  <c r="AO9" i="29"/>
  <c r="AM9" i="29"/>
  <c r="AL9" i="29"/>
  <c r="AK9" i="29"/>
  <c r="AJ9" i="29"/>
  <c r="AI9" i="29"/>
  <c r="AN9" i="29" s="1"/>
  <c r="AC9" i="29"/>
  <c r="R9" i="29"/>
  <c r="H9" i="29"/>
  <c r="AO8" i="29"/>
  <c r="AM8" i="29"/>
  <c r="AL8" i="29"/>
  <c r="AK8" i="29"/>
  <c r="AJ8" i="29"/>
  <c r="AN8" i="29" s="1"/>
  <c r="AI8" i="29"/>
  <c r="AC8" i="29"/>
  <c r="R8" i="29"/>
  <c r="H8" i="29"/>
  <c r="AO7" i="29"/>
  <c r="AM7" i="29"/>
  <c r="AL7" i="29"/>
  <c r="AK7" i="29"/>
  <c r="AN7" i="29" s="1"/>
  <c r="AJ7" i="29"/>
  <c r="AI7" i="29"/>
  <c r="AC7" i="29"/>
  <c r="R7" i="29"/>
  <c r="H7" i="29"/>
  <c r="AO6" i="29"/>
  <c r="AM6" i="29"/>
  <c r="AL6" i="29"/>
  <c r="AK6" i="29"/>
  <c r="AJ6" i="29"/>
  <c r="AI6" i="29"/>
  <c r="AN6" i="29" s="1"/>
  <c r="AC6" i="29"/>
  <c r="R6" i="29"/>
  <c r="H6" i="29"/>
  <c r="AO5" i="29"/>
  <c r="AM5" i="29"/>
  <c r="AL5" i="29"/>
  <c r="AK5" i="29"/>
  <c r="AJ5" i="29"/>
  <c r="AN5" i="29" s="1"/>
  <c r="AI5" i="29"/>
  <c r="AC5" i="29"/>
  <c r="R5" i="29"/>
  <c r="H5" i="29"/>
  <c r="AO4" i="29"/>
  <c r="AM4" i="29"/>
  <c r="AL4" i="29"/>
  <c r="AK4" i="29"/>
  <c r="AJ4" i="29"/>
  <c r="AI4" i="29"/>
  <c r="AN4" i="29" s="1"/>
  <c r="AC4" i="29"/>
  <c r="R4" i="29"/>
  <c r="H4" i="29"/>
  <c r="D2018" i="28"/>
  <c r="D2017" i="28"/>
  <c r="D2016" i="28"/>
  <c r="D2015" i="28"/>
  <c r="D2014" i="28"/>
  <c r="D2013" i="28"/>
  <c r="D2012" i="28"/>
  <c r="D2011" i="28"/>
  <c r="D2010" i="28"/>
  <c r="D2009" i="28"/>
  <c r="D2008" i="28"/>
  <c r="D2007" i="28"/>
  <c r="D2006" i="28"/>
  <c r="D2005" i="28"/>
  <c r="D2004" i="28"/>
  <c r="D2003" i="28"/>
  <c r="D2002" i="28"/>
  <c r="D2001" i="28"/>
  <c r="D2000" i="28"/>
  <c r="D1999" i="28"/>
  <c r="D1998" i="28"/>
  <c r="D1997" i="28"/>
  <c r="D1996" i="28"/>
  <c r="D1995" i="28"/>
  <c r="D1994" i="28"/>
  <c r="D1993" i="28"/>
  <c r="D1992" i="28"/>
  <c r="D1991" i="28"/>
  <c r="D1990" i="28"/>
  <c r="D1989" i="28"/>
  <c r="D1988" i="28"/>
  <c r="D1987" i="28"/>
  <c r="D1986" i="28"/>
  <c r="D1985" i="28"/>
  <c r="D1984" i="28"/>
  <c r="D1983" i="28"/>
  <c r="D1982" i="28"/>
  <c r="D1981" i="28"/>
  <c r="D1980" i="28"/>
  <c r="D1979" i="28"/>
  <c r="D1978" i="28"/>
  <c r="D1977" i="28"/>
  <c r="D1976" i="28"/>
  <c r="D1975" i="28"/>
  <c r="D1974" i="28"/>
  <c r="D1973" i="28"/>
  <c r="D1972" i="28"/>
  <c r="D1971" i="28"/>
  <c r="D1970" i="28"/>
  <c r="D1969" i="28"/>
  <c r="D1968" i="28"/>
  <c r="D1967" i="28"/>
  <c r="D1966" i="28"/>
  <c r="D1965" i="28"/>
  <c r="D1964" i="28"/>
  <c r="D1963" i="28"/>
  <c r="D1962" i="28"/>
  <c r="D1961" i="28"/>
  <c r="D1960" i="28"/>
  <c r="D1959" i="28"/>
  <c r="D1958" i="28"/>
  <c r="D1957" i="28"/>
  <c r="D1956" i="28"/>
  <c r="D1955" i="28"/>
  <c r="D1954" i="28"/>
  <c r="D1953" i="28"/>
  <c r="D1952" i="28"/>
  <c r="D1951" i="28"/>
  <c r="D1950" i="28"/>
  <c r="D1949" i="28"/>
  <c r="D1948" i="28"/>
  <c r="D1947" i="28"/>
  <c r="D1946" i="28"/>
  <c r="D1945" i="28"/>
  <c r="D1944" i="28"/>
  <c r="D1943" i="28"/>
  <c r="D1942" i="28"/>
  <c r="D1941" i="28"/>
  <c r="D1940" i="28"/>
  <c r="D1939" i="28"/>
  <c r="D1938" i="28"/>
  <c r="D1937" i="28"/>
  <c r="D1936" i="28"/>
  <c r="D1935" i="28"/>
  <c r="D1934" i="28"/>
  <c r="D1933" i="28"/>
  <c r="D1932" i="28"/>
  <c r="D1931" i="28"/>
  <c r="D1930" i="28"/>
  <c r="D1929" i="28"/>
  <c r="D1928" i="28"/>
  <c r="D1927" i="28"/>
  <c r="D1926" i="28"/>
  <c r="D1925" i="28"/>
  <c r="D1924" i="28"/>
  <c r="D1923" i="28"/>
  <c r="D1922" i="28"/>
  <c r="D1921" i="28"/>
  <c r="D1920" i="28"/>
  <c r="D1919" i="28"/>
  <c r="D1918" i="28"/>
  <c r="D1917" i="28"/>
  <c r="D1916" i="28"/>
  <c r="D1915" i="28"/>
  <c r="D1914" i="28"/>
  <c r="D1913" i="28"/>
  <c r="D1912" i="28"/>
  <c r="D1911" i="28"/>
  <c r="D1910" i="28"/>
  <c r="D1909" i="28"/>
  <c r="D1908" i="28"/>
  <c r="D1907" i="28"/>
  <c r="D1906" i="28"/>
  <c r="D1905" i="28"/>
  <c r="D1904" i="28"/>
  <c r="D1903" i="28"/>
  <c r="D1902" i="28"/>
  <c r="D1901" i="28"/>
  <c r="D1900" i="28"/>
  <c r="D1899" i="28"/>
  <c r="D1898" i="28"/>
  <c r="D1897" i="28"/>
  <c r="D1896" i="28"/>
  <c r="D1895" i="28"/>
  <c r="D1894" i="28"/>
  <c r="D1893" i="28"/>
  <c r="D1892" i="28"/>
  <c r="D1891" i="28"/>
  <c r="D1890" i="28"/>
  <c r="D1889" i="28"/>
  <c r="D1888" i="28"/>
  <c r="D1887" i="28"/>
  <c r="D1886" i="28"/>
  <c r="D1885" i="28"/>
  <c r="D1884" i="28"/>
  <c r="D1883" i="28"/>
  <c r="D1882" i="28"/>
  <c r="D1881" i="28"/>
  <c r="D1880" i="28"/>
  <c r="D1879" i="28"/>
  <c r="D1878" i="28"/>
  <c r="D1877" i="28"/>
  <c r="D1876" i="28"/>
  <c r="D1875" i="28"/>
  <c r="D1874" i="28"/>
  <c r="D1873" i="28"/>
  <c r="D1872" i="28"/>
  <c r="D1871" i="28"/>
  <c r="D1870" i="28"/>
  <c r="D1869" i="28"/>
  <c r="D1868" i="28"/>
  <c r="D1867" i="28"/>
  <c r="D1866" i="28"/>
  <c r="D1865" i="28"/>
  <c r="D1864" i="28"/>
  <c r="D1863" i="28"/>
  <c r="D1862" i="28"/>
  <c r="D1861" i="28"/>
  <c r="D1860" i="28"/>
  <c r="D1859" i="28"/>
  <c r="D1858" i="28"/>
  <c r="D1857" i="28"/>
  <c r="D1856" i="28"/>
  <c r="D1855" i="28"/>
  <c r="D1854" i="28"/>
  <c r="D1853" i="28"/>
  <c r="D1852" i="28"/>
  <c r="D1851" i="28"/>
  <c r="D1850" i="28"/>
  <c r="D1849" i="28"/>
  <c r="D1848" i="28"/>
  <c r="D1847" i="28"/>
  <c r="D1846" i="28"/>
  <c r="D1845" i="28"/>
  <c r="D1844" i="28"/>
  <c r="D1843" i="28"/>
  <c r="D1842" i="28"/>
  <c r="D1841" i="28"/>
  <c r="D1840" i="28"/>
  <c r="D1839" i="28"/>
  <c r="D1838" i="28"/>
  <c r="D1837" i="28"/>
  <c r="D1836" i="28"/>
  <c r="D1835" i="28"/>
  <c r="D1834" i="28"/>
  <c r="D1833" i="28"/>
  <c r="D1832" i="28"/>
  <c r="D1831" i="28"/>
  <c r="D1830" i="28"/>
  <c r="D1829" i="28"/>
  <c r="D1828" i="28"/>
  <c r="D1827" i="28"/>
  <c r="D1826" i="28"/>
  <c r="D1825" i="28"/>
  <c r="D1824" i="28"/>
  <c r="D1823" i="28"/>
  <c r="D1822" i="28"/>
  <c r="D1821" i="28"/>
  <c r="D1820" i="28"/>
  <c r="D1819" i="28"/>
  <c r="D1818" i="28"/>
  <c r="D1817" i="28"/>
  <c r="D1816" i="28"/>
  <c r="D1815" i="28"/>
  <c r="D1814" i="28"/>
  <c r="D1813" i="28"/>
  <c r="D1812" i="28"/>
  <c r="D1811" i="28"/>
  <c r="D1810" i="28"/>
  <c r="D1809" i="28"/>
  <c r="D1808" i="28"/>
  <c r="D1807" i="28"/>
  <c r="D1806" i="28"/>
  <c r="D1805" i="28"/>
  <c r="D1804" i="28"/>
  <c r="D1803" i="28"/>
  <c r="D1802" i="28"/>
  <c r="D1801" i="28"/>
  <c r="D1800" i="28"/>
  <c r="D1799" i="28"/>
  <c r="D1798" i="28"/>
  <c r="D1797" i="28"/>
  <c r="D1796" i="28"/>
  <c r="D1795" i="28"/>
  <c r="D1794" i="28"/>
  <c r="D1793" i="28"/>
  <c r="D1792" i="28"/>
  <c r="D1791" i="28"/>
  <c r="D1790" i="28"/>
  <c r="D1789" i="28"/>
  <c r="D1788" i="28"/>
  <c r="D1787" i="28"/>
  <c r="D1786" i="28"/>
  <c r="D1785" i="28"/>
  <c r="D1784" i="28"/>
  <c r="D1783" i="28"/>
  <c r="D1782" i="28"/>
  <c r="D1781" i="28"/>
  <c r="D1780" i="28"/>
  <c r="D1779" i="28"/>
  <c r="D1778" i="28"/>
  <c r="D1777" i="28"/>
  <c r="D1776" i="28"/>
  <c r="D1775" i="28"/>
  <c r="D1774" i="28"/>
  <c r="D1773" i="28"/>
  <c r="D1772" i="28"/>
  <c r="D1771" i="28"/>
  <c r="D1770" i="28"/>
  <c r="D1769" i="28"/>
  <c r="D1768" i="28"/>
  <c r="D1767" i="28"/>
  <c r="D1766" i="28"/>
  <c r="D1765" i="28"/>
  <c r="D1764" i="28"/>
  <c r="D1763" i="28"/>
  <c r="D1762" i="28"/>
  <c r="D1761" i="28"/>
  <c r="D1760" i="28"/>
  <c r="D1759" i="28"/>
  <c r="D1758" i="28"/>
  <c r="D1757" i="28"/>
  <c r="D1756" i="28"/>
  <c r="D1755" i="28"/>
  <c r="D1754" i="28"/>
  <c r="D1753" i="28"/>
  <c r="D1752" i="28"/>
  <c r="D1751" i="28"/>
  <c r="D1750" i="28"/>
  <c r="D1749" i="28"/>
  <c r="D1748" i="28"/>
  <c r="D1747" i="28"/>
  <c r="D1746" i="28"/>
  <c r="D1745" i="28"/>
  <c r="D1744" i="28"/>
  <c r="D1743" i="28"/>
  <c r="D1742" i="28"/>
  <c r="D1741" i="28"/>
  <c r="D1740" i="28"/>
  <c r="D1739" i="28"/>
  <c r="D1738" i="28"/>
  <c r="D1737" i="28"/>
  <c r="D1736" i="28"/>
  <c r="D1735" i="28"/>
  <c r="D1734" i="28"/>
  <c r="D1733" i="28"/>
  <c r="D1732" i="28"/>
  <c r="D1731" i="28"/>
  <c r="D1730" i="28"/>
  <c r="D1729" i="28"/>
  <c r="D1728" i="28"/>
  <c r="D1727" i="28"/>
  <c r="D1726" i="28"/>
  <c r="D1725" i="28"/>
  <c r="D1724" i="28"/>
  <c r="D1723" i="28"/>
  <c r="D1722" i="28"/>
  <c r="D1721" i="28"/>
  <c r="D1720" i="28"/>
  <c r="D1719" i="28"/>
  <c r="D1718" i="28"/>
  <c r="D1717" i="28"/>
  <c r="D1716" i="28"/>
  <c r="D1715" i="28"/>
  <c r="D1714" i="28"/>
  <c r="D1713" i="28"/>
  <c r="D1712" i="28"/>
  <c r="D1711" i="28"/>
  <c r="D1710" i="28"/>
  <c r="D1709" i="28"/>
  <c r="D1708" i="28"/>
  <c r="D1707" i="28"/>
  <c r="D1706" i="28"/>
  <c r="D1705" i="28"/>
  <c r="D1704" i="28"/>
  <c r="D1703" i="28"/>
  <c r="D1702" i="28"/>
  <c r="D1701" i="28"/>
  <c r="D1700" i="28"/>
  <c r="D1699" i="28"/>
  <c r="D1698" i="28"/>
  <c r="D1697" i="28"/>
  <c r="D1696" i="28"/>
  <c r="D1695" i="28"/>
  <c r="D1694" i="28"/>
  <c r="D1693" i="28"/>
  <c r="D1692" i="28"/>
  <c r="D1691" i="28"/>
  <c r="D1690" i="28"/>
  <c r="D1689" i="28"/>
  <c r="D1688" i="28"/>
  <c r="D1687" i="28"/>
  <c r="D1686" i="28"/>
  <c r="D1685" i="28"/>
  <c r="D1684" i="28"/>
  <c r="D1683" i="28"/>
  <c r="D1682" i="28"/>
  <c r="D1681" i="28"/>
  <c r="D1680" i="28"/>
  <c r="D1679" i="28"/>
  <c r="D1678" i="28"/>
  <c r="D1677" i="28"/>
  <c r="D1676" i="28"/>
  <c r="D1675" i="28"/>
  <c r="D1674" i="28"/>
  <c r="D1673" i="28"/>
  <c r="D1672" i="28"/>
  <c r="D1671" i="28"/>
  <c r="D1670" i="28"/>
  <c r="D1669" i="28"/>
  <c r="D1668" i="28"/>
  <c r="D1667" i="28"/>
  <c r="D1666" i="28"/>
  <c r="D1665" i="28"/>
  <c r="D1664" i="28"/>
  <c r="D1663" i="28"/>
  <c r="D1662" i="28"/>
  <c r="D1661" i="28"/>
  <c r="D1660" i="28"/>
  <c r="D1659" i="28"/>
  <c r="D1658" i="28"/>
  <c r="D1657" i="28"/>
  <c r="D1656" i="28"/>
  <c r="D1655" i="28"/>
  <c r="D1654" i="28"/>
  <c r="D1653" i="28"/>
  <c r="D1652" i="28"/>
  <c r="D1651" i="28"/>
  <c r="D1650" i="28"/>
  <c r="D1649" i="28"/>
  <c r="D1648" i="28"/>
  <c r="D1647" i="28"/>
  <c r="D1646" i="28"/>
  <c r="D1645" i="28"/>
  <c r="D1644" i="28"/>
  <c r="D1643" i="28"/>
  <c r="D1642" i="28"/>
  <c r="D1641" i="28"/>
  <c r="D1640" i="28"/>
  <c r="D1639" i="28"/>
  <c r="D1638" i="28"/>
  <c r="D1637" i="28"/>
  <c r="D1636" i="28"/>
  <c r="D1635" i="28"/>
  <c r="D1634" i="28"/>
  <c r="D1633" i="28"/>
  <c r="D1632" i="28"/>
  <c r="D1631" i="28"/>
  <c r="D1630" i="28"/>
  <c r="D1629" i="28"/>
  <c r="D1628" i="28"/>
  <c r="D1627" i="28"/>
  <c r="D1626" i="28"/>
  <c r="D1625" i="28"/>
  <c r="D1624" i="28"/>
  <c r="D1623" i="28"/>
  <c r="D1622" i="28"/>
  <c r="D1621" i="28"/>
  <c r="D1620" i="28"/>
  <c r="D1619" i="28"/>
  <c r="D1618" i="28"/>
  <c r="D1617" i="28"/>
  <c r="D1616" i="28"/>
  <c r="D1615" i="28"/>
  <c r="D1614" i="28"/>
  <c r="D1613" i="28"/>
  <c r="D1612" i="28"/>
  <c r="D1611" i="28"/>
  <c r="D1610" i="28"/>
  <c r="D1609" i="28"/>
  <c r="D1608" i="28"/>
  <c r="D1607" i="28"/>
  <c r="D1606" i="28"/>
  <c r="D1605" i="28"/>
  <c r="D1604" i="28"/>
  <c r="D1603" i="28"/>
  <c r="D1602" i="28"/>
  <c r="D1601" i="28"/>
  <c r="D1600" i="28"/>
  <c r="D1599" i="28"/>
  <c r="D1598" i="28"/>
  <c r="D1597" i="28"/>
  <c r="D1596" i="28"/>
  <c r="D1595" i="28"/>
  <c r="D1594" i="28"/>
  <c r="D1593" i="28"/>
  <c r="D1592" i="28"/>
  <c r="D1591" i="28"/>
  <c r="D1590" i="28"/>
  <c r="D1589" i="28"/>
  <c r="D1588" i="28"/>
  <c r="D1587" i="28"/>
  <c r="D1586" i="28"/>
  <c r="D1585" i="28"/>
  <c r="D1584" i="28"/>
  <c r="D1583" i="28"/>
  <c r="D1582" i="28"/>
  <c r="D1581" i="28"/>
  <c r="D1580" i="28"/>
  <c r="D1579" i="28"/>
  <c r="D1578" i="28"/>
  <c r="D1577" i="28"/>
  <c r="D1576" i="28"/>
  <c r="D1575" i="28"/>
  <c r="D1574" i="28"/>
  <c r="D1573" i="28"/>
  <c r="D1572" i="28"/>
  <c r="D1571" i="28"/>
  <c r="D1570" i="28"/>
  <c r="D1569" i="28"/>
  <c r="D1568" i="28"/>
  <c r="D1567" i="28"/>
  <c r="D1566" i="28"/>
  <c r="D1565" i="28"/>
  <c r="D1564" i="28"/>
  <c r="D1563" i="28"/>
  <c r="D1562" i="28"/>
  <c r="D1561" i="28"/>
  <c r="D1560" i="28"/>
  <c r="D1559" i="28"/>
  <c r="D1558" i="28"/>
  <c r="D1557" i="28"/>
  <c r="D1556" i="28"/>
  <c r="D1555" i="28"/>
  <c r="D1554" i="28"/>
  <c r="D1553" i="28"/>
  <c r="D1552" i="28"/>
  <c r="D1551" i="28"/>
  <c r="D1550" i="28"/>
  <c r="D1549" i="28"/>
  <c r="D1548" i="28"/>
  <c r="D1547" i="28"/>
  <c r="D1546" i="28"/>
  <c r="D1545" i="28"/>
  <c r="D1544" i="28"/>
  <c r="D1543" i="28"/>
  <c r="D1542" i="28"/>
  <c r="D1541" i="28"/>
  <c r="D1540" i="28"/>
  <c r="D1539" i="28"/>
  <c r="D1538" i="28"/>
  <c r="D1537" i="28"/>
  <c r="D1536" i="28"/>
  <c r="D1535" i="28"/>
  <c r="D1534" i="28"/>
  <c r="D1533" i="28"/>
  <c r="D1532" i="28"/>
  <c r="D1531" i="28"/>
  <c r="D1530" i="28"/>
  <c r="D1529" i="28"/>
  <c r="D1528" i="28"/>
  <c r="D1527" i="28"/>
  <c r="D1526" i="28"/>
  <c r="D1525" i="28"/>
  <c r="D1524" i="28"/>
  <c r="D1523" i="28"/>
  <c r="D1522" i="28"/>
  <c r="D1521" i="28"/>
  <c r="D1520" i="28"/>
  <c r="D1519" i="28"/>
  <c r="D1518" i="28"/>
  <c r="D1517" i="28"/>
  <c r="D1516" i="28"/>
  <c r="D1515" i="28"/>
  <c r="D1514" i="28"/>
  <c r="D1513" i="28"/>
  <c r="D1512" i="28"/>
  <c r="D1511" i="28"/>
  <c r="D1510" i="28"/>
  <c r="D1509" i="28"/>
  <c r="D1508" i="28"/>
  <c r="D1507" i="28"/>
  <c r="D1506" i="28"/>
  <c r="D1505" i="28"/>
  <c r="D1504" i="28"/>
  <c r="D1503" i="28"/>
  <c r="D1502" i="28"/>
  <c r="D1501" i="28"/>
  <c r="D1500" i="28"/>
  <c r="D1499" i="28"/>
  <c r="D1498" i="28"/>
  <c r="D1497" i="28"/>
  <c r="D1496" i="28"/>
  <c r="D1495" i="28"/>
  <c r="D1494" i="28"/>
  <c r="D1493" i="28"/>
  <c r="D1492" i="28"/>
  <c r="D1491" i="28"/>
  <c r="D1490" i="28"/>
  <c r="D1489" i="28"/>
  <c r="D1488" i="28"/>
  <c r="D1487" i="28"/>
  <c r="D1486" i="28"/>
  <c r="D1485" i="28"/>
  <c r="D1484" i="28"/>
  <c r="D1483" i="28"/>
  <c r="D1482" i="28"/>
  <c r="D1481" i="28"/>
  <c r="D1480" i="28"/>
  <c r="D1479" i="28"/>
  <c r="D1478" i="28"/>
  <c r="D1477" i="28"/>
  <c r="D1476" i="28"/>
  <c r="D1475" i="28"/>
  <c r="D1474" i="28"/>
  <c r="D1473" i="28"/>
  <c r="D1472" i="28"/>
  <c r="D1471" i="28"/>
  <c r="D1470" i="28"/>
  <c r="D1469" i="28"/>
  <c r="D1468" i="28"/>
  <c r="D1467" i="28"/>
  <c r="D1466" i="28"/>
  <c r="D1465" i="28"/>
  <c r="D1464" i="28"/>
  <c r="D1463" i="28"/>
  <c r="D1462" i="28"/>
  <c r="D1461" i="28"/>
  <c r="D1460" i="28"/>
  <c r="D1459" i="28"/>
  <c r="D1458" i="28"/>
  <c r="D1457" i="28"/>
  <c r="D1456" i="28"/>
  <c r="D1455" i="28"/>
  <c r="D1454" i="28"/>
  <c r="D1453" i="28"/>
  <c r="D1452" i="28"/>
  <c r="D1451" i="28"/>
  <c r="D1450" i="28"/>
  <c r="D1449" i="28"/>
  <c r="D1448" i="28"/>
  <c r="D1447" i="28"/>
  <c r="D1446" i="28"/>
  <c r="D1445" i="28"/>
  <c r="D1444" i="28"/>
  <c r="D1443" i="28"/>
  <c r="D1442" i="28"/>
  <c r="D1441" i="28"/>
  <c r="D1440" i="28"/>
  <c r="D1439" i="28"/>
  <c r="D1438" i="28"/>
  <c r="D1437" i="28"/>
  <c r="D1436" i="28"/>
  <c r="D1435" i="28"/>
  <c r="D1434" i="28"/>
  <c r="D1433" i="28"/>
  <c r="D1432" i="28"/>
  <c r="D1431" i="28"/>
  <c r="D1430" i="28"/>
  <c r="D1429" i="28"/>
  <c r="D1428" i="28"/>
  <c r="D1427" i="28"/>
  <c r="D1426" i="28"/>
  <c r="D1425" i="28"/>
  <c r="D1424" i="28"/>
  <c r="D1423" i="28"/>
  <c r="D1422" i="28"/>
  <c r="D1421" i="28"/>
  <c r="D1420" i="28"/>
  <c r="D1419" i="28"/>
  <c r="D1418" i="28"/>
  <c r="D1417" i="28"/>
  <c r="D1416" i="28"/>
  <c r="D1415" i="28"/>
  <c r="D1414" i="28"/>
  <c r="D1413" i="28"/>
  <c r="D1412" i="28"/>
  <c r="D1411" i="28"/>
  <c r="D1410" i="28"/>
  <c r="D1409" i="28"/>
  <c r="D1408" i="28"/>
  <c r="D1407" i="28"/>
  <c r="D1406" i="28"/>
  <c r="D1405" i="28"/>
  <c r="D1404" i="28"/>
  <c r="D1403" i="28"/>
  <c r="D1402" i="28"/>
  <c r="D1401" i="28"/>
  <c r="D1400" i="28"/>
  <c r="D1399" i="28"/>
  <c r="D1398" i="28"/>
  <c r="D1397" i="28"/>
  <c r="D1396" i="28"/>
  <c r="D1395" i="28"/>
  <c r="D1394" i="28"/>
  <c r="D1393" i="28"/>
  <c r="D1392" i="28"/>
  <c r="D1391" i="28"/>
  <c r="D1390" i="28"/>
  <c r="D1389" i="28"/>
  <c r="D1388" i="28"/>
  <c r="D1387" i="28"/>
  <c r="D1386" i="28"/>
  <c r="D1385" i="28"/>
  <c r="D1384" i="28"/>
  <c r="D1383" i="28"/>
  <c r="D1382" i="28"/>
  <c r="D1381" i="28"/>
  <c r="D1380" i="28"/>
  <c r="D1379" i="28"/>
  <c r="D1378" i="28"/>
  <c r="D1377" i="28"/>
  <c r="D1376" i="28"/>
  <c r="D1375" i="28"/>
  <c r="D1374" i="28"/>
  <c r="D1373" i="28"/>
  <c r="D1372" i="28"/>
  <c r="D1371" i="28"/>
  <c r="D1370" i="28"/>
  <c r="D1369" i="28"/>
  <c r="D1368" i="28"/>
  <c r="D1367" i="28"/>
  <c r="D1366" i="28"/>
  <c r="D1365" i="28"/>
  <c r="D1364" i="28"/>
  <c r="D1363" i="28"/>
  <c r="D1362" i="28"/>
  <c r="D1361" i="28"/>
  <c r="D1360" i="28"/>
  <c r="D1359" i="28"/>
  <c r="D1358" i="28"/>
  <c r="D1357" i="28"/>
  <c r="D1356" i="28"/>
  <c r="D1355" i="28"/>
  <c r="D1354" i="28"/>
  <c r="D1353" i="28"/>
  <c r="D1352" i="28"/>
  <c r="D1351" i="28"/>
  <c r="D1350" i="28"/>
  <c r="D1349" i="28"/>
  <c r="D1348" i="28"/>
  <c r="D1347" i="28"/>
  <c r="D1346" i="28"/>
  <c r="D1345" i="28"/>
  <c r="D1344" i="28"/>
  <c r="D1343" i="28"/>
  <c r="D1342" i="28"/>
  <c r="D1341" i="28"/>
  <c r="D1340" i="28"/>
  <c r="D1339" i="28"/>
  <c r="D1338" i="28"/>
  <c r="D1337" i="28"/>
  <c r="D1336" i="28"/>
  <c r="D1335" i="28"/>
  <c r="D1334" i="28"/>
  <c r="D1333" i="28"/>
  <c r="D1332" i="28"/>
  <c r="D1331" i="28"/>
  <c r="D1330" i="28"/>
  <c r="D1329" i="28"/>
  <c r="D1328" i="28"/>
  <c r="D1327" i="28"/>
  <c r="D1326" i="28"/>
  <c r="D1325" i="28"/>
  <c r="D1324" i="28"/>
  <c r="D1323" i="28"/>
  <c r="D1322" i="28"/>
  <c r="D1321" i="28"/>
  <c r="D1320" i="28"/>
  <c r="D1319" i="28"/>
  <c r="D1318" i="28"/>
  <c r="D1317" i="28"/>
  <c r="D1316" i="28"/>
  <c r="D1315" i="28"/>
  <c r="D1314" i="28"/>
  <c r="D1313" i="28"/>
  <c r="D1312" i="28"/>
  <c r="D1311" i="28"/>
  <c r="D1310" i="28"/>
  <c r="D1309" i="28"/>
  <c r="D1308" i="28"/>
  <c r="D1307" i="28"/>
  <c r="D1306" i="28"/>
  <c r="D1305" i="28"/>
  <c r="D1304" i="28"/>
  <c r="D1303" i="28"/>
  <c r="D1302" i="28"/>
  <c r="D1301" i="28"/>
  <c r="D1300" i="28"/>
  <c r="D1299" i="28"/>
  <c r="D1298" i="28"/>
  <c r="D1297" i="28"/>
  <c r="D1296" i="28"/>
  <c r="D1295" i="28"/>
  <c r="D1294" i="28"/>
  <c r="D1293" i="28"/>
  <c r="D1292" i="28"/>
  <c r="D1291" i="28"/>
  <c r="D1290" i="28"/>
  <c r="D1289" i="28"/>
  <c r="D1288" i="28"/>
  <c r="D1287" i="28"/>
  <c r="D1286" i="28"/>
  <c r="D1285" i="28"/>
  <c r="D1284" i="28"/>
  <c r="D1283" i="28"/>
  <c r="D1282" i="28"/>
  <c r="D1281" i="28"/>
  <c r="D1280" i="28"/>
  <c r="D1279" i="28"/>
  <c r="D1278" i="28"/>
  <c r="D1277" i="28"/>
  <c r="D1276" i="28"/>
  <c r="D1275" i="28"/>
  <c r="D1274" i="28"/>
  <c r="D1273" i="28"/>
  <c r="D1272" i="28"/>
  <c r="D1271" i="28"/>
  <c r="D1270" i="28"/>
  <c r="D1269" i="28"/>
  <c r="D1268" i="28"/>
  <c r="D1267" i="28"/>
  <c r="D1266" i="28"/>
  <c r="D1265" i="28"/>
  <c r="D1264" i="28"/>
  <c r="D1263" i="28"/>
  <c r="D1262" i="28"/>
  <c r="D1261" i="28"/>
  <c r="D1260" i="28"/>
  <c r="D1259" i="28"/>
  <c r="D1258" i="28"/>
  <c r="D1257" i="28"/>
  <c r="D1256" i="28"/>
  <c r="D1255" i="28"/>
  <c r="D1254" i="28"/>
  <c r="D1253" i="28"/>
  <c r="D1252" i="28"/>
  <c r="D1251" i="28"/>
  <c r="D1250" i="28"/>
  <c r="D1249" i="28"/>
  <c r="D1248" i="28"/>
  <c r="D1247" i="28"/>
  <c r="D1246" i="28"/>
  <c r="D1245" i="28"/>
  <c r="D1244" i="28"/>
  <c r="D1243" i="28"/>
  <c r="D1242" i="28"/>
  <c r="D1241" i="28"/>
  <c r="D1240" i="28"/>
  <c r="D1239" i="28"/>
  <c r="D1238" i="28"/>
  <c r="D1237" i="28"/>
  <c r="D1236" i="28"/>
  <c r="D1235" i="28"/>
  <c r="D1234" i="28"/>
  <c r="D1233" i="28"/>
  <c r="D1232" i="28"/>
  <c r="D1231" i="28"/>
  <c r="D1230" i="28"/>
  <c r="D1229" i="28"/>
  <c r="D1228" i="28"/>
  <c r="D1227" i="28"/>
  <c r="D1226" i="28"/>
  <c r="D1225" i="28"/>
  <c r="D1224" i="28"/>
  <c r="D1223" i="28"/>
  <c r="D1222" i="28"/>
  <c r="D1221" i="28"/>
  <c r="D1220" i="28"/>
  <c r="D1219" i="28"/>
  <c r="D1218" i="28"/>
  <c r="D1217" i="28"/>
  <c r="D1216" i="28"/>
  <c r="D1215" i="28"/>
  <c r="D1214" i="28"/>
  <c r="D1213" i="28"/>
  <c r="D1212" i="28"/>
  <c r="D1211" i="28"/>
  <c r="D1210" i="28"/>
  <c r="D1209" i="28"/>
  <c r="D1208" i="28"/>
  <c r="D1207" i="28"/>
  <c r="D1206" i="28"/>
  <c r="D1205" i="28"/>
  <c r="D1204" i="28"/>
  <c r="D1203" i="28"/>
  <c r="D1202" i="28"/>
  <c r="D1201" i="28"/>
  <c r="D1200" i="28"/>
  <c r="D1199" i="28"/>
  <c r="D1198" i="28"/>
  <c r="D1197" i="28"/>
  <c r="D1196" i="28"/>
  <c r="D1195" i="28"/>
  <c r="D1194" i="28"/>
  <c r="D1193" i="28"/>
  <c r="D1192" i="28"/>
  <c r="D1191" i="28"/>
  <c r="D1190" i="28"/>
  <c r="D1189" i="28"/>
  <c r="D1188" i="28"/>
  <c r="D1187" i="28"/>
  <c r="D1186" i="28"/>
  <c r="D1185" i="28"/>
  <c r="D1184" i="28"/>
  <c r="D1183" i="28"/>
  <c r="D1182" i="28"/>
  <c r="D1181" i="28"/>
  <c r="D1180" i="28"/>
  <c r="D1179" i="28"/>
  <c r="D1178" i="28"/>
  <c r="D1177" i="28"/>
  <c r="D1176" i="28"/>
  <c r="D1175" i="28"/>
  <c r="D1174" i="28"/>
  <c r="D1173" i="28"/>
  <c r="D1172" i="28"/>
  <c r="D1171" i="28"/>
  <c r="D1170" i="28"/>
  <c r="D1169" i="28"/>
  <c r="D1168" i="28"/>
  <c r="D1167" i="28"/>
  <c r="D1166" i="28"/>
  <c r="D1165" i="28"/>
  <c r="D1164" i="28"/>
  <c r="D1163" i="28"/>
  <c r="D1162" i="28"/>
  <c r="D1161" i="28"/>
  <c r="D1160" i="28"/>
  <c r="D1159" i="28"/>
  <c r="D1158" i="28"/>
  <c r="D1157" i="28"/>
  <c r="D1156" i="28"/>
  <c r="D1155" i="28"/>
  <c r="D1154" i="28"/>
  <c r="D1153" i="28"/>
  <c r="D1152" i="28"/>
  <c r="D1151" i="28"/>
  <c r="D1150" i="28"/>
  <c r="D1149" i="28"/>
  <c r="D1148" i="28"/>
  <c r="D1147" i="28"/>
  <c r="D1146" i="28"/>
  <c r="D1145" i="28"/>
  <c r="D1144" i="28"/>
  <c r="D1143" i="28"/>
  <c r="D1142" i="28"/>
  <c r="D1141" i="28"/>
  <c r="D1140" i="28"/>
  <c r="D1139" i="28"/>
  <c r="D1138" i="28"/>
  <c r="D1137" i="28"/>
  <c r="D1136" i="28"/>
  <c r="D1135" i="28"/>
  <c r="D1134" i="28"/>
  <c r="D1133" i="28"/>
  <c r="D1132" i="28"/>
  <c r="D1131" i="28"/>
  <c r="D1130" i="28"/>
  <c r="D1129" i="28"/>
  <c r="D1128" i="28"/>
  <c r="D1127" i="28"/>
  <c r="D1126" i="28"/>
  <c r="D1125" i="28"/>
  <c r="D1124" i="28"/>
  <c r="D1123" i="28"/>
  <c r="D1122" i="28"/>
  <c r="D1121" i="28"/>
  <c r="D1120" i="28"/>
  <c r="D1119" i="28"/>
  <c r="D1118" i="28"/>
  <c r="D1117" i="28"/>
  <c r="D1116" i="28"/>
  <c r="D1115" i="28"/>
  <c r="D1114" i="28"/>
  <c r="D1113" i="28"/>
  <c r="D1112" i="28"/>
  <c r="D1111" i="28"/>
  <c r="D1110" i="28"/>
  <c r="D1109" i="28"/>
  <c r="D1108" i="28"/>
  <c r="D1107" i="28"/>
  <c r="D1106" i="28"/>
  <c r="D1105" i="28"/>
  <c r="D1104" i="28"/>
  <c r="D1103" i="28"/>
  <c r="D1102" i="28"/>
  <c r="D1101" i="28"/>
  <c r="D1100" i="28"/>
  <c r="D1099" i="28"/>
  <c r="D1098" i="28"/>
  <c r="D1097" i="28"/>
  <c r="D1096" i="28"/>
  <c r="D1095" i="28"/>
  <c r="D1094" i="28"/>
  <c r="D1093" i="28"/>
  <c r="D1092" i="28"/>
  <c r="D1091" i="28"/>
  <c r="D1090" i="28"/>
  <c r="D1089" i="28"/>
  <c r="D1088" i="28"/>
  <c r="D1087" i="28"/>
  <c r="D1086" i="28"/>
  <c r="D1085" i="28"/>
  <c r="D1084" i="28"/>
  <c r="D1083" i="28"/>
  <c r="D1082" i="28"/>
  <c r="D1081" i="28"/>
  <c r="D1080" i="28"/>
  <c r="D1079" i="28"/>
  <c r="D1078" i="28"/>
  <c r="D1077" i="28"/>
  <c r="D1076" i="28"/>
  <c r="D1075" i="28"/>
  <c r="D1074" i="28"/>
  <c r="D1073" i="28"/>
  <c r="D1072" i="28"/>
  <c r="D1071" i="28"/>
  <c r="D1070" i="28"/>
  <c r="D1069" i="28"/>
  <c r="D1068" i="28"/>
  <c r="D1067" i="28"/>
  <c r="D1066" i="28"/>
  <c r="D1065" i="28"/>
  <c r="D1064" i="28"/>
  <c r="D1063" i="28"/>
  <c r="D1062" i="28"/>
  <c r="D1061" i="28"/>
  <c r="D1060" i="28"/>
  <c r="D1059" i="28"/>
  <c r="D1058" i="28"/>
  <c r="D1057" i="28"/>
  <c r="D1056" i="28"/>
  <c r="D1055" i="28"/>
  <c r="D1054" i="28"/>
  <c r="D1053" i="28"/>
  <c r="D1052" i="28"/>
  <c r="D1051" i="28"/>
  <c r="D1050" i="28"/>
  <c r="D1049" i="28"/>
  <c r="D1048" i="28"/>
  <c r="D1047" i="28"/>
  <c r="D1046" i="28"/>
  <c r="D1045" i="28"/>
  <c r="D1044" i="28"/>
  <c r="D1043" i="28"/>
  <c r="D1042" i="28"/>
  <c r="D1041" i="28"/>
  <c r="D1040" i="28"/>
  <c r="D1039" i="28"/>
  <c r="D1038" i="28"/>
  <c r="D1037" i="28"/>
  <c r="D1036" i="28"/>
  <c r="D1035" i="28"/>
  <c r="D1034" i="28"/>
  <c r="D1033" i="28"/>
  <c r="D1032" i="28"/>
  <c r="D1031" i="28"/>
  <c r="D1030" i="28"/>
  <c r="D1029" i="28"/>
  <c r="D1028" i="28"/>
  <c r="D1027" i="28"/>
  <c r="D1026" i="28"/>
  <c r="D1025" i="28"/>
  <c r="D1024" i="28"/>
  <c r="D1023" i="28"/>
  <c r="D1022" i="28"/>
  <c r="D1021" i="28"/>
  <c r="D1020" i="28"/>
  <c r="D1019" i="28"/>
  <c r="D1018" i="28"/>
  <c r="D1017" i="28"/>
  <c r="D1016" i="28"/>
  <c r="D1015" i="28"/>
  <c r="D1014" i="28"/>
  <c r="D1013" i="28"/>
  <c r="D1012" i="28"/>
  <c r="D1011" i="28"/>
  <c r="D1010" i="28"/>
  <c r="D1009" i="28"/>
  <c r="D1008" i="28"/>
  <c r="D1007" i="28"/>
  <c r="D1006" i="28"/>
  <c r="D1005" i="28"/>
  <c r="D1004" i="28"/>
  <c r="D1003" i="28"/>
  <c r="D1002" i="28"/>
  <c r="D1001" i="28"/>
  <c r="D1000" i="28"/>
  <c r="D999" i="28"/>
  <c r="D998" i="28"/>
  <c r="D997" i="28"/>
  <c r="D996" i="28"/>
  <c r="D995" i="28"/>
  <c r="D994" i="28"/>
  <c r="D993" i="28"/>
  <c r="D992" i="28"/>
  <c r="D991" i="28"/>
  <c r="D990" i="28"/>
  <c r="D989" i="28"/>
  <c r="D988" i="28"/>
  <c r="D987" i="28"/>
  <c r="D986" i="28"/>
  <c r="D985" i="28"/>
  <c r="D984" i="28"/>
  <c r="D983" i="28"/>
  <c r="D982" i="28"/>
  <c r="D981" i="28"/>
  <c r="D980" i="28"/>
  <c r="D979" i="28"/>
  <c r="D978" i="28"/>
  <c r="D977" i="28"/>
  <c r="D976" i="28"/>
  <c r="D975" i="28"/>
  <c r="D974" i="28"/>
  <c r="D973" i="28"/>
  <c r="D972" i="28"/>
  <c r="D971" i="28"/>
  <c r="D970" i="28"/>
  <c r="D969" i="28"/>
  <c r="D968" i="28"/>
  <c r="D967" i="28"/>
  <c r="D966" i="28"/>
  <c r="D965" i="28"/>
  <c r="D964" i="28"/>
  <c r="D963" i="28"/>
  <c r="D962" i="28"/>
  <c r="D961" i="28"/>
  <c r="D960" i="28"/>
  <c r="D959" i="28"/>
  <c r="D958" i="28"/>
  <c r="D957" i="28"/>
  <c r="D956" i="28"/>
  <c r="D955" i="28"/>
  <c r="D954" i="28"/>
  <c r="D953" i="28"/>
  <c r="D952" i="28"/>
  <c r="D951" i="28"/>
  <c r="D950" i="28"/>
  <c r="D949" i="28"/>
  <c r="D948" i="28"/>
  <c r="D947" i="28"/>
  <c r="D946" i="28"/>
  <c r="D945" i="28"/>
  <c r="D944" i="28"/>
  <c r="D943" i="28"/>
  <c r="D942" i="28"/>
  <c r="D941" i="28"/>
  <c r="D940" i="28"/>
  <c r="D939" i="28"/>
  <c r="D938" i="28"/>
  <c r="D937" i="28"/>
  <c r="D936" i="28"/>
  <c r="D935" i="28"/>
  <c r="D934" i="28"/>
  <c r="D933" i="28"/>
  <c r="D932" i="28"/>
  <c r="D931" i="28"/>
  <c r="D930" i="28"/>
  <c r="D929" i="28"/>
  <c r="D928" i="28"/>
  <c r="D927" i="28"/>
  <c r="D926" i="28"/>
  <c r="D925" i="28"/>
  <c r="D924" i="28"/>
  <c r="D923" i="28"/>
  <c r="D922" i="28"/>
  <c r="D921" i="28"/>
  <c r="D920" i="28"/>
  <c r="D919" i="28"/>
  <c r="D918" i="28"/>
  <c r="D917" i="28"/>
  <c r="D916" i="28"/>
  <c r="D915" i="28"/>
  <c r="D914" i="28"/>
  <c r="D913" i="28"/>
  <c r="D912" i="28"/>
  <c r="D911" i="28"/>
  <c r="D910" i="28"/>
  <c r="D909" i="28"/>
  <c r="D908" i="28"/>
  <c r="D907" i="28"/>
  <c r="D906" i="28"/>
  <c r="D905" i="28"/>
  <c r="D904" i="28"/>
  <c r="D903" i="28"/>
  <c r="D902" i="28"/>
  <c r="D901" i="28"/>
  <c r="D900" i="28"/>
  <c r="D899" i="28"/>
  <c r="D898" i="28"/>
  <c r="D897" i="28"/>
  <c r="D896" i="28"/>
  <c r="D895" i="28"/>
  <c r="D894" i="28"/>
  <c r="D893" i="28"/>
  <c r="D892" i="28"/>
  <c r="D891" i="28"/>
  <c r="D890" i="28"/>
  <c r="D889" i="28"/>
  <c r="D888" i="28"/>
  <c r="D887" i="28"/>
  <c r="D886" i="28"/>
  <c r="D885" i="28"/>
  <c r="D884" i="28"/>
  <c r="D883" i="28"/>
  <c r="D882" i="28"/>
  <c r="D881" i="28"/>
  <c r="D880" i="28"/>
  <c r="D879" i="28"/>
  <c r="D878" i="28"/>
  <c r="D877" i="28"/>
  <c r="D876" i="28"/>
  <c r="D875" i="28"/>
  <c r="D874" i="28"/>
  <c r="D873" i="28"/>
  <c r="D872" i="28"/>
  <c r="D871" i="28"/>
  <c r="D870" i="28"/>
  <c r="D869" i="28"/>
  <c r="D868" i="28"/>
  <c r="D867" i="28"/>
  <c r="D866" i="28"/>
  <c r="D865" i="28"/>
  <c r="D864" i="28"/>
  <c r="D863" i="28"/>
  <c r="D862" i="28"/>
  <c r="D861" i="28"/>
  <c r="D860" i="28"/>
  <c r="D859" i="28"/>
  <c r="D858" i="28"/>
  <c r="D857" i="28"/>
  <c r="D856" i="28"/>
  <c r="D855" i="28"/>
  <c r="D854" i="28"/>
  <c r="D853" i="28"/>
  <c r="D852" i="28"/>
  <c r="D851" i="28"/>
  <c r="D850" i="28"/>
  <c r="D849" i="28"/>
  <c r="D848" i="28"/>
  <c r="D847" i="28"/>
  <c r="D846" i="28"/>
  <c r="D845" i="28"/>
  <c r="D844" i="28"/>
  <c r="D843" i="28"/>
  <c r="D842" i="28"/>
  <c r="D841" i="28"/>
  <c r="D840" i="28"/>
  <c r="D839" i="28"/>
  <c r="D838" i="28"/>
  <c r="D837" i="28"/>
  <c r="D836" i="28"/>
  <c r="D835" i="28"/>
  <c r="D834" i="28"/>
  <c r="D833" i="28"/>
  <c r="D832" i="28"/>
  <c r="D831" i="28"/>
  <c r="D830" i="28"/>
  <c r="D829" i="28"/>
  <c r="D828" i="28"/>
  <c r="D827" i="28"/>
  <c r="D826" i="28"/>
  <c r="D825" i="28"/>
  <c r="D824" i="28"/>
  <c r="D823" i="28"/>
  <c r="D822" i="28"/>
  <c r="D821" i="28"/>
  <c r="D820" i="28"/>
  <c r="D819" i="28"/>
  <c r="D818" i="28"/>
  <c r="D817" i="28"/>
  <c r="D816" i="28"/>
  <c r="D815" i="28"/>
  <c r="D814" i="28"/>
  <c r="D813" i="28"/>
  <c r="D812" i="28"/>
  <c r="D811" i="28"/>
  <c r="D810" i="28"/>
  <c r="D809" i="28"/>
  <c r="D808" i="28"/>
  <c r="D807" i="28"/>
  <c r="D806" i="28"/>
  <c r="D805" i="28"/>
  <c r="D804" i="28"/>
  <c r="D803" i="28"/>
  <c r="D802" i="28"/>
  <c r="D801" i="28"/>
  <c r="D800" i="28"/>
  <c r="D799" i="28"/>
  <c r="D798" i="28"/>
  <c r="D797" i="28"/>
  <c r="D796" i="28"/>
  <c r="D795" i="28"/>
  <c r="D794" i="28"/>
  <c r="D793" i="28"/>
  <c r="D792" i="28"/>
  <c r="D791" i="28"/>
  <c r="D790" i="28"/>
  <c r="D789" i="28"/>
  <c r="D788" i="28"/>
  <c r="D787" i="28"/>
  <c r="D786" i="28"/>
  <c r="D785" i="28"/>
  <c r="D784" i="28"/>
  <c r="D783" i="28"/>
  <c r="D782" i="28"/>
  <c r="D781" i="28"/>
  <c r="D780" i="28"/>
  <c r="D779" i="28"/>
  <c r="D778" i="28"/>
  <c r="D777" i="28"/>
  <c r="D776" i="28"/>
  <c r="D775" i="28"/>
  <c r="D774" i="28"/>
  <c r="D773" i="28"/>
  <c r="D772" i="28"/>
  <c r="D771" i="28"/>
  <c r="D770" i="28"/>
  <c r="D769" i="28"/>
  <c r="D768" i="28"/>
  <c r="D767" i="28"/>
  <c r="D766" i="28"/>
  <c r="D765" i="28"/>
  <c r="D764" i="28"/>
  <c r="D763" i="28"/>
  <c r="D762" i="28"/>
  <c r="D761" i="28"/>
  <c r="D760" i="28"/>
  <c r="D759" i="28"/>
  <c r="D758" i="28"/>
  <c r="D757" i="28"/>
  <c r="D756" i="28"/>
  <c r="D755" i="28"/>
  <c r="D754" i="28"/>
  <c r="D753" i="28"/>
  <c r="D752" i="28"/>
  <c r="D751" i="28"/>
  <c r="D750" i="28"/>
  <c r="D749" i="28"/>
  <c r="D748" i="28"/>
  <c r="D747" i="28"/>
  <c r="D746" i="28"/>
  <c r="D745" i="28"/>
  <c r="D744" i="28"/>
  <c r="D743" i="28"/>
  <c r="D742" i="28"/>
  <c r="D741" i="28"/>
  <c r="D740" i="28"/>
  <c r="D739" i="28"/>
  <c r="D738" i="28"/>
  <c r="D737" i="28"/>
  <c r="D736" i="28"/>
  <c r="D735" i="28"/>
  <c r="D734" i="28"/>
  <c r="D733" i="28"/>
  <c r="D732" i="28"/>
  <c r="D731" i="28"/>
  <c r="D730" i="28"/>
  <c r="D729" i="28"/>
  <c r="D728" i="28"/>
  <c r="D727" i="28"/>
  <c r="D726" i="28"/>
  <c r="D725" i="28"/>
  <c r="D724" i="28"/>
  <c r="D723" i="28"/>
  <c r="D722" i="28"/>
  <c r="D721" i="28"/>
  <c r="D720" i="28"/>
  <c r="D719" i="28"/>
  <c r="D718" i="28"/>
  <c r="D717" i="28"/>
  <c r="D716" i="28"/>
  <c r="D715" i="28"/>
  <c r="D714" i="28"/>
  <c r="D713" i="28"/>
  <c r="D712" i="28"/>
  <c r="D711" i="28"/>
  <c r="D710" i="28"/>
  <c r="D709" i="28"/>
  <c r="D708" i="28"/>
  <c r="D707" i="28"/>
  <c r="D706" i="28"/>
  <c r="D705" i="28"/>
  <c r="D704" i="28"/>
  <c r="D703" i="28"/>
  <c r="D702" i="28"/>
  <c r="D701" i="28"/>
  <c r="D700" i="28"/>
  <c r="D699" i="28"/>
  <c r="D698" i="28"/>
  <c r="D697" i="28"/>
  <c r="D696" i="28"/>
  <c r="D695" i="28"/>
  <c r="D694" i="28"/>
  <c r="D693" i="28"/>
  <c r="D692" i="28"/>
  <c r="D691" i="28"/>
  <c r="D690" i="28"/>
  <c r="D689" i="28"/>
  <c r="D688" i="28"/>
  <c r="D687" i="28"/>
  <c r="D686" i="28"/>
  <c r="D685" i="28"/>
  <c r="D684" i="28"/>
  <c r="D683" i="28"/>
  <c r="D682" i="28"/>
  <c r="D681" i="28"/>
  <c r="D680" i="28"/>
  <c r="D679" i="28"/>
  <c r="D678" i="28"/>
  <c r="D677" i="28"/>
  <c r="D676" i="28"/>
  <c r="D675" i="28"/>
  <c r="D674" i="28"/>
  <c r="D673" i="28"/>
  <c r="D672" i="28"/>
  <c r="D671" i="28"/>
  <c r="D670" i="28"/>
  <c r="D669" i="28"/>
  <c r="D668" i="28"/>
  <c r="D667" i="28"/>
  <c r="D666" i="28"/>
  <c r="D665" i="28"/>
  <c r="D664" i="28"/>
  <c r="D663" i="28"/>
  <c r="D662" i="28"/>
  <c r="D661" i="28"/>
  <c r="D660" i="28"/>
  <c r="D659" i="28"/>
  <c r="D658" i="28"/>
  <c r="D657" i="28"/>
  <c r="D656" i="28"/>
  <c r="D655" i="28"/>
  <c r="D654" i="28"/>
  <c r="D653" i="28"/>
  <c r="D652" i="28"/>
  <c r="D651" i="28"/>
  <c r="D650" i="28"/>
  <c r="D649" i="28"/>
  <c r="D648" i="28"/>
  <c r="D647" i="28"/>
  <c r="D646" i="28"/>
  <c r="D645" i="28"/>
  <c r="D644" i="28"/>
  <c r="D643" i="28"/>
  <c r="D642" i="28"/>
  <c r="D641" i="28"/>
  <c r="D640" i="28"/>
  <c r="D639" i="28"/>
  <c r="D638" i="28"/>
  <c r="D637" i="28"/>
  <c r="D636" i="28"/>
  <c r="D635" i="28"/>
  <c r="D634" i="28"/>
  <c r="D633" i="28"/>
  <c r="D632" i="28"/>
  <c r="D631" i="28"/>
  <c r="D630" i="28"/>
  <c r="D629" i="28"/>
  <c r="D628" i="28"/>
  <c r="D627" i="28"/>
  <c r="D626" i="28"/>
  <c r="D625" i="28"/>
  <c r="D624" i="28"/>
  <c r="D623" i="28"/>
  <c r="D622" i="28"/>
  <c r="D621" i="28"/>
  <c r="D620" i="28"/>
  <c r="D619" i="28"/>
  <c r="D618" i="28"/>
  <c r="D617" i="28"/>
  <c r="D616" i="28"/>
  <c r="D615" i="28"/>
  <c r="D614" i="28"/>
  <c r="D613" i="28"/>
  <c r="D612" i="28"/>
  <c r="D611" i="28"/>
  <c r="D610" i="28"/>
  <c r="D609" i="28"/>
  <c r="D608" i="28"/>
  <c r="D607" i="28"/>
  <c r="D606" i="28"/>
  <c r="D605" i="28"/>
  <c r="D604" i="28"/>
  <c r="D603" i="28"/>
  <c r="D602" i="28"/>
  <c r="D601" i="28"/>
  <c r="D600" i="28"/>
  <c r="D599" i="28"/>
  <c r="D598" i="28"/>
  <c r="D597" i="28"/>
  <c r="D596" i="28"/>
  <c r="D595" i="28"/>
  <c r="D594" i="28"/>
  <c r="D593" i="28"/>
  <c r="D592" i="28"/>
  <c r="D591" i="28"/>
  <c r="D590" i="28"/>
  <c r="D589" i="28"/>
  <c r="D588" i="28"/>
  <c r="D587" i="28"/>
  <c r="D586" i="28"/>
  <c r="D585" i="28"/>
  <c r="D584" i="28"/>
  <c r="D583" i="28"/>
  <c r="D582" i="28"/>
  <c r="D581" i="28"/>
  <c r="D580" i="28"/>
  <c r="D579" i="28"/>
  <c r="D578" i="28"/>
  <c r="D577" i="28"/>
  <c r="D576" i="28"/>
  <c r="D575" i="28"/>
  <c r="D574" i="28"/>
  <c r="D573" i="28"/>
  <c r="D572" i="28"/>
  <c r="D571" i="28"/>
  <c r="D570" i="28"/>
  <c r="D569" i="28"/>
  <c r="D568" i="28"/>
  <c r="D567" i="28"/>
  <c r="D566" i="28"/>
  <c r="D565" i="28"/>
  <c r="D564" i="28"/>
  <c r="D563" i="28"/>
  <c r="D562" i="28"/>
  <c r="D561" i="28"/>
  <c r="D560" i="28"/>
  <c r="D559" i="28"/>
  <c r="D558" i="28"/>
  <c r="D557" i="28"/>
  <c r="D556" i="28"/>
  <c r="D555" i="28"/>
  <c r="D554" i="28"/>
  <c r="D553" i="28"/>
  <c r="D552" i="28"/>
  <c r="D551" i="28"/>
  <c r="D550" i="28"/>
  <c r="D549" i="28"/>
  <c r="D548" i="28"/>
  <c r="D547" i="28"/>
  <c r="D546" i="28"/>
  <c r="D545" i="28"/>
  <c r="D544" i="28"/>
  <c r="D543" i="28"/>
  <c r="D542" i="28"/>
  <c r="D541" i="28"/>
  <c r="D540" i="28"/>
  <c r="D539" i="28"/>
  <c r="D538" i="28"/>
  <c r="D537" i="28"/>
  <c r="D536" i="28"/>
  <c r="D535" i="28"/>
  <c r="D534" i="28"/>
  <c r="D533" i="28"/>
  <c r="D532" i="28"/>
  <c r="D531" i="28"/>
  <c r="D530" i="28"/>
  <c r="D529" i="28"/>
  <c r="D528" i="28"/>
  <c r="D527" i="28"/>
  <c r="D526" i="28"/>
  <c r="D525" i="28"/>
  <c r="D524" i="28"/>
  <c r="D523" i="28"/>
  <c r="D522" i="28"/>
  <c r="D521" i="28"/>
  <c r="D520" i="28"/>
  <c r="D519" i="28"/>
  <c r="D518" i="28"/>
  <c r="D517" i="28"/>
  <c r="D516" i="28"/>
  <c r="D515" i="28"/>
  <c r="D514" i="28"/>
  <c r="D513" i="28"/>
  <c r="D512" i="28"/>
  <c r="D511" i="28"/>
  <c r="D510" i="28"/>
  <c r="D509" i="28"/>
  <c r="D508" i="28"/>
  <c r="D507" i="28"/>
  <c r="D506" i="28"/>
  <c r="D505" i="28"/>
  <c r="D504" i="28"/>
  <c r="D503" i="28"/>
  <c r="D502" i="28"/>
  <c r="D501" i="28"/>
  <c r="D500" i="28"/>
  <c r="D499" i="28"/>
  <c r="D498" i="28"/>
  <c r="D497" i="28"/>
  <c r="D496" i="28"/>
  <c r="D495" i="28"/>
  <c r="D494" i="28"/>
  <c r="D493" i="28"/>
  <c r="D492" i="28"/>
  <c r="D491" i="28"/>
  <c r="D490" i="28"/>
  <c r="D489" i="28"/>
  <c r="D488" i="28"/>
  <c r="D487" i="28"/>
  <c r="D486" i="28"/>
  <c r="D485" i="28"/>
  <c r="D484" i="28"/>
  <c r="D483" i="28"/>
  <c r="D482" i="28"/>
  <c r="D481" i="28"/>
  <c r="D480" i="28"/>
  <c r="D479" i="28"/>
  <c r="D478" i="28"/>
  <c r="D477" i="28"/>
  <c r="D476" i="28"/>
  <c r="D475" i="28"/>
  <c r="D474" i="28"/>
  <c r="D473" i="28"/>
  <c r="D472" i="28"/>
  <c r="D471" i="28"/>
  <c r="D470" i="28"/>
  <c r="D469" i="28"/>
  <c r="D468" i="28"/>
  <c r="D467" i="28"/>
  <c r="D466" i="28"/>
  <c r="D465" i="28"/>
  <c r="D464" i="28"/>
  <c r="D463" i="28"/>
  <c r="D462" i="28"/>
  <c r="D461" i="28"/>
  <c r="D460" i="28"/>
  <c r="D459" i="28"/>
  <c r="D458" i="28"/>
  <c r="D457" i="28"/>
  <c r="D456" i="28"/>
  <c r="D455" i="28"/>
  <c r="D454" i="28"/>
  <c r="D453" i="28"/>
  <c r="D452" i="28"/>
  <c r="D451" i="28"/>
  <c r="D450" i="28"/>
  <c r="D449" i="28"/>
  <c r="D448" i="28"/>
  <c r="D447" i="28"/>
  <c r="D446" i="28"/>
  <c r="D445" i="28"/>
  <c r="D444" i="28"/>
  <c r="D443" i="28"/>
  <c r="D442" i="28"/>
  <c r="D441" i="28"/>
  <c r="D440" i="28"/>
  <c r="D439" i="28"/>
  <c r="D438" i="28"/>
  <c r="D437" i="28"/>
  <c r="D436" i="28"/>
  <c r="D435" i="28"/>
  <c r="D434" i="28"/>
  <c r="D433" i="28"/>
  <c r="D432" i="28"/>
  <c r="D431" i="28"/>
  <c r="D430" i="28"/>
  <c r="D429" i="28"/>
  <c r="D428" i="28"/>
  <c r="D427" i="28"/>
  <c r="D426" i="28"/>
  <c r="D425" i="28"/>
  <c r="D424" i="28"/>
  <c r="D423" i="28"/>
  <c r="D422" i="28"/>
  <c r="D421" i="28"/>
  <c r="D420" i="28"/>
  <c r="D419" i="28"/>
  <c r="D418" i="28"/>
  <c r="D417" i="28"/>
  <c r="D416" i="28"/>
  <c r="D415" i="28"/>
  <c r="D414" i="28"/>
  <c r="D413" i="28"/>
  <c r="D412" i="28"/>
  <c r="D411" i="28"/>
  <c r="D410" i="28"/>
  <c r="D409" i="28"/>
  <c r="D408" i="28"/>
  <c r="D407" i="28"/>
  <c r="D406" i="28"/>
  <c r="D405" i="28"/>
  <c r="D404" i="28"/>
  <c r="D403" i="28"/>
  <c r="D402" i="28"/>
  <c r="D401" i="28"/>
  <c r="D400" i="28"/>
  <c r="D399" i="28"/>
  <c r="D398" i="28"/>
  <c r="D397" i="28"/>
  <c r="D396" i="28"/>
  <c r="D395" i="28"/>
  <c r="D394" i="28"/>
  <c r="D393" i="28"/>
  <c r="D392" i="28"/>
  <c r="D391" i="28"/>
  <c r="D390" i="28"/>
  <c r="D389" i="28"/>
  <c r="D388" i="28"/>
  <c r="D387" i="28"/>
  <c r="D386" i="28"/>
  <c r="D385" i="28"/>
  <c r="D384" i="28"/>
  <c r="D383" i="28"/>
  <c r="D382" i="28"/>
  <c r="D381" i="28"/>
  <c r="D380" i="28"/>
  <c r="D379" i="28"/>
  <c r="D378" i="28"/>
  <c r="D377" i="28"/>
  <c r="D376" i="28"/>
  <c r="D375" i="28"/>
  <c r="D374" i="28"/>
  <c r="D373" i="28"/>
  <c r="D372" i="28"/>
  <c r="D371" i="28"/>
  <c r="D370" i="28"/>
  <c r="D369" i="28"/>
  <c r="D368" i="28"/>
  <c r="D367" i="28"/>
  <c r="D366" i="28"/>
  <c r="D365" i="28"/>
  <c r="D364" i="28"/>
  <c r="D363" i="28"/>
  <c r="D362" i="28"/>
  <c r="D361" i="28"/>
  <c r="D360" i="28"/>
  <c r="D359" i="28"/>
  <c r="D358" i="28"/>
  <c r="D357" i="28"/>
  <c r="D356" i="28"/>
  <c r="D355" i="28"/>
  <c r="D354" i="28"/>
  <c r="D353" i="28"/>
  <c r="D352" i="28"/>
  <c r="D351" i="28"/>
  <c r="D350" i="28"/>
  <c r="D349" i="28"/>
  <c r="D348" i="28"/>
  <c r="D347" i="28"/>
  <c r="D346" i="28"/>
  <c r="D345" i="28"/>
  <c r="D344" i="28"/>
  <c r="D343" i="28"/>
  <c r="D342" i="28"/>
  <c r="D341" i="28"/>
  <c r="D340" i="28"/>
  <c r="D339" i="28"/>
  <c r="D338" i="28"/>
  <c r="D337" i="28"/>
  <c r="D336" i="28"/>
  <c r="D335" i="28"/>
  <c r="D334" i="28"/>
  <c r="D333" i="28"/>
  <c r="D332" i="28"/>
  <c r="D331" i="28"/>
  <c r="D330" i="28"/>
  <c r="D329" i="28"/>
  <c r="D328" i="28"/>
  <c r="D327" i="28"/>
  <c r="D326" i="28"/>
  <c r="D325" i="28"/>
  <c r="D324" i="28"/>
  <c r="D323" i="28"/>
  <c r="D322" i="28"/>
  <c r="D321" i="28"/>
  <c r="D320" i="28"/>
  <c r="D319" i="28"/>
  <c r="D318" i="28"/>
  <c r="D317" i="28"/>
  <c r="D316" i="28"/>
  <c r="D315" i="28"/>
  <c r="D314" i="28"/>
  <c r="D313" i="28"/>
  <c r="D312" i="28"/>
  <c r="D311" i="28"/>
  <c r="D310" i="28"/>
  <c r="D309" i="28"/>
  <c r="D308" i="28"/>
  <c r="D307" i="28"/>
  <c r="D306" i="28"/>
  <c r="D305" i="28"/>
  <c r="D304" i="28"/>
  <c r="D303" i="28"/>
  <c r="D302" i="28"/>
  <c r="D301" i="28"/>
  <c r="D300" i="28"/>
  <c r="D299" i="28"/>
  <c r="D298" i="28"/>
  <c r="D297" i="28"/>
  <c r="D296" i="28"/>
  <c r="D295" i="28"/>
  <c r="D294" i="28"/>
  <c r="D293" i="28"/>
  <c r="D292" i="28"/>
  <c r="D291" i="28"/>
  <c r="D290" i="28"/>
  <c r="D289" i="28"/>
  <c r="D288" i="28"/>
  <c r="D287" i="28"/>
  <c r="D286" i="28"/>
  <c r="D285" i="28"/>
  <c r="D284" i="28"/>
  <c r="D283" i="28"/>
  <c r="D282" i="28"/>
  <c r="D281" i="28"/>
  <c r="D280" i="28"/>
  <c r="D279" i="28"/>
  <c r="D278" i="28"/>
  <c r="D277" i="28"/>
  <c r="D276" i="28"/>
  <c r="D275" i="28"/>
  <c r="D274" i="28"/>
  <c r="D273" i="28"/>
  <c r="D272" i="28"/>
  <c r="D271" i="28"/>
  <c r="D270" i="28"/>
  <c r="D269" i="28"/>
  <c r="D268" i="28"/>
  <c r="D267" i="28"/>
  <c r="D266" i="28"/>
  <c r="D265" i="28"/>
  <c r="D264" i="28"/>
  <c r="D263" i="28"/>
  <c r="D262" i="28"/>
  <c r="D261" i="28"/>
  <c r="D260" i="28"/>
  <c r="D259" i="28"/>
  <c r="D258" i="28"/>
  <c r="D257" i="28"/>
  <c r="D256" i="28"/>
  <c r="D255" i="28"/>
  <c r="D254" i="28"/>
  <c r="D253" i="28"/>
  <c r="D252" i="28"/>
  <c r="D251" i="28"/>
  <c r="D250" i="28"/>
  <c r="D249" i="28"/>
  <c r="D248" i="28"/>
  <c r="D247" i="28"/>
  <c r="D246" i="28"/>
  <c r="D245" i="28"/>
  <c r="D244" i="28"/>
  <c r="D243" i="28"/>
  <c r="D242" i="28"/>
  <c r="D241" i="28"/>
  <c r="D240" i="28"/>
  <c r="D239" i="28"/>
  <c r="D238" i="28"/>
  <c r="D237" i="28"/>
  <c r="D236" i="28"/>
  <c r="D235" i="28"/>
  <c r="D234" i="28"/>
  <c r="D233" i="28"/>
  <c r="D232" i="28"/>
  <c r="D231" i="28"/>
  <c r="D230" i="28"/>
  <c r="D229" i="28"/>
  <c r="D228" i="28"/>
  <c r="D227" i="28"/>
  <c r="D226" i="28"/>
  <c r="D225" i="28"/>
  <c r="D224" i="28"/>
  <c r="D223" i="28"/>
  <c r="D222" i="28"/>
  <c r="D221" i="28"/>
  <c r="D220" i="28"/>
  <c r="D219" i="28"/>
  <c r="D218" i="28"/>
  <c r="D217" i="28"/>
  <c r="D216" i="28"/>
  <c r="D215" i="28"/>
  <c r="D214" i="28"/>
  <c r="D213" i="28"/>
  <c r="D212" i="28"/>
  <c r="D211" i="28"/>
  <c r="D210" i="28"/>
  <c r="D209" i="28"/>
  <c r="D208" i="28"/>
  <c r="D207" i="28"/>
  <c r="D206" i="28"/>
  <c r="D205" i="28"/>
  <c r="D204" i="28"/>
  <c r="D203" i="28"/>
  <c r="D202" i="28"/>
  <c r="D201" i="28"/>
  <c r="D200" i="28"/>
  <c r="D199" i="28"/>
  <c r="D198" i="28"/>
  <c r="D197" i="28"/>
  <c r="D196" i="28"/>
  <c r="D195" i="28"/>
  <c r="D194" i="28"/>
  <c r="D193" i="28"/>
  <c r="D192" i="28"/>
  <c r="D191" i="28"/>
  <c r="D190" i="28"/>
  <c r="D189" i="28"/>
  <c r="D188" i="28"/>
  <c r="D187" i="28"/>
  <c r="D186" i="28"/>
  <c r="D185" i="28"/>
  <c r="D184" i="28"/>
  <c r="D183" i="28"/>
  <c r="D182" i="28"/>
  <c r="D181" i="28"/>
  <c r="D180" i="28"/>
  <c r="D179" i="28"/>
  <c r="D178" i="28"/>
  <c r="D177" i="28"/>
  <c r="D176" i="28"/>
  <c r="D175" i="28"/>
  <c r="D174" i="28"/>
  <c r="D173" i="28"/>
  <c r="D172" i="28"/>
  <c r="D171" i="28"/>
  <c r="D170" i="28"/>
  <c r="D169" i="28"/>
  <c r="D168" i="28"/>
  <c r="D167" i="28"/>
  <c r="D166" i="28"/>
  <c r="D165" i="28"/>
  <c r="D164" i="28"/>
  <c r="D163" i="28"/>
  <c r="D162" i="28"/>
  <c r="D161" i="28"/>
  <c r="D160" i="28"/>
  <c r="D159" i="28"/>
  <c r="D158" i="28"/>
  <c r="D157" i="28"/>
  <c r="D156" i="28"/>
  <c r="D155" i="28"/>
  <c r="D154" i="28"/>
  <c r="D153" i="28"/>
  <c r="D152" i="28"/>
  <c r="D151" i="28"/>
  <c r="D150" i="28"/>
  <c r="D149" i="28"/>
  <c r="D148" i="28"/>
  <c r="D147" i="28"/>
  <c r="D146" i="28"/>
  <c r="D145" i="28"/>
  <c r="D144" i="28"/>
  <c r="D143" i="28"/>
  <c r="D142" i="28"/>
  <c r="D141" i="28"/>
  <c r="D140" i="28"/>
  <c r="D139" i="28"/>
  <c r="D138" i="28"/>
  <c r="D137" i="28"/>
  <c r="D136" i="28"/>
  <c r="D135" i="28"/>
  <c r="D134" i="28"/>
  <c r="D133" i="28"/>
  <c r="D132" i="28"/>
  <c r="D131" i="28"/>
  <c r="D130" i="28"/>
  <c r="D129" i="28"/>
  <c r="D128" i="28"/>
  <c r="D127" i="28"/>
  <c r="D126" i="28"/>
  <c r="D125" i="28"/>
  <c r="D124" i="28"/>
  <c r="D123" i="28"/>
  <c r="D122" i="28"/>
  <c r="D121" i="28"/>
  <c r="D120" i="28"/>
  <c r="D119" i="28"/>
  <c r="D118" i="28"/>
  <c r="D117" i="28"/>
  <c r="D116" i="28"/>
  <c r="D115" i="28"/>
  <c r="D114" i="28"/>
  <c r="D113" i="28"/>
  <c r="D112" i="28"/>
  <c r="D111" i="28"/>
  <c r="D110" i="28"/>
  <c r="D109" i="28"/>
  <c r="D108" i="28"/>
  <c r="D107" i="28"/>
  <c r="D106" i="28"/>
  <c r="D105" i="28"/>
  <c r="D104" i="28"/>
  <c r="D103" i="28"/>
  <c r="D102" i="28"/>
  <c r="D101" i="28"/>
  <c r="D100" i="28"/>
  <c r="D99" i="28"/>
  <c r="D98" i="28"/>
  <c r="D97" i="28"/>
  <c r="D96" i="28"/>
  <c r="D95" i="28"/>
  <c r="D94" i="28"/>
  <c r="D93" i="28"/>
  <c r="D92" i="28"/>
  <c r="D91" i="28"/>
  <c r="D90" i="28"/>
  <c r="D89" i="28"/>
  <c r="D88" i="28"/>
  <c r="D87" i="28"/>
  <c r="D86" i="28"/>
  <c r="D85" i="28"/>
  <c r="D84" i="28"/>
  <c r="D83" i="28"/>
  <c r="D82" i="28"/>
  <c r="D81" i="28"/>
  <c r="D80" i="28"/>
  <c r="D79" i="28"/>
  <c r="D78" i="28"/>
  <c r="D77" i="28"/>
  <c r="D76" i="28"/>
  <c r="D75" i="28"/>
  <c r="D74" i="28"/>
  <c r="D73" i="28"/>
  <c r="D72" i="28"/>
  <c r="D71" i="28"/>
  <c r="D70" i="28"/>
  <c r="D69" i="28"/>
  <c r="D68" i="28"/>
  <c r="D67" i="28"/>
  <c r="D66" i="28"/>
  <c r="D65" i="28"/>
  <c r="D64" i="28"/>
  <c r="D63" i="28"/>
  <c r="D62" i="28"/>
  <c r="D61" i="28"/>
  <c r="D60" i="28"/>
  <c r="D59" i="28"/>
  <c r="D58" i="28"/>
  <c r="D57" i="28"/>
  <c r="D56" i="28"/>
  <c r="D55" i="28"/>
  <c r="D54" i="28"/>
  <c r="D53" i="28"/>
  <c r="D52" i="28"/>
  <c r="D51" i="28"/>
  <c r="D50" i="28"/>
  <c r="D49" i="28"/>
  <c r="D48" i="28"/>
  <c r="D47" i="28"/>
  <c r="D46" i="28"/>
  <c r="D45" i="28"/>
  <c r="D44" i="28"/>
  <c r="D43" i="28"/>
  <c r="D42" i="28"/>
  <c r="D41" i="28"/>
  <c r="D40" i="28"/>
  <c r="D39" i="28"/>
  <c r="D38" i="28"/>
  <c r="D37" i="28"/>
  <c r="D36" i="28"/>
  <c r="D35" i="28"/>
  <c r="D34" i="28"/>
  <c r="D33" i="28"/>
  <c r="D32" i="28"/>
  <c r="D31" i="28"/>
  <c r="D30" i="28"/>
  <c r="D29" i="28"/>
  <c r="D28" i="28"/>
  <c r="D27" i="28"/>
  <c r="D26" i="28"/>
  <c r="D25" i="28"/>
  <c r="D24" i="28"/>
  <c r="D23" i="28"/>
  <c r="D22" i="28"/>
  <c r="D21" i="28"/>
  <c r="D20" i="28"/>
  <c r="D19" i="28"/>
  <c r="D18" i="28"/>
  <c r="D17" i="28"/>
  <c r="D16" i="28"/>
  <c r="D15" i="28"/>
  <c r="D14" i="28"/>
  <c r="D13" i="28"/>
  <c r="D12" i="28"/>
  <c r="D11" i="28"/>
  <c r="D10" i="28"/>
  <c r="D9" i="28"/>
  <c r="D8" i="28"/>
  <c r="D7" i="28"/>
  <c r="D6" i="28"/>
  <c r="D5" i="28"/>
  <c r="D121" i="2" l="1"/>
  <c r="E121" i="2"/>
  <c r="F121" i="2"/>
  <c r="G121" i="2"/>
  <c r="H121" i="2"/>
  <c r="I121" i="2"/>
  <c r="J121" i="2"/>
  <c r="D122" i="2"/>
  <c r="E122" i="2"/>
  <c r="F122" i="2"/>
  <c r="G122" i="2"/>
  <c r="H122" i="2"/>
  <c r="I122" i="2"/>
  <c r="J122" i="2"/>
  <c r="D123" i="2"/>
  <c r="E123" i="2"/>
  <c r="F123" i="2"/>
  <c r="G123" i="2"/>
  <c r="H123" i="2"/>
  <c r="I123" i="2"/>
  <c r="J123" i="2"/>
  <c r="D124" i="2"/>
  <c r="E124" i="2"/>
  <c r="F124" i="2"/>
  <c r="G124" i="2"/>
  <c r="H124" i="2"/>
  <c r="I124" i="2"/>
  <c r="J124" i="2"/>
  <c r="D125" i="2"/>
  <c r="E125" i="2"/>
  <c r="F125" i="2"/>
  <c r="G125" i="2"/>
  <c r="H125" i="2"/>
  <c r="I125" i="2"/>
  <c r="J125" i="2"/>
  <c r="D126" i="2"/>
  <c r="E126" i="2"/>
  <c r="F126" i="2"/>
  <c r="G126" i="2"/>
  <c r="H126" i="2"/>
  <c r="I126" i="2"/>
  <c r="J126" i="2"/>
  <c r="C122" i="2"/>
  <c r="C123" i="2"/>
  <c r="C124" i="2"/>
  <c r="C125" i="2"/>
  <c r="C126" i="2"/>
  <c r="C121" i="2"/>
  <c r="AO5" i="7"/>
  <c r="AO6" i="7"/>
  <c r="AO7" i="7"/>
  <c r="AO8" i="7"/>
  <c r="AO9" i="7"/>
  <c r="AO10" i="7"/>
  <c r="AO11" i="7"/>
  <c r="AO12" i="7"/>
  <c r="AO13" i="7"/>
  <c r="AO14" i="7"/>
  <c r="AO15" i="7"/>
  <c r="AO16" i="7"/>
  <c r="AO17" i="7"/>
  <c r="AO18" i="7"/>
  <c r="AO19" i="7"/>
  <c r="AO20" i="7"/>
  <c r="AO21" i="7"/>
  <c r="AO22" i="7"/>
  <c r="AO23" i="7"/>
  <c r="AO24" i="7"/>
  <c r="AO25" i="7"/>
  <c r="AO26" i="7"/>
  <c r="AO27" i="7"/>
  <c r="AO28" i="7"/>
  <c r="AO29" i="7"/>
  <c r="AO4" i="7"/>
  <c r="W103" i="2" l="1"/>
  <c r="W104" i="2"/>
  <c r="W105" i="2"/>
  <c r="W102" i="2"/>
  <c r="U19" i="2" l="1"/>
  <c r="T19" i="2"/>
  <c r="O21" i="2"/>
  <c r="P21" i="2"/>
  <c r="Q21" i="2"/>
  <c r="R21" i="2"/>
  <c r="R20" i="2"/>
  <c r="Q20" i="2"/>
  <c r="P20" i="2"/>
  <c r="O20" i="2"/>
  <c r="R19" i="2"/>
  <c r="Q19" i="2"/>
  <c r="P19" i="2"/>
  <c r="O19" i="2"/>
  <c r="R18" i="2"/>
  <c r="Q18" i="2"/>
  <c r="P18" i="2"/>
  <c r="T18" i="2" s="1"/>
  <c r="O18" i="2"/>
  <c r="R17" i="2"/>
  <c r="Q17" i="2"/>
  <c r="P17" i="2"/>
  <c r="O17" i="2"/>
  <c r="R16" i="2"/>
  <c r="Q16" i="2"/>
  <c r="P16" i="2"/>
  <c r="O16" i="2"/>
  <c r="R15" i="2"/>
  <c r="U15" i="2" s="1"/>
  <c r="Q15" i="2"/>
  <c r="P15" i="2"/>
  <c r="T15" i="2" s="1"/>
  <c r="O15" i="2"/>
  <c r="J15" i="2"/>
  <c r="H15" i="2"/>
  <c r="I15" i="2" s="1"/>
  <c r="G15" i="2"/>
  <c r="E15" i="2"/>
  <c r="F15" i="2"/>
  <c r="D15" i="2"/>
  <c r="C15" i="2"/>
  <c r="I21" i="2"/>
  <c r="J21" i="2" s="1"/>
  <c r="E21" i="2"/>
  <c r="F21" i="2" s="1"/>
  <c r="I20" i="2"/>
  <c r="J20" i="2" s="1"/>
  <c r="U20" i="2" s="1"/>
  <c r="F20" i="2"/>
  <c r="T20" i="2" s="1"/>
  <c r="E20" i="2"/>
  <c r="I19" i="2"/>
  <c r="J19" i="2" s="1"/>
  <c r="E19" i="2"/>
  <c r="F19" i="2" s="1"/>
  <c r="I18" i="2"/>
  <c r="J18" i="2" s="1"/>
  <c r="U18" i="2" s="1"/>
  <c r="E18" i="2"/>
  <c r="F18" i="2" s="1"/>
  <c r="J17" i="2"/>
  <c r="U17" i="2" s="1"/>
  <c r="I17" i="2"/>
  <c r="E17" i="2"/>
  <c r="F17" i="2" s="1"/>
  <c r="T17" i="2" s="1"/>
  <c r="I16" i="2"/>
  <c r="J16" i="2" s="1"/>
  <c r="U16" i="2" s="1"/>
  <c r="E16" i="2"/>
  <c r="F16" i="2" s="1"/>
  <c r="T16" i="2" s="1"/>
  <c r="O78" i="2"/>
  <c r="O79" i="2"/>
  <c r="O80" i="2"/>
  <c r="O81" i="2"/>
  <c r="O82" i="2"/>
  <c r="O77" i="2"/>
  <c r="O76" i="2"/>
  <c r="F78" i="2"/>
  <c r="F79" i="2"/>
  <c r="F80" i="2"/>
  <c r="F81" i="2"/>
  <c r="J78" i="2"/>
  <c r="J79" i="2"/>
  <c r="J80" i="2"/>
  <c r="J81" i="2"/>
  <c r="E78" i="2"/>
  <c r="E79" i="2"/>
  <c r="E80" i="2"/>
  <c r="E81" i="2"/>
  <c r="I78" i="2"/>
  <c r="I79" i="2"/>
  <c r="I80" i="2"/>
  <c r="I81" i="2"/>
  <c r="H77" i="2"/>
  <c r="I77" i="2" s="1"/>
  <c r="J77" i="2" s="1"/>
  <c r="G77" i="2"/>
  <c r="D77" i="2"/>
  <c r="H82" i="2"/>
  <c r="G82" i="2"/>
  <c r="D82" i="2"/>
  <c r="C82" i="2"/>
  <c r="C77" i="2"/>
  <c r="H76" i="2"/>
  <c r="I76" i="2" s="1"/>
  <c r="J76" i="2" s="1"/>
  <c r="G76" i="2"/>
  <c r="D76" i="2"/>
  <c r="E76" i="2" s="1"/>
  <c r="F76" i="2" s="1"/>
  <c r="C76" i="2"/>
  <c r="E77" i="2" l="1"/>
  <c r="F77" i="2" s="1"/>
  <c r="I82" i="2"/>
  <c r="J82" i="2" s="1"/>
  <c r="E82" i="2"/>
  <c r="F82" i="2" s="1"/>
  <c r="H5" i="27"/>
  <c r="G4" i="27"/>
  <c r="G5" i="27"/>
  <c r="H7" i="27"/>
  <c r="H8" i="27"/>
  <c r="H9" i="27"/>
  <c r="H10" i="27"/>
  <c r="H11" i="27"/>
  <c r="H12" i="27"/>
  <c r="H13" i="27"/>
  <c r="H14" i="27"/>
  <c r="H15" i="27"/>
  <c r="H16" i="27"/>
  <c r="H17" i="27"/>
  <c r="H18" i="27"/>
  <c r="H19" i="27"/>
  <c r="H20" i="27"/>
  <c r="H21" i="27"/>
  <c r="H22" i="27"/>
  <c r="H23" i="27"/>
  <c r="H24" i="27"/>
  <c r="H6" i="27"/>
  <c r="G7" i="27"/>
  <c r="G8" i="27"/>
  <c r="G9" i="27"/>
  <c r="G10" i="27"/>
  <c r="G11" i="27"/>
  <c r="G12" i="27"/>
  <c r="G13" i="27"/>
  <c r="G14" i="27"/>
  <c r="G15" i="27"/>
  <c r="G16" i="27"/>
  <c r="G17" i="27"/>
  <c r="G18" i="27"/>
  <c r="G19" i="27"/>
  <c r="G20" i="27"/>
  <c r="G21" i="27"/>
  <c r="G22" i="27"/>
  <c r="G23" i="27"/>
  <c r="G24" i="27"/>
  <c r="G6" i="27"/>
  <c r="L8" i="27"/>
  <c r="M8" i="27"/>
  <c r="L9" i="27"/>
  <c r="M9" i="27"/>
  <c r="L10" i="27"/>
  <c r="M10" i="27"/>
  <c r="L11" i="27"/>
  <c r="M11" i="27"/>
  <c r="L12" i="27"/>
  <c r="M12" i="27"/>
  <c r="L13" i="27"/>
  <c r="M13" i="27"/>
  <c r="L14" i="27"/>
  <c r="M14" i="27"/>
  <c r="L15" i="27"/>
  <c r="M15" i="27"/>
  <c r="L16" i="27"/>
  <c r="M16" i="27"/>
  <c r="L17" i="27"/>
  <c r="M17" i="27"/>
  <c r="L18" i="27"/>
  <c r="M18" i="27"/>
  <c r="L19" i="27"/>
  <c r="M19" i="27"/>
  <c r="L20" i="27"/>
  <c r="M20" i="27"/>
  <c r="L21" i="27"/>
  <c r="M21" i="27"/>
  <c r="L22" i="27"/>
  <c r="M22" i="27"/>
  <c r="L23" i="27"/>
  <c r="M23" i="27"/>
  <c r="L24" i="27"/>
  <c r="M24" i="27"/>
  <c r="L25" i="27"/>
  <c r="M25" i="27"/>
  <c r="L26" i="27"/>
  <c r="M26" i="27"/>
  <c r="L27" i="27"/>
  <c r="M27" i="27"/>
  <c r="L28" i="27"/>
  <c r="M28" i="27"/>
  <c r="M7" i="27"/>
  <c r="L7" i="27"/>
  <c r="L5" i="27"/>
  <c r="M5" i="27"/>
  <c r="L4" i="27"/>
  <c r="T105" i="2" l="1"/>
  <c r="U105" i="2"/>
  <c r="U104" i="2"/>
  <c r="U103" i="2"/>
  <c r="U102" i="2"/>
  <c r="T104" i="2"/>
  <c r="T103" i="2"/>
  <c r="T102" i="2"/>
  <c r="R49" i="2"/>
  <c r="U49" i="2" s="1"/>
  <c r="F103" i="2"/>
  <c r="F65" i="2"/>
  <c r="F90" i="2"/>
  <c r="F91" i="2"/>
  <c r="E104" i="2"/>
  <c r="E103" i="2"/>
  <c r="E102" i="2"/>
  <c r="F102" i="2" s="1"/>
  <c r="E94" i="2"/>
  <c r="F94" i="2" s="1"/>
  <c r="E93" i="2"/>
  <c r="F93" i="2" s="1"/>
  <c r="E92" i="2"/>
  <c r="F92" i="2" s="1"/>
  <c r="E91" i="2"/>
  <c r="E90" i="2"/>
  <c r="E89" i="2"/>
  <c r="F89" i="2" s="1"/>
  <c r="E88" i="2"/>
  <c r="F88" i="2" s="1"/>
  <c r="E87" i="2"/>
  <c r="F87" i="2" s="1"/>
  <c r="E72" i="2"/>
  <c r="F72" i="2" s="1"/>
  <c r="E71" i="2"/>
  <c r="F71" i="2" s="1"/>
  <c r="E70" i="2"/>
  <c r="F70" i="2" s="1"/>
  <c r="E69" i="2"/>
  <c r="E68" i="2"/>
  <c r="F68" i="2" s="1"/>
  <c r="E67" i="2"/>
  <c r="F67" i="2" s="1"/>
  <c r="E66" i="2"/>
  <c r="F66" i="2" s="1"/>
  <c r="E65" i="2"/>
  <c r="E64" i="2"/>
  <c r="F64" i="2" s="1"/>
  <c r="E63" i="2"/>
  <c r="F63" i="2" s="1"/>
  <c r="E62" i="2"/>
  <c r="F62" i="2" s="1"/>
  <c r="E52" i="2"/>
  <c r="F52" i="2" s="1"/>
  <c r="E51" i="2"/>
  <c r="F51" i="2" s="1"/>
  <c r="E50" i="2"/>
  <c r="F50" i="2" s="1"/>
  <c r="E48" i="2"/>
  <c r="F48" i="2" s="1"/>
  <c r="E38" i="2"/>
  <c r="F38" i="2" s="1"/>
  <c r="E37" i="2"/>
  <c r="F37" i="2" s="1"/>
  <c r="E36" i="2"/>
  <c r="F36" i="2" s="1"/>
  <c r="E35" i="2"/>
  <c r="F35" i="2" s="1"/>
  <c r="E34" i="2"/>
  <c r="F34" i="2" s="1"/>
  <c r="E33" i="2"/>
  <c r="F33" i="2" s="1"/>
  <c r="E32" i="2"/>
  <c r="F32" i="2" s="1"/>
  <c r="E31" i="2"/>
  <c r="F31" i="2" s="1"/>
  <c r="E11" i="2"/>
  <c r="F11" i="2" s="1"/>
  <c r="E10" i="2"/>
  <c r="F10" i="2" s="1"/>
  <c r="E9" i="2"/>
  <c r="F9" i="2" s="1"/>
  <c r="E8" i="2"/>
  <c r="F8" i="2" s="1"/>
  <c r="E7" i="2"/>
  <c r="F7" i="2" s="1"/>
  <c r="E6" i="2"/>
  <c r="F6" i="2" s="1"/>
  <c r="E5" i="2"/>
  <c r="F5" i="2" s="1"/>
  <c r="E4" i="2"/>
  <c r="F4" i="2" s="1"/>
  <c r="F69" i="2" l="1"/>
  <c r="F84" i="25"/>
  <c r="E84" i="25"/>
  <c r="E83" i="25"/>
  <c r="D83" i="25"/>
  <c r="C83" i="25"/>
  <c r="F81" i="25"/>
  <c r="F80" i="25"/>
  <c r="E80" i="25"/>
  <c r="C80" i="25"/>
  <c r="F78" i="25"/>
  <c r="E78" i="25"/>
  <c r="D78" i="25"/>
  <c r="C78" i="25"/>
  <c r="E77" i="25"/>
  <c r="C77" i="25"/>
  <c r="D76" i="25"/>
  <c r="C76" i="25"/>
  <c r="F75" i="25"/>
  <c r="D75" i="25"/>
  <c r="C75" i="25"/>
  <c r="D74" i="25"/>
  <c r="E67" i="25"/>
  <c r="E85" i="25" s="1"/>
  <c r="F66" i="25"/>
  <c r="F77" i="25" s="1"/>
  <c r="E66" i="25"/>
  <c r="D66" i="25"/>
  <c r="D77" i="25" s="1"/>
  <c r="C66" i="25"/>
  <c r="F65" i="25"/>
  <c r="E65" i="25"/>
  <c r="E81" i="25" s="1"/>
  <c r="D65" i="25"/>
  <c r="D81" i="25" s="1"/>
  <c r="C65" i="25"/>
  <c r="C81" i="25" s="1"/>
  <c r="G64" i="25"/>
  <c r="G80" i="25" s="1"/>
  <c r="F64" i="25"/>
  <c r="E64" i="25"/>
  <c r="D64" i="25"/>
  <c r="D80" i="25" s="1"/>
  <c r="C64" i="25"/>
  <c r="F63" i="25"/>
  <c r="F83" i="25" s="1"/>
  <c r="E63" i="25"/>
  <c r="D63" i="25"/>
  <c r="C63" i="25"/>
  <c r="G63" i="25" s="1"/>
  <c r="G83" i="25" s="1"/>
  <c r="F62" i="25"/>
  <c r="F82" i="25" s="1"/>
  <c r="E62" i="25"/>
  <c r="G62" i="25" s="1"/>
  <c r="G82" i="25" s="1"/>
  <c r="D62" i="25"/>
  <c r="D82" i="25" s="1"/>
  <c r="C62" i="25"/>
  <c r="C82" i="25" s="1"/>
  <c r="G61" i="25"/>
  <c r="G74" i="25" s="1"/>
  <c r="F61" i="25"/>
  <c r="F74" i="25" s="1"/>
  <c r="E61" i="25"/>
  <c r="E74" i="25" s="1"/>
  <c r="D61" i="25"/>
  <c r="C61" i="25"/>
  <c r="C74" i="25" s="1"/>
  <c r="F60" i="25"/>
  <c r="F79" i="25" s="1"/>
  <c r="E60" i="25"/>
  <c r="E79" i="25" s="1"/>
  <c r="D60" i="25"/>
  <c r="D79" i="25" s="1"/>
  <c r="C60" i="25"/>
  <c r="C79" i="25" s="1"/>
  <c r="F59" i="25"/>
  <c r="E59" i="25"/>
  <c r="E75" i="25" s="1"/>
  <c r="D59" i="25"/>
  <c r="C59" i="25"/>
  <c r="F58" i="25"/>
  <c r="E58" i="25"/>
  <c r="D58" i="25"/>
  <c r="D67" i="25" s="1"/>
  <c r="D85" i="25" s="1"/>
  <c r="C58" i="25"/>
  <c r="G58" i="25" s="1"/>
  <c r="G78" i="25" s="1"/>
  <c r="G57" i="25"/>
  <c r="G76" i="25" s="1"/>
  <c r="F57" i="25"/>
  <c r="F67" i="25" s="1"/>
  <c r="F85" i="25" s="1"/>
  <c r="E57" i="25"/>
  <c r="E76" i="25" s="1"/>
  <c r="D57" i="25"/>
  <c r="C57" i="25"/>
  <c r="C67" i="25" s="1"/>
  <c r="F56" i="25"/>
  <c r="E56" i="25"/>
  <c r="D56" i="25"/>
  <c r="G56" i="25" s="1"/>
  <c r="G84" i="25" s="1"/>
  <c r="C56" i="25"/>
  <c r="C84" i="25" s="1"/>
  <c r="G40" i="24"/>
  <c r="F40" i="24"/>
  <c r="E40" i="24"/>
  <c r="D40" i="24"/>
  <c r="C40" i="24"/>
  <c r="G39" i="24"/>
  <c r="F39" i="24"/>
  <c r="E39" i="24"/>
  <c r="D39" i="24"/>
  <c r="C39" i="24"/>
  <c r="G38" i="24"/>
  <c r="F38" i="24"/>
  <c r="E38" i="24"/>
  <c r="D38" i="24"/>
  <c r="C38" i="24"/>
  <c r="G37" i="24"/>
  <c r="F37" i="24"/>
  <c r="E37" i="24"/>
  <c r="D37" i="24"/>
  <c r="C37" i="24"/>
  <c r="G36" i="24"/>
  <c r="F36" i="24"/>
  <c r="E36" i="24"/>
  <c r="D36" i="24"/>
  <c r="C36" i="24"/>
  <c r="G35" i="24"/>
  <c r="F35" i="24"/>
  <c r="E35" i="24"/>
  <c r="D35" i="24"/>
  <c r="C35" i="24"/>
  <c r="G34" i="24"/>
  <c r="F34" i="24"/>
  <c r="E34" i="24"/>
  <c r="D34" i="24"/>
  <c r="C34" i="24"/>
  <c r="G33" i="24"/>
  <c r="F33" i="24"/>
  <c r="E33" i="24"/>
  <c r="D33" i="24"/>
  <c r="C33" i="24"/>
  <c r="G32" i="24"/>
  <c r="F32" i="24"/>
  <c r="E32" i="24"/>
  <c r="D32" i="24"/>
  <c r="C32" i="24"/>
  <c r="H40" i="23"/>
  <c r="G40" i="23"/>
  <c r="F40" i="23"/>
  <c r="E40" i="23"/>
  <c r="D40" i="23"/>
  <c r="H39" i="23"/>
  <c r="G39" i="23"/>
  <c r="F39" i="23"/>
  <c r="E39" i="23"/>
  <c r="D39" i="23"/>
  <c r="H38" i="23"/>
  <c r="G38" i="23"/>
  <c r="F38" i="23"/>
  <c r="E38" i="23"/>
  <c r="D38" i="23"/>
  <c r="H37" i="23"/>
  <c r="G37" i="23"/>
  <c r="F37" i="23"/>
  <c r="E37" i="23"/>
  <c r="D37" i="23"/>
  <c r="H36" i="23"/>
  <c r="G36" i="23"/>
  <c r="F36" i="23"/>
  <c r="E36" i="23"/>
  <c r="D36" i="23"/>
  <c r="H35" i="23"/>
  <c r="G35" i="23"/>
  <c r="F35" i="23"/>
  <c r="E35" i="23"/>
  <c r="D35" i="23"/>
  <c r="H34" i="23"/>
  <c r="G34" i="23"/>
  <c r="F34" i="23"/>
  <c r="E34" i="23"/>
  <c r="D34" i="23"/>
  <c r="H33" i="23"/>
  <c r="G33" i="23"/>
  <c r="F33" i="23"/>
  <c r="E33" i="23"/>
  <c r="D33" i="23"/>
  <c r="H32" i="23"/>
  <c r="G32" i="23"/>
  <c r="F32" i="23"/>
  <c r="E32" i="23"/>
  <c r="D32" i="23"/>
  <c r="K40" i="22"/>
  <c r="J40" i="22"/>
  <c r="I40" i="22"/>
  <c r="H40" i="22"/>
  <c r="G40" i="22"/>
  <c r="F40" i="22"/>
  <c r="E40" i="22"/>
  <c r="D40" i="22"/>
  <c r="C40" i="22"/>
  <c r="K39" i="22"/>
  <c r="J39" i="22"/>
  <c r="I39" i="22"/>
  <c r="H39" i="22"/>
  <c r="G39" i="22"/>
  <c r="F39" i="22"/>
  <c r="E39" i="22"/>
  <c r="D39" i="22"/>
  <c r="C39" i="22"/>
  <c r="K38" i="22"/>
  <c r="J38" i="22"/>
  <c r="I38" i="22"/>
  <c r="H38" i="22"/>
  <c r="G38" i="22"/>
  <c r="F38" i="22"/>
  <c r="E38" i="22"/>
  <c r="D38" i="22"/>
  <c r="C38" i="22"/>
  <c r="K37" i="22"/>
  <c r="J37" i="22"/>
  <c r="I37" i="22"/>
  <c r="H37" i="22"/>
  <c r="G37" i="22"/>
  <c r="F37" i="22"/>
  <c r="E37" i="22"/>
  <c r="D37" i="22"/>
  <c r="C37" i="22"/>
  <c r="K36" i="22"/>
  <c r="J36" i="22"/>
  <c r="I36" i="22"/>
  <c r="H36" i="22"/>
  <c r="G36" i="22"/>
  <c r="F36" i="22"/>
  <c r="E36" i="22"/>
  <c r="D36" i="22"/>
  <c r="C36" i="22"/>
  <c r="K35" i="22"/>
  <c r="J35" i="22"/>
  <c r="I35" i="22"/>
  <c r="H35" i="22"/>
  <c r="G35" i="22"/>
  <c r="F35" i="22"/>
  <c r="E35" i="22"/>
  <c r="D35" i="22"/>
  <c r="C35" i="22"/>
  <c r="K34" i="22"/>
  <c r="J34" i="22"/>
  <c r="I34" i="22"/>
  <c r="H34" i="22"/>
  <c r="G34" i="22"/>
  <c r="F34" i="22"/>
  <c r="E34" i="22"/>
  <c r="D34" i="22"/>
  <c r="C34" i="22"/>
  <c r="K33" i="22"/>
  <c r="J33" i="22"/>
  <c r="I33" i="22"/>
  <c r="H33" i="22"/>
  <c r="G33" i="22"/>
  <c r="F33" i="22"/>
  <c r="E33" i="22"/>
  <c r="D33" i="22"/>
  <c r="C33" i="22"/>
  <c r="K32" i="22"/>
  <c r="J32" i="22"/>
  <c r="I32" i="22"/>
  <c r="H32" i="22"/>
  <c r="G32" i="22"/>
  <c r="F32" i="22"/>
  <c r="E32" i="22"/>
  <c r="D32" i="22"/>
  <c r="C32" i="22"/>
  <c r="K82" i="21"/>
  <c r="J82" i="21"/>
  <c r="I82" i="21"/>
  <c r="H82" i="21"/>
  <c r="J81" i="21"/>
  <c r="H81" i="21"/>
  <c r="G81" i="21"/>
  <c r="F81" i="21"/>
  <c r="E81" i="21"/>
  <c r="E80" i="21"/>
  <c r="K79" i="21"/>
  <c r="K78" i="21"/>
  <c r="J78" i="21"/>
  <c r="I78" i="21"/>
  <c r="H78" i="21"/>
  <c r="H77" i="21"/>
  <c r="F77" i="21"/>
  <c r="D77" i="21"/>
  <c r="C77" i="21"/>
  <c r="E76" i="21"/>
  <c r="H75" i="21"/>
  <c r="F75" i="21"/>
  <c r="K74" i="21"/>
  <c r="I74" i="21"/>
  <c r="J73" i="21"/>
  <c r="H73" i="21"/>
  <c r="G73" i="21"/>
  <c r="F73" i="21"/>
  <c r="E73" i="21"/>
  <c r="K72" i="21"/>
  <c r="E72" i="21"/>
  <c r="D72" i="21"/>
  <c r="C72" i="21"/>
  <c r="K65" i="21"/>
  <c r="K75" i="21" s="1"/>
  <c r="J65" i="21"/>
  <c r="D75" i="21" s="1"/>
  <c r="I65" i="21"/>
  <c r="C75" i="21" s="1"/>
  <c r="H65" i="21"/>
  <c r="I75" i="21" s="1"/>
  <c r="G65" i="21"/>
  <c r="J75" i="21" s="1"/>
  <c r="F65" i="21"/>
  <c r="E65" i="21"/>
  <c r="G75" i="21" s="1"/>
  <c r="D65" i="21"/>
  <c r="C65" i="21"/>
  <c r="E75" i="21" s="1"/>
  <c r="K64" i="21"/>
  <c r="J64" i="21"/>
  <c r="D79" i="21" s="1"/>
  <c r="I64" i="21"/>
  <c r="C79" i="21" s="1"/>
  <c r="H64" i="21"/>
  <c r="I79" i="21" s="1"/>
  <c r="G64" i="21"/>
  <c r="J79" i="21" s="1"/>
  <c r="F64" i="21"/>
  <c r="H79" i="21" s="1"/>
  <c r="E64" i="21"/>
  <c r="G79" i="21" s="1"/>
  <c r="D64" i="21"/>
  <c r="F79" i="21" s="1"/>
  <c r="C64" i="21"/>
  <c r="E79" i="21" s="1"/>
  <c r="K63" i="21"/>
  <c r="J63" i="21"/>
  <c r="D78" i="21" s="1"/>
  <c r="I63" i="21"/>
  <c r="C78" i="21" s="1"/>
  <c r="H63" i="21"/>
  <c r="G63" i="21"/>
  <c r="F63" i="21"/>
  <c r="E63" i="21"/>
  <c r="G78" i="21" s="1"/>
  <c r="D63" i="21"/>
  <c r="F78" i="21" s="1"/>
  <c r="C63" i="21"/>
  <c r="E78" i="21" s="1"/>
  <c r="K62" i="21"/>
  <c r="K81" i="21" s="1"/>
  <c r="J62" i="21"/>
  <c r="D81" i="21" s="1"/>
  <c r="I62" i="21"/>
  <c r="C81" i="21" s="1"/>
  <c r="H62" i="21"/>
  <c r="I81" i="21" s="1"/>
  <c r="G62" i="21"/>
  <c r="F62" i="21"/>
  <c r="E62" i="21"/>
  <c r="D62" i="21"/>
  <c r="C62" i="21"/>
  <c r="K61" i="21"/>
  <c r="K80" i="21" s="1"/>
  <c r="J61" i="21"/>
  <c r="D80" i="21" s="1"/>
  <c r="I61" i="21"/>
  <c r="C80" i="21" s="1"/>
  <c r="H61" i="21"/>
  <c r="I80" i="21" s="1"/>
  <c r="G61" i="21"/>
  <c r="J80" i="21" s="1"/>
  <c r="F61" i="21"/>
  <c r="H80" i="21" s="1"/>
  <c r="E61" i="21"/>
  <c r="G80" i="21" s="1"/>
  <c r="D61" i="21"/>
  <c r="F80" i="21" s="1"/>
  <c r="C61" i="21"/>
  <c r="K60" i="21"/>
  <c r="J60" i="21"/>
  <c r="I60" i="21"/>
  <c r="H60" i="21"/>
  <c r="I72" i="21" s="1"/>
  <c r="G60" i="21"/>
  <c r="J72" i="21" s="1"/>
  <c r="F60" i="21"/>
  <c r="H72" i="21" s="1"/>
  <c r="E60" i="21"/>
  <c r="G72" i="21" s="1"/>
  <c r="D60" i="21"/>
  <c r="F72" i="21" s="1"/>
  <c r="C60" i="21"/>
  <c r="K59" i="21"/>
  <c r="K77" i="21" s="1"/>
  <c r="J59" i="21"/>
  <c r="I59" i="21"/>
  <c r="H59" i="21"/>
  <c r="I77" i="21" s="1"/>
  <c r="G59" i="21"/>
  <c r="J77" i="21" s="1"/>
  <c r="F59" i="21"/>
  <c r="E59" i="21"/>
  <c r="G77" i="21" s="1"/>
  <c r="D59" i="21"/>
  <c r="C59" i="21"/>
  <c r="E77" i="21" s="1"/>
  <c r="K58" i="21"/>
  <c r="K73" i="21" s="1"/>
  <c r="J58" i="21"/>
  <c r="D73" i="21" s="1"/>
  <c r="I58" i="21"/>
  <c r="C73" i="21" s="1"/>
  <c r="H58" i="21"/>
  <c r="I73" i="21" s="1"/>
  <c r="G58" i="21"/>
  <c r="F58" i="21"/>
  <c r="E58" i="21"/>
  <c r="D58" i="21"/>
  <c r="C58" i="21"/>
  <c r="K57" i="21"/>
  <c r="K66" i="21" s="1"/>
  <c r="K83" i="21" s="1"/>
  <c r="J57" i="21"/>
  <c r="D76" i="21" s="1"/>
  <c r="I57" i="21"/>
  <c r="C76" i="21" s="1"/>
  <c r="H57" i="21"/>
  <c r="I76" i="21" s="1"/>
  <c r="G57" i="21"/>
  <c r="J76" i="21" s="1"/>
  <c r="F57" i="21"/>
  <c r="H76" i="21" s="1"/>
  <c r="E57" i="21"/>
  <c r="G76" i="21" s="1"/>
  <c r="D57" i="21"/>
  <c r="F76" i="21" s="1"/>
  <c r="C57" i="21"/>
  <c r="K56" i="21"/>
  <c r="J56" i="21"/>
  <c r="D74" i="21" s="1"/>
  <c r="I56" i="21"/>
  <c r="C74" i="21" s="1"/>
  <c r="H56" i="21"/>
  <c r="H66" i="21" s="1"/>
  <c r="I83" i="21" s="1"/>
  <c r="G56" i="21"/>
  <c r="J74" i="21" s="1"/>
  <c r="F56" i="21"/>
  <c r="H74" i="21" s="1"/>
  <c r="E56" i="21"/>
  <c r="G74" i="21" s="1"/>
  <c r="D56" i="21"/>
  <c r="F74" i="21" s="1"/>
  <c r="C56" i="21"/>
  <c r="E74" i="21" s="1"/>
  <c r="K55" i="21"/>
  <c r="J55" i="21"/>
  <c r="D82" i="21" s="1"/>
  <c r="I55" i="21"/>
  <c r="C82" i="21" s="1"/>
  <c r="H55" i="21"/>
  <c r="G55" i="21"/>
  <c r="G66" i="21" s="1"/>
  <c r="J83" i="21" s="1"/>
  <c r="F55" i="21"/>
  <c r="F66" i="21" s="1"/>
  <c r="H83" i="21" s="1"/>
  <c r="E55" i="21"/>
  <c r="G82" i="21" s="1"/>
  <c r="D55" i="21"/>
  <c r="F82" i="21" s="1"/>
  <c r="C55" i="21"/>
  <c r="E82" i="21" s="1"/>
  <c r="K65" i="20"/>
  <c r="K82" i="20" s="1"/>
  <c r="J65" i="20"/>
  <c r="J82" i="20" s="1"/>
  <c r="I65" i="20"/>
  <c r="I82" i="20" s="1"/>
  <c r="H65" i="20"/>
  <c r="H82" i="20" s="1"/>
  <c r="G65" i="20"/>
  <c r="G82" i="20" s="1"/>
  <c r="F65" i="20"/>
  <c r="F82" i="20" s="1"/>
  <c r="E65" i="20"/>
  <c r="E82" i="20" s="1"/>
  <c r="D65" i="20"/>
  <c r="D82" i="20" s="1"/>
  <c r="C65" i="20"/>
  <c r="C82" i="20" s="1"/>
  <c r="K64" i="20"/>
  <c r="K81" i="20" s="1"/>
  <c r="J64" i="20"/>
  <c r="J81" i="20" s="1"/>
  <c r="I64" i="20"/>
  <c r="I81" i="20" s="1"/>
  <c r="H64" i="20"/>
  <c r="H81" i="20" s="1"/>
  <c r="G64" i="20"/>
  <c r="G81" i="20" s="1"/>
  <c r="F64" i="20"/>
  <c r="F81" i="20" s="1"/>
  <c r="E64" i="20"/>
  <c r="E81" i="20" s="1"/>
  <c r="D64" i="20"/>
  <c r="D81" i="20" s="1"/>
  <c r="C64" i="20"/>
  <c r="C81" i="20" s="1"/>
  <c r="K63" i="20"/>
  <c r="K80" i="20" s="1"/>
  <c r="J63" i="20"/>
  <c r="J80" i="20" s="1"/>
  <c r="I63" i="20"/>
  <c r="I80" i="20" s="1"/>
  <c r="H63" i="20"/>
  <c r="H80" i="20" s="1"/>
  <c r="G63" i="20"/>
  <c r="G80" i="20" s="1"/>
  <c r="F63" i="20"/>
  <c r="F80" i="20" s="1"/>
  <c r="E63" i="20"/>
  <c r="E80" i="20" s="1"/>
  <c r="D63" i="20"/>
  <c r="D80" i="20" s="1"/>
  <c r="C63" i="20"/>
  <c r="C80" i="20" s="1"/>
  <c r="K62" i="20"/>
  <c r="K79" i="20" s="1"/>
  <c r="J62" i="20"/>
  <c r="J79" i="20" s="1"/>
  <c r="I62" i="20"/>
  <c r="I79" i="20" s="1"/>
  <c r="H62" i="20"/>
  <c r="H79" i="20" s="1"/>
  <c r="G62" i="20"/>
  <c r="G79" i="20" s="1"/>
  <c r="F62" i="20"/>
  <c r="F79" i="20" s="1"/>
  <c r="E62" i="20"/>
  <c r="E79" i="20" s="1"/>
  <c r="D62" i="20"/>
  <c r="D79" i="20" s="1"/>
  <c r="C62" i="20"/>
  <c r="C79" i="20" s="1"/>
  <c r="K61" i="20"/>
  <c r="K78" i="20" s="1"/>
  <c r="J61" i="20"/>
  <c r="J78" i="20" s="1"/>
  <c r="I61" i="20"/>
  <c r="I78" i="20" s="1"/>
  <c r="H61" i="20"/>
  <c r="H78" i="20" s="1"/>
  <c r="G61" i="20"/>
  <c r="G78" i="20" s="1"/>
  <c r="F61" i="20"/>
  <c r="F78" i="20" s="1"/>
  <c r="E61" i="20"/>
  <c r="E78" i="20" s="1"/>
  <c r="D61" i="20"/>
  <c r="D78" i="20" s="1"/>
  <c r="C61" i="20"/>
  <c r="C78" i="20" s="1"/>
  <c r="K60" i="20"/>
  <c r="K77" i="20" s="1"/>
  <c r="J60" i="20"/>
  <c r="J77" i="20" s="1"/>
  <c r="I60" i="20"/>
  <c r="I77" i="20" s="1"/>
  <c r="H60" i="20"/>
  <c r="H77" i="20" s="1"/>
  <c r="G60" i="20"/>
  <c r="G77" i="20" s="1"/>
  <c r="F60" i="20"/>
  <c r="F77" i="20" s="1"/>
  <c r="E60" i="20"/>
  <c r="E77" i="20" s="1"/>
  <c r="D60" i="20"/>
  <c r="D77" i="20" s="1"/>
  <c r="C60" i="20"/>
  <c r="C77" i="20" s="1"/>
  <c r="K59" i="20"/>
  <c r="K76" i="20" s="1"/>
  <c r="J59" i="20"/>
  <c r="J76" i="20" s="1"/>
  <c r="I59" i="20"/>
  <c r="I76" i="20" s="1"/>
  <c r="H59" i="20"/>
  <c r="H76" i="20" s="1"/>
  <c r="G59" i="20"/>
  <c r="G76" i="20" s="1"/>
  <c r="F59" i="20"/>
  <c r="F76" i="20" s="1"/>
  <c r="E59" i="20"/>
  <c r="E76" i="20" s="1"/>
  <c r="D59" i="20"/>
  <c r="D76" i="20" s="1"/>
  <c r="C59" i="20"/>
  <c r="C76" i="20" s="1"/>
  <c r="K58" i="20"/>
  <c r="K75" i="20" s="1"/>
  <c r="J58" i="20"/>
  <c r="J75" i="20" s="1"/>
  <c r="I58" i="20"/>
  <c r="I75" i="20" s="1"/>
  <c r="H58" i="20"/>
  <c r="H75" i="20" s="1"/>
  <c r="G58" i="20"/>
  <c r="G75" i="20" s="1"/>
  <c r="F58" i="20"/>
  <c r="F75" i="20" s="1"/>
  <c r="E58" i="20"/>
  <c r="E75" i="20" s="1"/>
  <c r="D58" i="20"/>
  <c r="D75" i="20" s="1"/>
  <c r="C58" i="20"/>
  <c r="C75" i="20" s="1"/>
  <c r="K57" i="20"/>
  <c r="K74" i="20" s="1"/>
  <c r="J57" i="20"/>
  <c r="J74" i="20" s="1"/>
  <c r="I57" i="20"/>
  <c r="I74" i="20" s="1"/>
  <c r="H57" i="20"/>
  <c r="H74" i="20" s="1"/>
  <c r="G57" i="20"/>
  <c r="G74" i="20" s="1"/>
  <c r="F57" i="20"/>
  <c r="F74" i="20" s="1"/>
  <c r="E57" i="20"/>
  <c r="E74" i="20" s="1"/>
  <c r="D57" i="20"/>
  <c r="D74" i="20" s="1"/>
  <c r="C57" i="20"/>
  <c r="C74" i="20" s="1"/>
  <c r="K56" i="20"/>
  <c r="K73" i="20" s="1"/>
  <c r="J56" i="20"/>
  <c r="J73" i="20" s="1"/>
  <c r="I56" i="20"/>
  <c r="I73" i="20" s="1"/>
  <c r="H56" i="20"/>
  <c r="H73" i="20" s="1"/>
  <c r="G56" i="20"/>
  <c r="G73" i="20" s="1"/>
  <c r="F56" i="20"/>
  <c r="F66" i="20" s="1"/>
  <c r="F83" i="20" s="1"/>
  <c r="E56" i="20"/>
  <c r="E73" i="20" s="1"/>
  <c r="D56" i="20"/>
  <c r="D73" i="20" s="1"/>
  <c r="C56" i="20"/>
  <c r="C73" i="20" s="1"/>
  <c r="K55" i="20"/>
  <c r="K72" i="20" s="1"/>
  <c r="J55" i="20"/>
  <c r="J72" i="20" s="1"/>
  <c r="I55" i="20"/>
  <c r="I66" i="20" s="1"/>
  <c r="I83" i="20" s="1"/>
  <c r="H55" i="20"/>
  <c r="H72" i="20" s="1"/>
  <c r="G55" i="20"/>
  <c r="G66" i="20" s="1"/>
  <c r="G83" i="20" s="1"/>
  <c r="F55" i="20"/>
  <c r="F72" i="20" s="1"/>
  <c r="E55" i="20"/>
  <c r="E72" i="20" s="1"/>
  <c r="D55" i="20"/>
  <c r="D72" i="20" s="1"/>
  <c r="C55" i="20"/>
  <c r="C72" i="20" s="1"/>
  <c r="C50" i="19"/>
  <c r="M36" i="19"/>
  <c r="M51" i="19" s="1"/>
  <c r="L36" i="19"/>
  <c r="L51" i="19" s="1"/>
  <c r="K36" i="19"/>
  <c r="K51" i="19" s="1"/>
  <c r="J36" i="19"/>
  <c r="J51" i="19" s="1"/>
  <c r="I36" i="19"/>
  <c r="I51" i="19" s="1"/>
  <c r="H36" i="19"/>
  <c r="H51" i="19" s="1"/>
  <c r="G36" i="19"/>
  <c r="G51" i="19" s="1"/>
  <c r="F36" i="19"/>
  <c r="F51" i="19" s="1"/>
  <c r="E36" i="19"/>
  <c r="E51" i="19" s="1"/>
  <c r="D36" i="19"/>
  <c r="D51" i="19" s="1"/>
  <c r="C36" i="19"/>
  <c r="N36" i="19" s="1"/>
  <c r="N51" i="19" s="1"/>
  <c r="M35" i="19"/>
  <c r="M50" i="19" s="1"/>
  <c r="L35" i="19"/>
  <c r="L50" i="19" s="1"/>
  <c r="K35" i="19"/>
  <c r="K50" i="19" s="1"/>
  <c r="J35" i="19"/>
  <c r="J50" i="19" s="1"/>
  <c r="I35" i="19"/>
  <c r="I50" i="19" s="1"/>
  <c r="H35" i="19"/>
  <c r="H50" i="19" s="1"/>
  <c r="G35" i="19"/>
  <c r="G50" i="19" s="1"/>
  <c r="F35" i="19"/>
  <c r="F50" i="19" s="1"/>
  <c r="E35" i="19"/>
  <c r="E50" i="19" s="1"/>
  <c r="D35" i="19"/>
  <c r="D50" i="19" s="1"/>
  <c r="C35" i="19"/>
  <c r="N35" i="19" s="1"/>
  <c r="N50" i="19" s="1"/>
  <c r="M34" i="19"/>
  <c r="M49" i="19" s="1"/>
  <c r="L34" i="19"/>
  <c r="L49" i="19" s="1"/>
  <c r="K34" i="19"/>
  <c r="K49" i="19" s="1"/>
  <c r="J34" i="19"/>
  <c r="J49" i="19" s="1"/>
  <c r="I34" i="19"/>
  <c r="I49" i="19" s="1"/>
  <c r="H34" i="19"/>
  <c r="H49" i="19" s="1"/>
  <c r="G34" i="19"/>
  <c r="G49" i="19" s="1"/>
  <c r="F34" i="19"/>
  <c r="F49" i="19" s="1"/>
  <c r="E34" i="19"/>
  <c r="E49" i="19" s="1"/>
  <c r="D34" i="19"/>
  <c r="D49" i="19" s="1"/>
  <c r="C34" i="19"/>
  <c r="N34" i="19" s="1"/>
  <c r="N49" i="19" s="1"/>
  <c r="M33" i="19"/>
  <c r="M48" i="19" s="1"/>
  <c r="L33" i="19"/>
  <c r="L48" i="19" s="1"/>
  <c r="K33" i="19"/>
  <c r="K48" i="19" s="1"/>
  <c r="J33" i="19"/>
  <c r="J48" i="19" s="1"/>
  <c r="I33" i="19"/>
  <c r="I48" i="19" s="1"/>
  <c r="H33" i="19"/>
  <c r="H48" i="19" s="1"/>
  <c r="G33" i="19"/>
  <c r="G48" i="19" s="1"/>
  <c r="F33" i="19"/>
  <c r="F48" i="19" s="1"/>
  <c r="E33" i="19"/>
  <c r="E48" i="19" s="1"/>
  <c r="D33" i="19"/>
  <c r="D48" i="19" s="1"/>
  <c r="C33" i="19"/>
  <c r="N33" i="19" s="1"/>
  <c r="N48" i="19" s="1"/>
  <c r="M32" i="19"/>
  <c r="M47" i="19" s="1"/>
  <c r="L32" i="19"/>
  <c r="L47" i="19" s="1"/>
  <c r="K32" i="19"/>
  <c r="K47" i="19" s="1"/>
  <c r="J32" i="19"/>
  <c r="J47" i="19" s="1"/>
  <c r="I32" i="19"/>
  <c r="I47" i="19" s="1"/>
  <c r="H32" i="19"/>
  <c r="H47" i="19" s="1"/>
  <c r="G32" i="19"/>
  <c r="G47" i="19" s="1"/>
  <c r="F32" i="19"/>
  <c r="F47" i="19" s="1"/>
  <c r="E32" i="19"/>
  <c r="E47" i="19" s="1"/>
  <c r="D32" i="19"/>
  <c r="D47" i="19" s="1"/>
  <c r="C32" i="19"/>
  <c r="N32" i="19" s="1"/>
  <c r="N47" i="19" s="1"/>
  <c r="M31" i="19"/>
  <c r="M46" i="19" s="1"/>
  <c r="L31" i="19"/>
  <c r="L46" i="19" s="1"/>
  <c r="K31" i="19"/>
  <c r="K46" i="19" s="1"/>
  <c r="J31" i="19"/>
  <c r="J46" i="19" s="1"/>
  <c r="I31" i="19"/>
  <c r="I46" i="19" s="1"/>
  <c r="H31" i="19"/>
  <c r="H46" i="19" s="1"/>
  <c r="G31" i="19"/>
  <c r="G46" i="19" s="1"/>
  <c r="F31" i="19"/>
  <c r="F46" i="19" s="1"/>
  <c r="E31" i="19"/>
  <c r="E46" i="19" s="1"/>
  <c r="D31" i="19"/>
  <c r="D46" i="19" s="1"/>
  <c r="C31" i="19"/>
  <c r="N31" i="19" s="1"/>
  <c r="N46" i="19" s="1"/>
  <c r="M30" i="19"/>
  <c r="M45" i="19" s="1"/>
  <c r="L30" i="19"/>
  <c r="L45" i="19" s="1"/>
  <c r="K30" i="19"/>
  <c r="K45" i="19" s="1"/>
  <c r="J30" i="19"/>
  <c r="J45" i="19" s="1"/>
  <c r="I30" i="19"/>
  <c r="I45" i="19" s="1"/>
  <c r="H30" i="19"/>
  <c r="H45" i="19" s="1"/>
  <c r="G30" i="19"/>
  <c r="G45" i="19" s="1"/>
  <c r="F30" i="19"/>
  <c r="F45" i="19" s="1"/>
  <c r="E30" i="19"/>
  <c r="E45" i="19" s="1"/>
  <c r="D30" i="19"/>
  <c r="D45" i="19" s="1"/>
  <c r="C30" i="19"/>
  <c r="N30" i="19" s="1"/>
  <c r="N45" i="19" s="1"/>
  <c r="M29" i="19"/>
  <c r="M44" i="19" s="1"/>
  <c r="L29" i="19"/>
  <c r="L44" i="19" s="1"/>
  <c r="K29" i="19"/>
  <c r="K44" i="19" s="1"/>
  <c r="J29" i="19"/>
  <c r="J44" i="19" s="1"/>
  <c r="I29" i="19"/>
  <c r="I44" i="19" s="1"/>
  <c r="H29" i="19"/>
  <c r="H44" i="19" s="1"/>
  <c r="G29" i="19"/>
  <c r="G44" i="19" s="1"/>
  <c r="F29" i="19"/>
  <c r="F44" i="19" s="1"/>
  <c r="E29" i="19"/>
  <c r="E44" i="19" s="1"/>
  <c r="D29" i="19"/>
  <c r="D44" i="19" s="1"/>
  <c r="C29" i="19"/>
  <c r="N29" i="19" s="1"/>
  <c r="N44" i="19" s="1"/>
  <c r="M28" i="19"/>
  <c r="M43" i="19" s="1"/>
  <c r="L28" i="19"/>
  <c r="L43" i="19" s="1"/>
  <c r="K28" i="19"/>
  <c r="K43" i="19" s="1"/>
  <c r="J28" i="19"/>
  <c r="J43" i="19" s="1"/>
  <c r="I28" i="19"/>
  <c r="I43" i="19" s="1"/>
  <c r="H28" i="19"/>
  <c r="H43" i="19" s="1"/>
  <c r="G28" i="19"/>
  <c r="G43" i="19" s="1"/>
  <c r="F28" i="19"/>
  <c r="F43" i="19" s="1"/>
  <c r="E28" i="19"/>
  <c r="E43" i="19" s="1"/>
  <c r="D28" i="19"/>
  <c r="D43" i="19" s="1"/>
  <c r="C28" i="19"/>
  <c r="N28" i="19" s="1"/>
  <c r="N43" i="19" s="1"/>
  <c r="K40" i="18"/>
  <c r="J40" i="18"/>
  <c r="I40" i="18"/>
  <c r="H40" i="18"/>
  <c r="G40" i="18"/>
  <c r="F40" i="18"/>
  <c r="E40" i="18"/>
  <c r="D40" i="18"/>
  <c r="C40" i="18"/>
  <c r="K39" i="18"/>
  <c r="J39" i="18"/>
  <c r="I39" i="18"/>
  <c r="H39" i="18"/>
  <c r="G39" i="18"/>
  <c r="F39" i="18"/>
  <c r="E39" i="18"/>
  <c r="D39" i="18"/>
  <c r="C39" i="18"/>
  <c r="K38" i="18"/>
  <c r="J38" i="18"/>
  <c r="I38" i="18"/>
  <c r="H38" i="18"/>
  <c r="G38" i="18"/>
  <c r="F38" i="18"/>
  <c r="E38" i="18"/>
  <c r="D38" i="18"/>
  <c r="C38" i="18"/>
  <c r="K37" i="18"/>
  <c r="J37" i="18"/>
  <c r="I37" i="18"/>
  <c r="H37" i="18"/>
  <c r="G37" i="18"/>
  <c r="F37" i="18"/>
  <c r="E37" i="18"/>
  <c r="D37" i="18"/>
  <c r="C37" i="18"/>
  <c r="K36" i="18"/>
  <c r="J36" i="18"/>
  <c r="I36" i="18"/>
  <c r="H36" i="18"/>
  <c r="G36" i="18"/>
  <c r="F36" i="18"/>
  <c r="E36" i="18"/>
  <c r="D36" i="18"/>
  <c r="C36" i="18"/>
  <c r="K35" i="18"/>
  <c r="J35" i="18"/>
  <c r="I35" i="18"/>
  <c r="H35" i="18"/>
  <c r="G35" i="18"/>
  <c r="F35" i="18"/>
  <c r="E35" i="18"/>
  <c r="D35" i="18"/>
  <c r="C35" i="18"/>
  <c r="K34" i="18"/>
  <c r="J34" i="18"/>
  <c r="I34" i="18"/>
  <c r="H34" i="18"/>
  <c r="G34" i="18"/>
  <c r="F34" i="18"/>
  <c r="E34" i="18"/>
  <c r="D34" i="18"/>
  <c r="C34" i="18"/>
  <c r="K33" i="18"/>
  <c r="J33" i="18"/>
  <c r="I33" i="18"/>
  <c r="H33" i="18"/>
  <c r="G33" i="18"/>
  <c r="F33" i="18"/>
  <c r="E33" i="18"/>
  <c r="D33" i="18"/>
  <c r="C33" i="18"/>
  <c r="K32" i="18"/>
  <c r="J32" i="18"/>
  <c r="I32" i="18"/>
  <c r="H32" i="18"/>
  <c r="G32" i="18"/>
  <c r="F32" i="18"/>
  <c r="E32" i="18"/>
  <c r="D32" i="18"/>
  <c r="C32" i="18"/>
  <c r="K39" i="17"/>
  <c r="J39" i="17"/>
  <c r="I39" i="17"/>
  <c r="H39" i="17"/>
  <c r="G39" i="17"/>
  <c r="F39" i="17"/>
  <c r="E39" i="17"/>
  <c r="D39" i="17"/>
  <c r="C39" i="17"/>
  <c r="K38" i="17"/>
  <c r="J38" i="17"/>
  <c r="I38" i="17"/>
  <c r="H38" i="17"/>
  <c r="G38" i="17"/>
  <c r="F38" i="17"/>
  <c r="E38" i="17"/>
  <c r="D38" i="17"/>
  <c r="C38" i="17"/>
  <c r="K37" i="17"/>
  <c r="J37" i="17"/>
  <c r="I37" i="17"/>
  <c r="H37" i="17"/>
  <c r="G37" i="17"/>
  <c r="F37" i="17"/>
  <c r="E37" i="17"/>
  <c r="D37" i="17"/>
  <c r="C37" i="17"/>
  <c r="K36" i="17"/>
  <c r="J36" i="17"/>
  <c r="I36" i="17"/>
  <c r="H36" i="17"/>
  <c r="G36" i="17"/>
  <c r="F36" i="17"/>
  <c r="E36" i="17"/>
  <c r="D36" i="17"/>
  <c r="C36" i="17"/>
  <c r="K35" i="17"/>
  <c r="J35" i="17"/>
  <c r="I35" i="17"/>
  <c r="H35" i="17"/>
  <c r="G35" i="17"/>
  <c r="F35" i="17"/>
  <c r="E35" i="17"/>
  <c r="D35" i="17"/>
  <c r="C35" i="17"/>
  <c r="K34" i="17"/>
  <c r="J34" i="17"/>
  <c r="I34" i="17"/>
  <c r="H34" i="17"/>
  <c r="G34" i="17"/>
  <c r="F34" i="17"/>
  <c r="E34" i="17"/>
  <c r="D34" i="17"/>
  <c r="C34" i="17"/>
  <c r="K33" i="17"/>
  <c r="J33" i="17"/>
  <c r="I33" i="17"/>
  <c r="H33" i="17"/>
  <c r="G33" i="17"/>
  <c r="F33" i="17"/>
  <c r="E33" i="17"/>
  <c r="D33" i="17"/>
  <c r="C33" i="17"/>
  <c r="K32" i="17"/>
  <c r="J32" i="17"/>
  <c r="I32" i="17"/>
  <c r="H32" i="17"/>
  <c r="G32" i="17"/>
  <c r="F32" i="17"/>
  <c r="E32" i="17"/>
  <c r="D32" i="17"/>
  <c r="C32" i="17"/>
  <c r="K31" i="17"/>
  <c r="J31" i="17"/>
  <c r="I31" i="17"/>
  <c r="H31" i="17"/>
  <c r="G31" i="17"/>
  <c r="F31" i="17"/>
  <c r="E31" i="17"/>
  <c r="D31" i="17"/>
  <c r="C31" i="17"/>
  <c r="J26" i="17"/>
  <c r="I26" i="17"/>
  <c r="H26" i="17"/>
  <c r="G26" i="17"/>
  <c r="F26" i="17"/>
  <c r="E26" i="17"/>
  <c r="D26" i="17"/>
  <c r="C26" i="17"/>
  <c r="J13" i="17"/>
  <c r="I13" i="17"/>
  <c r="H13" i="17"/>
  <c r="G13" i="17"/>
  <c r="F13" i="17"/>
  <c r="E13" i="17"/>
  <c r="D13" i="17"/>
  <c r="C13" i="17"/>
  <c r="E6" i="16"/>
  <c r="D6" i="16"/>
  <c r="C6" i="16"/>
  <c r="L185" i="14"/>
  <c r="G185" i="14"/>
  <c r="F185" i="14"/>
  <c r="E185" i="14"/>
  <c r="D185" i="14"/>
  <c r="C185" i="14"/>
  <c r="L184" i="14"/>
  <c r="G184" i="14"/>
  <c r="F184" i="14"/>
  <c r="E184" i="14"/>
  <c r="D184" i="14"/>
  <c r="C184" i="14"/>
  <c r="L183" i="14"/>
  <c r="G183" i="14"/>
  <c r="F183" i="14"/>
  <c r="E183" i="14"/>
  <c r="D183" i="14"/>
  <c r="C183" i="14"/>
  <c r="L182" i="14"/>
  <c r="G182" i="14"/>
  <c r="F182" i="14"/>
  <c r="E182" i="14"/>
  <c r="D182" i="14"/>
  <c r="C182" i="14"/>
  <c r="L181" i="14"/>
  <c r="H181" i="14"/>
  <c r="G181" i="14"/>
  <c r="F181" i="14"/>
  <c r="E181" i="14"/>
  <c r="D181" i="14"/>
  <c r="C181" i="14"/>
  <c r="L180" i="14"/>
  <c r="G180" i="14"/>
  <c r="F180" i="14"/>
  <c r="E180" i="14"/>
  <c r="D180" i="14"/>
  <c r="C180" i="14"/>
  <c r="L179" i="14"/>
  <c r="H179" i="14"/>
  <c r="G179" i="14"/>
  <c r="F179" i="14"/>
  <c r="E179" i="14"/>
  <c r="D179" i="14"/>
  <c r="C179" i="14"/>
  <c r="L178" i="14"/>
  <c r="G178" i="14"/>
  <c r="F178" i="14"/>
  <c r="E178" i="14"/>
  <c r="D178" i="14"/>
  <c r="C178" i="14"/>
  <c r="L177" i="14"/>
  <c r="G177" i="14"/>
  <c r="F177" i="14"/>
  <c r="E177" i="14"/>
  <c r="D177" i="14"/>
  <c r="C177" i="14"/>
  <c r="L176" i="14"/>
  <c r="G176" i="14"/>
  <c r="F176" i="14"/>
  <c r="E176" i="14"/>
  <c r="D176" i="14"/>
  <c r="C176" i="14"/>
  <c r="L175" i="14"/>
  <c r="G175" i="14"/>
  <c r="F175" i="14"/>
  <c r="E175" i="14"/>
  <c r="D175" i="14"/>
  <c r="C175" i="14"/>
  <c r="L174" i="14"/>
  <c r="G174" i="14"/>
  <c r="F174" i="14"/>
  <c r="E174" i="14"/>
  <c r="D174" i="14"/>
  <c r="C174" i="14"/>
  <c r="L173" i="14"/>
  <c r="G173" i="14"/>
  <c r="F173" i="14"/>
  <c r="E173" i="14"/>
  <c r="D173" i="14"/>
  <c r="C173" i="14"/>
  <c r="L172" i="14"/>
  <c r="G172" i="14"/>
  <c r="F172" i="14"/>
  <c r="E172" i="14"/>
  <c r="D172" i="14"/>
  <c r="C172" i="14"/>
  <c r="L171" i="14"/>
  <c r="G171" i="14"/>
  <c r="F171" i="14"/>
  <c r="E171" i="14"/>
  <c r="D171" i="14"/>
  <c r="C171" i="14"/>
  <c r="L170" i="14"/>
  <c r="G170" i="14"/>
  <c r="F170" i="14"/>
  <c r="E170" i="14"/>
  <c r="D170" i="14"/>
  <c r="C170" i="14"/>
  <c r="L169" i="14"/>
  <c r="H169" i="14"/>
  <c r="G169" i="14"/>
  <c r="F169" i="14"/>
  <c r="E169" i="14"/>
  <c r="D169" i="14"/>
  <c r="C169" i="14"/>
  <c r="L168" i="14"/>
  <c r="G168" i="14"/>
  <c r="F168" i="14"/>
  <c r="E168" i="14"/>
  <c r="D168" i="14"/>
  <c r="C168" i="14"/>
  <c r="L167" i="14"/>
  <c r="H167" i="14"/>
  <c r="G167" i="14"/>
  <c r="F167" i="14"/>
  <c r="E167" i="14"/>
  <c r="D167" i="14"/>
  <c r="C167" i="14"/>
  <c r="L166" i="14"/>
  <c r="G166" i="14"/>
  <c r="F166" i="14"/>
  <c r="E166" i="14"/>
  <c r="D166" i="14"/>
  <c r="C166" i="14"/>
  <c r="L165" i="14"/>
  <c r="G165" i="14"/>
  <c r="F165" i="14"/>
  <c r="E165" i="14"/>
  <c r="D165" i="14"/>
  <c r="C165" i="14"/>
  <c r="L164" i="14"/>
  <c r="G164" i="14"/>
  <c r="F164" i="14"/>
  <c r="E164" i="14"/>
  <c r="D164" i="14"/>
  <c r="C164" i="14"/>
  <c r="L163" i="14"/>
  <c r="G163" i="14"/>
  <c r="F163" i="14"/>
  <c r="E163" i="14"/>
  <c r="D163" i="14"/>
  <c r="C163" i="14"/>
  <c r="L162" i="14"/>
  <c r="G162" i="14"/>
  <c r="F162" i="14"/>
  <c r="E162" i="14"/>
  <c r="D162" i="14"/>
  <c r="C162" i="14"/>
  <c r="L161" i="14"/>
  <c r="G161" i="14"/>
  <c r="F161" i="14"/>
  <c r="E161" i="14"/>
  <c r="D161" i="14"/>
  <c r="C161" i="14"/>
  <c r="F154" i="14"/>
  <c r="D154" i="14"/>
  <c r="C154" i="14"/>
  <c r="C151" i="14"/>
  <c r="G150" i="14"/>
  <c r="E149" i="14"/>
  <c r="C149" i="14"/>
  <c r="G147" i="14"/>
  <c r="E147" i="14"/>
  <c r="D147" i="14"/>
  <c r="G145" i="14"/>
  <c r="F145" i="14"/>
  <c r="D144" i="14"/>
  <c r="F142" i="14"/>
  <c r="D142" i="14"/>
  <c r="C142" i="14"/>
  <c r="C139" i="14"/>
  <c r="G138" i="14"/>
  <c r="E137" i="14"/>
  <c r="C137" i="14"/>
  <c r="G135" i="14"/>
  <c r="E135" i="14"/>
  <c r="D135" i="14"/>
  <c r="G133" i="14"/>
  <c r="F133" i="14"/>
  <c r="D132" i="14"/>
  <c r="L124" i="14"/>
  <c r="L31" i="14" s="1"/>
  <c r="L123" i="14"/>
  <c r="L154" i="14" s="1"/>
  <c r="G123" i="14"/>
  <c r="G154" i="14" s="1"/>
  <c r="F123" i="14"/>
  <c r="E123" i="14"/>
  <c r="E154" i="14" s="1"/>
  <c r="D123" i="14"/>
  <c r="H123" i="14" s="1"/>
  <c r="C123" i="14"/>
  <c r="L122" i="14"/>
  <c r="L153" i="14" s="1"/>
  <c r="G122" i="14"/>
  <c r="G153" i="14" s="1"/>
  <c r="F122" i="14"/>
  <c r="F153" i="14" s="1"/>
  <c r="E122" i="14"/>
  <c r="E153" i="14" s="1"/>
  <c r="D122" i="14"/>
  <c r="D153" i="14" s="1"/>
  <c r="C122" i="14"/>
  <c r="H122" i="14" s="1"/>
  <c r="L121" i="14"/>
  <c r="L152" i="14" s="1"/>
  <c r="G121" i="14"/>
  <c r="G152" i="14" s="1"/>
  <c r="F121" i="14"/>
  <c r="H121" i="14" s="1"/>
  <c r="E121" i="14"/>
  <c r="E152" i="14" s="1"/>
  <c r="D121" i="14"/>
  <c r="D152" i="14" s="1"/>
  <c r="C121" i="14"/>
  <c r="C152" i="14" s="1"/>
  <c r="L120" i="14"/>
  <c r="L151" i="14" s="1"/>
  <c r="G120" i="14"/>
  <c r="G151" i="14" s="1"/>
  <c r="F120" i="14"/>
  <c r="F151" i="14" s="1"/>
  <c r="E120" i="14"/>
  <c r="E151" i="14" s="1"/>
  <c r="D120" i="14"/>
  <c r="H120" i="14" s="1"/>
  <c r="C120" i="14"/>
  <c r="L119" i="14"/>
  <c r="L150" i="14" s="1"/>
  <c r="G119" i="14"/>
  <c r="F119" i="14"/>
  <c r="F150" i="14" s="1"/>
  <c r="E119" i="14"/>
  <c r="E150" i="14" s="1"/>
  <c r="D119" i="14"/>
  <c r="D150" i="14" s="1"/>
  <c r="C119" i="14"/>
  <c r="H119" i="14" s="1"/>
  <c r="L118" i="14"/>
  <c r="L149" i="14" s="1"/>
  <c r="G118" i="14"/>
  <c r="G149" i="14" s="1"/>
  <c r="F118" i="14"/>
  <c r="H118" i="14" s="1"/>
  <c r="E118" i="14"/>
  <c r="D118" i="14"/>
  <c r="D149" i="14" s="1"/>
  <c r="C118" i="14"/>
  <c r="L117" i="14"/>
  <c r="L148" i="14" s="1"/>
  <c r="G117" i="14"/>
  <c r="G148" i="14" s="1"/>
  <c r="F117" i="14"/>
  <c r="F148" i="14" s="1"/>
  <c r="E117" i="14"/>
  <c r="E148" i="14" s="1"/>
  <c r="D117" i="14"/>
  <c r="D148" i="14" s="1"/>
  <c r="C117" i="14"/>
  <c r="C148" i="14" s="1"/>
  <c r="L116" i="14"/>
  <c r="L147" i="14" s="1"/>
  <c r="G116" i="14"/>
  <c r="F116" i="14"/>
  <c r="F147" i="14" s="1"/>
  <c r="E116" i="14"/>
  <c r="D116" i="14"/>
  <c r="C116" i="14"/>
  <c r="C147" i="14" s="1"/>
  <c r="L115" i="14"/>
  <c r="L146" i="14" s="1"/>
  <c r="G115" i="14"/>
  <c r="G146" i="14" s="1"/>
  <c r="F115" i="14"/>
  <c r="H115" i="14" s="1"/>
  <c r="E115" i="14"/>
  <c r="E146" i="14" s="1"/>
  <c r="D115" i="14"/>
  <c r="D146" i="14" s="1"/>
  <c r="C115" i="14"/>
  <c r="C146" i="14" s="1"/>
  <c r="L114" i="14"/>
  <c r="L145" i="14" s="1"/>
  <c r="G114" i="14"/>
  <c r="F114" i="14"/>
  <c r="E114" i="14"/>
  <c r="E145" i="14" s="1"/>
  <c r="D114" i="14"/>
  <c r="D145" i="14" s="1"/>
  <c r="C114" i="14"/>
  <c r="C145" i="14" s="1"/>
  <c r="L113" i="14"/>
  <c r="L144" i="14" s="1"/>
  <c r="G113" i="14"/>
  <c r="G144" i="14" s="1"/>
  <c r="F113" i="14"/>
  <c r="F144" i="14" s="1"/>
  <c r="E113" i="14"/>
  <c r="E144" i="14" s="1"/>
  <c r="D113" i="14"/>
  <c r="H113" i="14" s="1"/>
  <c r="C113" i="14"/>
  <c r="C144" i="14" s="1"/>
  <c r="L112" i="14"/>
  <c r="L143" i="14" s="1"/>
  <c r="G112" i="14"/>
  <c r="G143" i="14" s="1"/>
  <c r="F112" i="14"/>
  <c r="F143" i="14" s="1"/>
  <c r="E112" i="14"/>
  <c r="E143" i="14" s="1"/>
  <c r="D112" i="14"/>
  <c r="D143" i="14" s="1"/>
  <c r="C112" i="14"/>
  <c r="C143" i="14" s="1"/>
  <c r="L111" i="14"/>
  <c r="L142" i="14" s="1"/>
  <c r="G111" i="14"/>
  <c r="G142" i="14" s="1"/>
  <c r="F111" i="14"/>
  <c r="E111" i="14"/>
  <c r="E142" i="14" s="1"/>
  <c r="D111" i="14"/>
  <c r="H111" i="14" s="1"/>
  <c r="C111" i="14"/>
  <c r="L110" i="14"/>
  <c r="L141" i="14" s="1"/>
  <c r="G110" i="14"/>
  <c r="G141" i="14" s="1"/>
  <c r="F110" i="14"/>
  <c r="F141" i="14" s="1"/>
  <c r="E110" i="14"/>
  <c r="E141" i="14" s="1"/>
  <c r="D110" i="14"/>
  <c r="H110" i="14" s="1"/>
  <c r="C110" i="14"/>
  <c r="C141" i="14" s="1"/>
  <c r="L109" i="14"/>
  <c r="L140" i="14" s="1"/>
  <c r="G109" i="14"/>
  <c r="G140" i="14" s="1"/>
  <c r="F109" i="14"/>
  <c r="F140" i="14" s="1"/>
  <c r="E109" i="14"/>
  <c r="E140" i="14" s="1"/>
  <c r="D109" i="14"/>
  <c r="D140" i="14" s="1"/>
  <c r="C109" i="14"/>
  <c r="C140" i="14" s="1"/>
  <c r="L108" i="14"/>
  <c r="L139" i="14" s="1"/>
  <c r="G108" i="14"/>
  <c r="G139" i="14" s="1"/>
  <c r="F108" i="14"/>
  <c r="F139" i="14" s="1"/>
  <c r="E108" i="14"/>
  <c r="E139" i="14" s="1"/>
  <c r="D108" i="14"/>
  <c r="H108" i="14" s="1"/>
  <c r="C108" i="14"/>
  <c r="L107" i="14"/>
  <c r="L138" i="14" s="1"/>
  <c r="G107" i="14"/>
  <c r="F107" i="14"/>
  <c r="F138" i="14" s="1"/>
  <c r="E107" i="14"/>
  <c r="E138" i="14" s="1"/>
  <c r="D107" i="14"/>
  <c r="H107" i="14" s="1"/>
  <c r="C107" i="14"/>
  <c r="C138" i="14" s="1"/>
  <c r="L106" i="14"/>
  <c r="L137" i="14" s="1"/>
  <c r="G106" i="14"/>
  <c r="G137" i="14" s="1"/>
  <c r="F106" i="14"/>
  <c r="H106" i="14" s="1"/>
  <c r="E106" i="14"/>
  <c r="D106" i="14"/>
  <c r="D137" i="14" s="1"/>
  <c r="C106" i="14"/>
  <c r="L105" i="14"/>
  <c r="L136" i="14" s="1"/>
  <c r="G105" i="14"/>
  <c r="G136" i="14" s="1"/>
  <c r="F105" i="14"/>
  <c r="F136" i="14" s="1"/>
  <c r="E105" i="14"/>
  <c r="E136" i="14" s="1"/>
  <c r="D105" i="14"/>
  <c r="D136" i="14" s="1"/>
  <c r="C105" i="14"/>
  <c r="C136" i="14" s="1"/>
  <c r="L104" i="14"/>
  <c r="L135" i="14" s="1"/>
  <c r="G104" i="14"/>
  <c r="F104" i="14"/>
  <c r="F135" i="14" s="1"/>
  <c r="E104" i="14"/>
  <c r="D104" i="14"/>
  <c r="H104" i="14" s="1"/>
  <c r="C104" i="14"/>
  <c r="C135" i="14" s="1"/>
  <c r="L103" i="14"/>
  <c r="L134" i="14" s="1"/>
  <c r="G103" i="14"/>
  <c r="G134" i="14" s="1"/>
  <c r="F103" i="14"/>
  <c r="F134" i="14" s="1"/>
  <c r="E103" i="14"/>
  <c r="E134" i="14" s="1"/>
  <c r="D103" i="14"/>
  <c r="D134" i="14" s="1"/>
  <c r="C103" i="14"/>
  <c r="C134" i="14" s="1"/>
  <c r="L102" i="14"/>
  <c r="L133" i="14" s="1"/>
  <c r="G102" i="14"/>
  <c r="F102" i="14"/>
  <c r="E102" i="14"/>
  <c r="E133" i="14" s="1"/>
  <c r="D102" i="14"/>
  <c r="D133" i="14" s="1"/>
  <c r="C102" i="14"/>
  <c r="C133" i="14" s="1"/>
  <c r="L101" i="14"/>
  <c r="L132" i="14" s="1"/>
  <c r="G101" i="14"/>
  <c r="G132" i="14" s="1"/>
  <c r="F101" i="14"/>
  <c r="F132" i="14" s="1"/>
  <c r="E101" i="14"/>
  <c r="E132" i="14" s="1"/>
  <c r="D101" i="14"/>
  <c r="H101" i="14" s="1"/>
  <c r="C101" i="14"/>
  <c r="C132" i="14" s="1"/>
  <c r="L100" i="14"/>
  <c r="L131" i="14" s="1"/>
  <c r="G100" i="14"/>
  <c r="G124" i="14" s="1"/>
  <c r="F100" i="14"/>
  <c r="H100" i="14" s="1"/>
  <c r="E100" i="14"/>
  <c r="E124" i="14" s="1"/>
  <c r="D100" i="14"/>
  <c r="D124" i="14" s="1"/>
  <c r="C100" i="14"/>
  <c r="C124" i="14" s="1"/>
  <c r="I93" i="14"/>
  <c r="M93" i="14" s="1"/>
  <c r="H92" i="14"/>
  <c r="I92" i="14" s="1"/>
  <c r="H91" i="14"/>
  <c r="I91" i="14" s="1"/>
  <c r="H90" i="14"/>
  <c r="I90" i="14" s="1"/>
  <c r="I89" i="14"/>
  <c r="H89" i="14"/>
  <c r="I88" i="14"/>
  <c r="H88" i="14"/>
  <c r="H87" i="14"/>
  <c r="I87" i="14" s="1"/>
  <c r="H86" i="14"/>
  <c r="I86" i="14" s="1"/>
  <c r="H85" i="14"/>
  <c r="I85" i="14" s="1"/>
  <c r="H84" i="14"/>
  <c r="I84" i="14" s="1"/>
  <c r="I83" i="14"/>
  <c r="H83" i="14"/>
  <c r="I82" i="14"/>
  <c r="H82" i="14"/>
  <c r="H81" i="14"/>
  <c r="I81" i="14" s="1"/>
  <c r="H80" i="14"/>
  <c r="I80" i="14" s="1"/>
  <c r="H79" i="14"/>
  <c r="I79" i="14" s="1"/>
  <c r="H78" i="14"/>
  <c r="I78" i="14" s="1"/>
  <c r="I77" i="14"/>
  <c r="H77" i="14"/>
  <c r="H76" i="14"/>
  <c r="I76" i="14" s="1"/>
  <c r="H75" i="14"/>
  <c r="I75" i="14" s="1"/>
  <c r="H74" i="14"/>
  <c r="I74" i="14" s="1"/>
  <c r="H73" i="14"/>
  <c r="I73" i="14" s="1"/>
  <c r="H72" i="14"/>
  <c r="I72" i="14" s="1"/>
  <c r="I71" i="14"/>
  <c r="H71" i="14"/>
  <c r="H70" i="14"/>
  <c r="I70" i="14" s="1"/>
  <c r="H69" i="14"/>
  <c r="I69" i="14" s="1"/>
  <c r="I62" i="14"/>
  <c r="M62" i="14" s="1"/>
  <c r="I61" i="14"/>
  <c r="H61" i="14"/>
  <c r="H184" i="14" s="1"/>
  <c r="I60" i="14"/>
  <c r="H60" i="14"/>
  <c r="H183" i="14" s="1"/>
  <c r="H59" i="14"/>
  <c r="I59" i="14" s="1"/>
  <c r="I58" i="14"/>
  <c r="H58" i="14"/>
  <c r="I57" i="14"/>
  <c r="H57" i="14"/>
  <c r="H180" i="14" s="1"/>
  <c r="I56" i="14"/>
  <c r="H56" i="14"/>
  <c r="I55" i="14"/>
  <c r="H55" i="14"/>
  <c r="H178" i="14" s="1"/>
  <c r="I54" i="14"/>
  <c r="H54" i="14"/>
  <c r="H177" i="14" s="1"/>
  <c r="H53" i="14"/>
  <c r="I53" i="14" s="1"/>
  <c r="I52" i="14"/>
  <c r="H52" i="14"/>
  <c r="H175" i="14" s="1"/>
  <c r="I51" i="14"/>
  <c r="H51" i="14"/>
  <c r="H174" i="14" s="1"/>
  <c r="I50" i="14"/>
  <c r="H50" i="14"/>
  <c r="H173" i="14" s="1"/>
  <c r="I49" i="14"/>
  <c r="H49" i="14"/>
  <c r="H172" i="14" s="1"/>
  <c r="I48" i="14"/>
  <c r="H48" i="14"/>
  <c r="H171" i="14" s="1"/>
  <c r="H47" i="14"/>
  <c r="I47" i="14" s="1"/>
  <c r="I46" i="14"/>
  <c r="H46" i="14"/>
  <c r="I45" i="14"/>
  <c r="H45" i="14"/>
  <c r="H168" i="14" s="1"/>
  <c r="I44" i="14"/>
  <c r="H44" i="14"/>
  <c r="I43" i="14"/>
  <c r="H43" i="14"/>
  <c r="H166" i="14" s="1"/>
  <c r="I42" i="14"/>
  <c r="H42" i="14"/>
  <c r="H165" i="14" s="1"/>
  <c r="H41" i="14"/>
  <c r="I41" i="14" s="1"/>
  <c r="I40" i="14"/>
  <c r="H40" i="14"/>
  <c r="H163" i="14" s="1"/>
  <c r="I39" i="14"/>
  <c r="H39" i="14"/>
  <c r="H162" i="14" s="1"/>
  <c r="I38" i="14"/>
  <c r="H38" i="14"/>
  <c r="H161" i="14" s="1"/>
  <c r="M30" i="14"/>
  <c r="H29" i="14"/>
  <c r="I29" i="14" s="1"/>
  <c r="H28" i="14"/>
  <c r="I28" i="14" s="1"/>
  <c r="I27" i="14"/>
  <c r="H27" i="14"/>
  <c r="H26" i="14"/>
  <c r="I26" i="14" s="1"/>
  <c r="H25" i="14"/>
  <c r="I25" i="14" s="1"/>
  <c r="H24" i="14"/>
  <c r="I24" i="14" s="1"/>
  <c r="H23" i="14"/>
  <c r="I23" i="14" s="1"/>
  <c r="H22" i="14"/>
  <c r="I22" i="14" s="1"/>
  <c r="I21" i="14"/>
  <c r="H21" i="14"/>
  <c r="H20" i="14"/>
  <c r="I20" i="14" s="1"/>
  <c r="H19" i="14"/>
  <c r="I19" i="14" s="1"/>
  <c r="H18" i="14"/>
  <c r="I18" i="14" s="1"/>
  <c r="H17" i="14"/>
  <c r="I17" i="14" s="1"/>
  <c r="H16" i="14"/>
  <c r="I16" i="14" s="1"/>
  <c r="I15" i="14"/>
  <c r="H15" i="14"/>
  <c r="H14" i="14"/>
  <c r="I14" i="14" s="1"/>
  <c r="H13" i="14"/>
  <c r="I13" i="14" s="1"/>
  <c r="H12" i="14"/>
  <c r="I12" i="14" s="1"/>
  <c r="H11" i="14"/>
  <c r="I11" i="14" s="1"/>
  <c r="H10" i="14"/>
  <c r="I10" i="14" s="1"/>
  <c r="I9" i="14"/>
  <c r="H9" i="14"/>
  <c r="H8" i="14"/>
  <c r="I8" i="14" s="1"/>
  <c r="H7" i="14"/>
  <c r="I7" i="14" s="1"/>
  <c r="H6" i="14"/>
  <c r="I6" i="14" s="1"/>
  <c r="L155" i="14" l="1"/>
  <c r="H185" i="14"/>
  <c r="I101" i="14"/>
  <c r="H132" i="14"/>
  <c r="I107" i="14"/>
  <c r="H138" i="14"/>
  <c r="I111" i="14"/>
  <c r="H142" i="14"/>
  <c r="I113" i="14"/>
  <c r="H144" i="14"/>
  <c r="I123" i="14"/>
  <c r="H154" i="14"/>
  <c r="I119" i="14"/>
  <c r="H150" i="14"/>
  <c r="H146" i="14"/>
  <c r="I115" i="14"/>
  <c r="H152" i="14"/>
  <c r="I121" i="14"/>
  <c r="I122" i="14"/>
  <c r="H153" i="14"/>
  <c r="E31" i="14"/>
  <c r="E155" i="14"/>
  <c r="G67" i="25"/>
  <c r="G85" i="25" s="1"/>
  <c r="C85" i="25"/>
  <c r="H151" i="14"/>
  <c r="I120" i="14"/>
  <c r="H131" i="14"/>
  <c r="I100" i="14"/>
  <c r="H137" i="14"/>
  <c r="I106" i="14"/>
  <c r="H149" i="14"/>
  <c r="I118" i="14"/>
  <c r="C31" i="14"/>
  <c r="C155" i="14"/>
  <c r="I104" i="14"/>
  <c r="H135" i="14"/>
  <c r="I110" i="14"/>
  <c r="H141" i="14"/>
  <c r="G31" i="14"/>
  <c r="G155" i="14"/>
  <c r="D31" i="14"/>
  <c r="D155" i="14"/>
  <c r="H139" i="14"/>
  <c r="I108" i="14"/>
  <c r="C43" i="19"/>
  <c r="C47" i="19"/>
  <c r="F137" i="14"/>
  <c r="D139" i="14"/>
  <c r="F149" i="14"/>
  <c r="D151" i="14"/>
  <c r="H164" i="14"/>
  <c r="H176" i="14"/>
  <c r="C66" i="20"/>
  <c r="C83" i="20" s="1"/>
  <c r="C66" i="21"/>
  <c r="E83" i="21" s="1"/>
  <c r="G60" i="25"/>
  <c r="G79" i="25" s="1"/>
  <c r="C48" i="19"/>
  <c r="C153" i="14"/>
  <c r="D66" i="20"/>
  <c r="D83" i="20" s="1"/>
  <c r="G72" i="20"/>
  <c r="D66" i="21"/>
  <c r="F83" i="21" s="1"/>
  <c r="G65" i="25"/>
  <c r="G81" i="25" s="1"/>
  <c r="F76" i="25"/>
  <c r="F152" i="14"/>
  <c r="C45" i="19"/>
  <c r="F73" i="20"/>
  <c r="H103" i="14"/>
  <c r="D141" i="14"/>
  <c r="E66" i="20"/>
  <c r="E83" i="20" s="1"/>
  <c r="E66" i="21"/>
  <c r="G83" i="21" s="1"/>
  <c r="H109" i="14"/>
  <c r="H102" i="14"/>
  <c r="H105" i="14"/>
  <c r="H114" i="14"/>
  <c r="H117" i="14"/>
  <c r="C131" i="14"/>
  <c r="F146" i="14"/>
  <c r="I72" i="20"/>
  <c r="D84" i="25"/>
  <c r="F124" i="14"/>
  <c r="C44" i="19"/>
  <c r="H112" i="14"/>
  <c r="D131" i="14"/>
  <c r="C150" i="14"/>
  <c r="C51" i="19"/>
  <c r="E131" i="14"/>
  <c r="D138" i="14"/>
  <c r="H66" i="20"/>
  <c r="H83" i="20" s="1"/>
  <c r="K76" i="21"/>
  <c r="C49" i="19"/>
  <c r="F131" i="14"/>
  <c r="H170" i="14"/>
  <c r="H182" i="14"/>
  <c r="I66" i="21"/>
  <c r="C83" i="21" s="1"/>
  <c r="G66" i="25"/>
  <c r="G77" i="25" s="1"/>
  <c r="E82" i="25"/>
  <c r="C46" i="19"/>
  <c r="H116" i="14"/>
  <c r="G131" i="14"/>
  <c r="J66" i="20"/>
  <c r="J83" i="20" s="1"/>
  <c r="J66" i="21"/>
  <c r="D83" i="21" s="1"/>
  <c r="G59" i="25"/>
  <c r="G75" i="25" s="1"/>
  <c r="K66" i="20"/>
  <c r="K83" i="20" s="1"/>
  <c r="H145" i="14" l="1"/>
  <c r="I114" i="14"/>
  <c r="H136" i="14"/>
  <c r="I105" i="14"/>
  <c r="H133" i="14"/>
  <c r="I102" i="14"/>
  <c r="H140" i="14"/>
  <c r="I109" i="14"/>
  <c r="H143" i="14"/>
  <c r="I112" i="14"/>
  <c r="F31" i="14"/>
  <c r="F155" i="14"/>
  <c r="I116" i="14"/>
  <c r="H147" i="14"/>
  <c r="H134" i="14"/>
  <c r="I103" i="14"/>
  <c r="H124" i="14"/>
  <c r="H148" i="14"/>
  <c r="I117" i="14"/>
  <c r="H155" i="14" l="1"/>
  <c r="H31" i="14"/>
  <c r="I124" i="14"/>
  <c r="I31" i="14" l="1"/>
  <c r="M124" i="14"/>
  <c r="AJ57" i="7" l="1"/>
  <c r="AK57" i="7"/>
  <c r="AL57" i="7"/>
  <c r="AM57" i="7"/>
  <c r="AI57" i="7"/>
  <c r="AN57" i="7" s="1"/>
  <c r="AP57" i="7" s="1"/>
  <c r="AI56" i="7"/>
  <c r="AJ56" i="7"/>
  <c r="AK56" i="7"/>
  <c r="AL56" i="7"/>
  <c r="AM56" i="7"/>
  <c r="AI5" i="7"/>
  <c r="AJ5" i="7"/>
  <c r="AK5" i="7"/>
  <c r="AL5" i="7"/>
  <c r="AM5" i="7"/>
  <c r="AI6" i="7"/>
  <c r="AN6" i="7" s="1"/>
  <c r="AP6" i="7" s="1"/>
  <c r="AJ6" i="7"/>
  <c r="AK6" i="7"/>
  <c r="AL6" i="7"/>
  <c r="AM6" i="7"/>
  <c r="AI7" i="7"/>
  <c r="AJ7" i="7"/>
  <c r="AK7" i="7"/>
  <c r="AL7" i="7"/>
  <c r="AM7" i="7"/>
  <c r="AI8" i="7"/>
  <c r="AN8" i="7" s="1"/>
  <c r="AP8" i="7" s="1"/>
  <c r="AJ8" i="7"/>
  <c r="AK8" i="7"/>
  <c r="AL8" i="7"/>
  <c r="AM8" i="7"/>
  <c r="AI9" i="7"/>
  <c r="AJ9" i="7"/>
  <c r="AK9" i="7"/>
  <c r="AL9" i="7"/>
  <c r="AM9" i="7"/>
  <c r="AI10" i="7"/>
  <c r="AN10" i="7" s="1"/>
  <c r="AP10" i="7" s="1"/>
  <c r="AJ10" i="7"/>
  <c r="AK10" i="7"/>
  <c r="AL10" i="7"/>
  <c r="AM10" i="7"/>
  <c r="AI11" i="7"/>
  <c r="AJ11" i="7"/>
  <c r="AN11" i="7" s="1"/>
  <c r="AP11" i="7" s="1"/>
  <c r="AK11" i="7"/>
  <c r="AL11" i="7"/>
  <c r="AM11" i="7"/>
  <c r="AI12" i="7"/>
  <c r="AJ12" i="7"/>
  <c r="AK12" i="7"/>
  <c r="AL12" i="7"/>
  <c r="AN12" i="7" s="1"/>
  <c r="AP12" i="7" s="1"/>
  <c r="AM12" i="7"/>
  <c r="AI13" i="7"/>
  <c r="AN13" i="7" s="1"/>
  <c r="AP13" i="7" s="1"/>
  <c r="AJ13" i="7"/>
  <c r="AK13" i="7"/>
  <c r="AL13" i="7"/>
  <c r="AM13" i="7"/>
  <c r="AI14" i="7"/>
  <c r="AJ14" i="7"/>
  <c r="AK14" i="7"/>
  <c r="AN14" i="7" s="1"/>
  <c r="AP14" i="7" s="1"/>
  <c r="AL14" i="7"/>
  <c r="AM14" i="7"/>
  <c r="AI15" i="7"/>
  <c r="AJ15" i="7"/>
  <c r="AK15" i="7"/>
  <c r="AL15" i="7"/>
  <c r="AM15" i="7"/>
  <c r="AI16" i="7"/>
  <c r="AJ16" i="7"/>
  <c r="AK16" i="7"/>
  <c r="AL16" i="7"/>
  <c r="AM16" i="7"/>
  <c r="AI17" i="7"/>
  <c r="AJ17" i="7"/>
  <c r="AK17" i="7"/>
  <c r="AN17" i="7" s="1"/>
  <c r="AP17" i="7" s="1"/>
  <c r="AL17" i="7"/>
  <c r="AM17" i="7"/>
  <c r="AI18" i="7"/>
  <c r="AN18" i="7" s="1"/>
  <c r="AP18" i="7" s="1"/>
  <c r="AJ18" i="7"/>
  <c r="AK18" i="7"/>
  <c r="AL18" i="7"/>
  <c r="AM18" i="7"/>
  <c r="AI19" i="7"/>
  <c r="AJ19" i="7"/>
  <c r="AK19" i="7"/>
  <c r="AN19" i="7" s="1"/>
  <c r="AP19" i="7" s="1"/>
  <c r="AL19" i="7"/>
  <c r="AM19" i="7"/>
  <c r="AI20" i="7"/>
  <c r="AN20" i="7" s="1"/>
  <c r="AP20" i="7" s="1"/>
  <c r="AJ20" i="7"/>
  <c r="AK20" i="7"/>
  <c r="AL20" i="7"/>
  <c r="AM20" i="7"/>
  <c r="AI21" i="7"/>
  <c r="AN21" i="7" s="1"/>
  <c r="AP21" i="7" s="1"/>
  <c r="AJ21" i="7"/>
  <c r="AK21" i="7"/>
  <c r="AL21" i="7"/>
  <c r="AM21" i="7"/>
  <c r="AI22" i="7"/>
  <c r="AN22" i="7" s="1"/>
  <c r="AP22" i="7" s="1"/>
  <c r="AJ22" i="7"/>
  <c r="AK22" i="7"/>
  <c r="AL22" i="7"/>
  <c r="AM22" i="7"/>
  <c r="AI23" i="7"/>
  <c r="AJ23" i="7"/>
  <c r="AK23" i="7"/>
  <c r="AL23" i="7"/>
  <c r="AM23" i="7"/>
  <c r="AI24" i="7"/>
  <c r="AJ24" i="7"/>
  <c r="AK24" i="7"/>
  <c r="AL24" i="7"/>
  <c r="AM24" i="7"/>
  <c r="AI25" i="7"/>
  <c r="AN25" i="7" s="1"/>
  <c r="AP25" i="7" s="1"/>
  <c r="AJ25" i="7"/>
  <c r="AK25" i="7"/>
  <c r="AL25" i="7"/>
  <c r="AM25" i="7"/>
  <c r="AI26" i="7"/>
  <c r="AJ26" i="7"/>
  <c r="AK26" i="7"/>
  <c r="AL26" i="7"/>
  <c r="AM26" i="7"/>
  <c r="AI27" i="7"/>
  <c r="AN27" i="7" s="1"/>
  <c r="AP27" i="7" s="1"/>
  <c r="AJ27" i="7"/>
  <c r="AK27" i="7"/>
  <c r="AL27" i="7"/>
  <c r="AM27" i="7"/>
  <c r="AI28" i="7"/>
  <c r="AJ28" i="7"/>
  <c r="AN28" i="7" s="1"/>
  <c r="AP28" i="7" s="1"/>
  <c r="AK28" i="7"/>
  <c r="AL28" i="7"/>
  <c r="AM28" i="7"/>
  <c r="AI29" i="7"/>
  <c r="AN29" i="7" s="1"/>
  <c r="AP29" i="7" s="1"/>
  <c r="AJ29" i="7"/>
  <c r="AK29" i="7"/>
  <c r="AL29" i="7"/>
  <c r="AM29" i="7"/>
  <c r="AI30" i="7"/>
  <c r="AN30" i="7" s="1"/>
  <c r="AP30" i="7" s="1"/>
  <c r="AJ30" i="7"/>
  <c r="AK30" i="7"/>
  <c r="AL30" i="7"/>
  <c r="AM30" i="7"/>
  <c r="AI31" i="7"/>
  <c r="AJ31" i="7"/>
  <c r="AK31" i="7"/>
  <c r="AN31" i="7" s="1"/>
  <c r="AP31" i="7" s="1"/>
  <c r="AL31" i="7"/>
  <c r="AM31" i="7"/>
  <c r="AI32" i="7"/>
  <c r="AN32" i="7" s="1"/>
  <c r="AP32" i="7" s="1"/>
  <c r="AJ32" i="7"/>
  <c r="AK32" i="7"/>
  <c r="AL32" i="7"/>
  <c r="AM32" i="7"/>
  <c r="AI33" i="7"/>
  <c r="AJ33" i="7"/>
  <c r="AK33" i="7"/>
  <c r="AL33" i="7"/>
  <c r="AM33" i="7"/>
  <c r="AI34" i="7"/>
  <c r="AJ34" i="7"/>
  <c r="AK34" i="7"/>
  <c r="AL34" i="7"/>
  <c r="AN34" i="7" s="1"/>
  <c r="AP34" i="7" s="1"/>
  <c r="AM34" i="7"/>
  <c r="AI35" i="7"/>
  <c r="AJ35" i="7"/>
  <c r="AK35" i="7"/>
  <c r="AL35" i="7"/>
  <c r="AM35" i="7"/>
  <c r="AI36" i="7"/>
  <c r="AJ36" i="7"/>
  <c r="AK36" i="7"/>
  <c r="AN36" i="7" s="1"/>
  <c r="AP36" i="7" s="1"/>
  <c r="AL36" i="7"/>
  <c r="AM36" i="7"/>
  <c r="AI37" i="7"/>
  <c r="AN37" i="7" s="1"/>
  <c r="AP37" i="7" s="1"/>
  <c r="AJ37" i="7"/>
  <c r="AK37" i="7"/>
  <c r="AL37" i="7"/>
  <c r="AM37" i="7"/>
  <c r="AI38" i="7"/>
  <c r="AJ38" i="7"/>
  <c r="AK38" i="7"/>
  <c r="AN38" i="7" s="1"/>
  <c r="AP38" i="7" s="1"/>
  <c r="AL38" i="7"/>
  <c r="AM38" i="7"/>
  <c r="AI39" i="7"/>
  <c r="AN39" i="7" s="1"/>
  <c r="AP39" i="7" s="1"/>
  <c r="AJ39" i="7"/>
  <c r="AK39" i="7"/>
  <c r="AL39" i="7"/>
  <c r="AM39" i="7"/>
  <c r="AI40" i="7"/>
  <c r="AJ40" i="7"/>
  <c r="AN40" i="7" s="1"/>
  <c r="AP40" i="7" s="1"/>
  <c r="AK40" i="7"/>
  <c r="AL40" i="7"/>
  <c r="AM40" i="7"/>
  <c r="AI41" i="7"/>
  <c r="AJ41" i="7"/>
  <c r="AK41" i="7"/>
  <c r="AL41" i="7"/>
  <c r="AM41" i="7"/>
  <c r="AI42" i="7"/>
  <c r="AN42" i="7" s="1"/>
  <c r="AP42" i="7" s="1"/>
  <c r="AJ42" i="7"/>
  <c r="AK42" i="7"/>
  <c r="AL42" i="7"/>
  <c r="AM42" i="7"/>
  <c r="AI43" i="7"/>
  <c r="AJ43" i="7"/>
  <c r="AK43" i="7"/>
  <c r="AL43" i="7"/>
  <c r="AM43" i="7"/>
  <c r="AI44" i="7"/>
  <c r="AN44" i="7" s="1"/>
  <c r="AP44" i="7" s="1"/>
  <c r="AJ44" i="7"/>
  <c r="AK44" i="7"/>
  <c r="AL44" i="7"/>
  <c r="AM44" i="7"/>
  <c r="AI45" i="7"/>
  <c r="AJ45" i="7"/>
  <c r="AK45" i="7"/>
  <c r="AL45" i="7"/>
  <c r="AM45" i="7"/>
  <c r="AI46" i="7"/>
  <c r="AN46" i="7" s="1"/>
  <c r="AP46" i="7" s="1"/>
  <c r="AJ46" i="7"/>
  <c r="AK46" i="7"/>
  <c r="AL46" i="7"/>
  <c r="AM46" i="7"/>
  <c r="AI47" i="7"/>
  <c r="AJ47" i="7"/>
  <c r="AN47" i="7" s="1"/>
  <c r="AP47" i="7" s="1"/>
  <c r="AK47" i="7"/>
  <c r="AL47" i="7"/>
  <c r="AM47" i="7"/>
  <c r="AI48" i="7"/>
  <c r="AJ48" i="7"/>
  <c r="AK48" i="7"/>
  <c r="AN48" i="7" s="1"/>
  <c r="AP48" i="7" s="1"/>
  <c r="AL48" i="7"/>
  <c r="AM48" i="7"/>
  <c r="AI49" i="7"/>
  <c r="AN49" i="7" s="1"/>
  <c r="AP49" i="7" s="1"/>
  <c r="AJ49" i="7"/>
  <c r="AK49" i="7"/>
  <c r="AL49" i="7"/>
  <c r="AM49" i="7"/>
  <c r="AI50" i="7"/>
  <c r="AJ50" i="7"/>
  <c r="AK50" i="7"/>
  <c r="AN50" i="7" s="1"/>
  <c r="AP50" i="7" s="1"/>
  <c r="AL50" i="7"/>
  <c r="AM50" i="7"/>
  <c r="AI51" i="7"/>
  <c r="AJ51" i="7"/>
  <c r="AK51" i="7"/>
  <c r="AL51" i="7"/>
  <c r="AM51" i="7"/>
  <c r="AI52" i="7"/>
  <c r="AJ52" i="7"/>
  <c r="AK52" i="7"/>
  <c r="AL52" i="7"/>
  <c r="AM52" i="7"/>
  <c r="AI53" i="7"/>
  <c r="AJ53" i="7"/>
  <c r="AK53" i="7"/>
  <c r="AN53" i="7" s="1"/>
  <c r="AP53" i="7" s="1"/>
  <c r="AL53" i="7"/>
  <c r="AM53" i="7"/>
  <c r="AI54" i="7"/>
  <c r="AN54" i="7" s="1"/>
  <c r="AP54" i="7" s="1"/>
  <c r="AJ54" i="7"/>
  <c r="AK54" i="7"/>
  <c r="AL54" i="7"/>
  <c r="AM54" i="7"/>
  <c r="AI55" i="7"/>
  <c r="AJ55" i="7"/>
  <c r="AK55" i="7"/>
  <c r="AN55" i="7" s="1"/>
  <c r="AP55" i="7" s="1"/>
  <c r="AL55" i="7"/>
  <c r="AM55" i="7"/>
  <c r="AJ4" i="7"/>
  <c r="AN4" i="7" s="1"/>
  <c r="AP4" i="7" s="1"/>
  <c r="AK4" i="7"/>
  <c r="AL4" i="7"/>
  <c r="AM4" i="7"/>
  <c r="AI4" i="7"/>
  <c r="AN56" i="7"/>
  <c r="AP56" i="7" s="1"/>
  <c r="AN52" i="7"/>
  <c r="AP52" i="7" s="1"/>
  <c r="AN51" i="7"/>
  <c r="AP51" i="7" s="1"/>
  <c r="AN45" i="7"/>
  <c r="AP45" i="7" s="1"/>
  <c r="AN43" i="7"/>
  <c r="AP43" i="7" s="1"/>
  <c r="AN41" i="7"/>
  <c r="AP41" i="7" s="1"/>
  <c r="AN35" i="7"/>
  <c r="AP35" i="7" s="1"/>
  <c r="AN33" i="7"/>
  <c r="AP33" i="7" s="1"/>
  <c r="AN26" i="7"/>
  <c r="AP26" i="7" s="1"/>
  <c r="AN24" i="7"/>
  <c r="AP24" i="7" s="1"/>
  <c r="AN23" i="7"/>
  <c r="AP23" i="7" s="1"/>
  <c r="AN16" i="7"/>
  <c r="AP16" i="7" s="1"/>
  <c r="AN15" i="7"/>
  <c r="AP15" i="7" s="1"/>
  <c r="AN9" i="7"/>
  <c r="AP9" i="7" s="1"/>
  <c r="AN7" i="7"/>
  <c r="AP7" i="7" s="1"/>
  <c r="AN5" i="7"/>
  <c r="AP5" i="7" s="1"/>
  <c r="E53" i="2" l="1"/>
  <c r="I104" i="2" l="1"/>
  <c r="I103" i="2"/>
  <c r="J103" i="2" s="1"/>
  <c r="I102" i="2"/>
  <c r="J102" i="2" s="1"/>
  <c r="I94" i="2"/>
  <c r="J94" i="2" s="1"/>
  <c r="I93" i="2"/>
  <c r="J93" i="2" s="1"/>
  <c r="I92" i="2"/>
  <c r="J92" i="2" s="1"/>
  <c r="I91" i="2"/>
  <c r="J91" i="2" s="1"/>
  <c r="I90" i="2"/>
  <c r="J90" i="2" s="1"/>
  <c r="I89" i="2"/>
  <c r="J89" i="2" s="1"/>
  <c r="I88" i="2"/>
  <c r="J88" i="2" s="1"/>
  <c r="I87" i="2"/>
  <c r="J87" i="2" s="1"/>
  <c r="I72" i="2"/>
  <c r="J72" i="2" s="1"/>
  <c r="I71" i="2"/>
  <c r="J71" i="2" s="1"/>
  <c r="I70" i="2"/>
  <c r="J70" i="2" s="1"/>
  <c r="I69" i="2"/>
  <c r="I68" i="2"/>
  <c r="J68" i="2" s="1"/>
  <c r="I67" i="2"/>
  <c r="J67" i="2" s="1"/>
  <c r="I66" i="2"/>
  <c r="J66" i="2" s="1"/>
  <c r="I65" i="2"/>
  <c r="J65" i="2" s="1"/>
  <c r="I64" i="2"/>
  <c r="J64" i="2" s="1"/>
  <c r="I63" i="2"/>
  <c r="J63" i="2" s="1"/>
  <c r="I62" i="2"/>
  <c r="J62" i="2" s="1"/>
  <c r="I52" i="2"/>
  <c r="J52" i="2" s="1"/>
  <c r="I50" i="2"/>
  <c r="J50" i="2" s="1"/>
  <c r="I48" i="2"/>
  <c r="J48" i="2" s="1"/>
  <c r="I51" i="2"/>
  <c r="J51" i="2" s="1"/>
  <c r="I38" i="2"/>
  <c r="J38" i="2" s="1"/>
  <c r="I37" i="2"/>
  <c r="J37" i="2" s="1"/>
  <c r="I36" i="2"/>
  <c r="J36" i="2" s="1"/>
  <c r="I35" i="2"/>
  <c r="J35" i="2" s="1"/>
  <c r="I34" i="2"/>
  <c r="J34" i="2" s="1"/>
  <c r="I33" i="2"/>
  <c r="J33" i="2" s="1"/>
  <c r="I32" i="2"/>
  <c r="J32" i="2" s="1"/>
  <c r="I31" i="2"/>
  <c r="J31" i="2" s="1"/>
  <c r="I5" i="2"/>
  <c r="J5" i="2" s="1"/>
  <c r="I6" i="2"/>
  <c r="J6" i="2" s="1"/>
  <c r="I7" i="2"/>
  <c r="J7" i="2" s="1"/>
  <c r="I8" i="2"/>
  <c r="J8" i="2" s="1"/>
  <c r="I9" i="2"/>
  <c r="J9" i="2" s="1"/>
  <c r="I10" i="2"/>
  <c r="J10" i="2" s="1"/>
  <c r="I11" i="2"/>
  <c r="J11" i="2" s="1"/>
  <c r="I4" i="2"/>
  <c r="J4" i="2" s="1"/>
  <c r="J69" i="2" l="1"/>
  <c r="F64" i="9"/>
  <c r="F63" i="9"/>
  <c r="G63" i="9" s="1"/>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13" i="9"/>
  <c r="F275"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54"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54" i="8"/>
  <c r="E55" i="8"/>
  <c r="G64" i="9" l="1"/>
  <c r="F65" i="9" s="1"/>
  <c r="F278" i="8"/>
  <c r="F279" i="8"/>
  <c r="F281" i="8"/>
  <c r="F276" i="8"/>
  <c r="F277" i="8"/>
  <c r="F282" i="8"/>
  <c r="F283" i="8"/>
  <c r="F284" i="8"/>
  <c r="C39" i="2"/>
  <c r="D39" i="2"/>
  <c r="G39" i="2"/>
  <c r="H39" i="2"/>
  <c r="AE55" i="7"/>
  <c r="AE54" i="7"/>
  <c r="AE53" i="7"/>
  <c r="AE43" i="7"/>
  <c r="AE42" i="7"/>
  <c r="AE41" i="7"/>
  <c r="AE31" i="7"/>
  <c r="AE30" i="7"/>
  <c r="AE29" i="7"/>
  <c r="AE19" i="7"/>
  <c r="AE18" i="7"/>
  <c r="AE17" i="7"/>
  <c r="AE7" i="7"/>
  <c r="AE6" i="7"/>
  <c r="AE5" i="7"/>
  <c r="T49" i="7"/>
  <c r="T48" i="7"/>
  <c r="T47" i="7"/>
  <c r="T37" i="7"/>
  <c r="T36" i="7"/>
  <c r="T35" i="7"/>
  <c r="T25" i="7"/>
  <c r="T24" i="7"/>
  <c r="T23" i="7"/>
  <c r="T13" i="7"/>
  <c r="T12" i="7"/>
  <c r="T11" i="7"/>
  <c r="J7" i="7"/>
  <c r="J8" i="7"/>
  <c r="J9" i="7"/>
  <c r="J19" i="7"/>
  <c r="J20" i="7"/>
  <c r="J21" i="7"/>
  <c r="J31" i="7"/>
  <c r="J32" i="7"/>
  <c r="J33" i="7"/>
  <c r="J43" i="7"/>
  <c r="J44" i="7"/>
  <c r="J45" i="7"/>
  <c r="J55" i="7"/>
  <c r="J56" i="7"/>
  <c r="J57" i="7"/>
  <c r="AC57" i="7"/>
  <c r="AE57" i="7" s="1"/>
  <c r="AC56" i="7"/>
  <c r="AE56" i="7" s="1"/>
  <c r="AC55" i="7"/>
  <c r="AC54" i="7"/>
  <c r="AC53" i="7"/>
  <c r="AC52" i="7"/>
  <c r="AE52" i="7" s="1"/>
  <c r="AC51" i="7"/>
  <c r="AE51" i="7" s="1"/>
  <c r="AC50" i="7"/>
  <c r="AE50" i="7" s="1"/>
  <c r="AC49" i="7"/>
  <c r="AE49" i="7" s="1"/>
  <c r="AC48" i="7"/>
  <c r="AE48" i="7" s="1"/>
  <c r="AC47" i="7"/>
  <c r="AE47" i="7" s="1"/>
  <c r="AC46" i="7"/>
  <c r="AE46" i="7" s="1"/>
  <c r="AC45" i="7"/>
  <c r="AE45" i="7" s="1"/>
  <c r="AC44" i="7"/>
  <c r="AE44" i="7" s="1"/>
  <c r="AC43" i="7"/>
  <c r="AC42" i="7"/>
  <c r="AC41" i="7"/>
  <c r="AC40" i="7"/>
  <c r="AE40" i="7" s="1"/>
  <c r="AC39" i="7"/>
  <c r="AE39" i="7" s="1"/>
  <c r="AC38" i="7"/>
  <c r="AE38" i="7" s="1"/>
  <c r="AC37" i="7"/>
  <c r="AE37" i="7" s="1"/>
  <c r="AC36" i="7"/>
  <c r="AE36" i="7" s="1"/>
  <c r="AC35" i="7"/>
  <c r="AE35" i="7" s="1"/>
  <c r="AC34" i="7"/>
  <c r="AE34" i="7" s="1"/>
  <c r="AC33" i="7"/>
  <c r="AE33" i="7" s="1"/>
  <c r="AC32" i="7"/>
  <c r="AE32" i="7" s="1"/>
  <c r="AC31" i="7"/>
  <c r="AC30" i="7"/>
  <c r="AC29" i="7"/>
  <c r="AC28" i="7"/>
  <c r="AE28" i="7" s="1"/>
  <c r="AC27" i="7"/>
  <c r="AE27" i="7" s="1"/>
  <c r="AC26" i="7"/>
  <c r="AE26" i="7" s="1"/>
  <c r="AC25" i="7"/>
  <c r="AE25" i="7" s="1"/>
  <c r="AC24" i="7"/>
  <c r="AE24" i="7" s="1"/>
  <c r="AC23" i="7"/>
  <c r="AE23" i="7" s="1"/>
  <c r="AC22" i="7"/>
  <c r="AE22" i="7" s="1"/>
  <c r="AC21" i="7"/>
  <c r="AE21" i="7" s="1"/>
  <c r="AC20" i="7"/>
  <c r="AE20" i="7" s="1"/>
  <c r="AC19" i="7"/>
  <c r="AC18" i="7"/>
  <c r="AC17" i="7"/>
  <c r="AC16" i="7"/>
  <c r="AE16" i="7" s="1"/>
  <c r="AC15" i="7"/>
  <c r="AE15" i="7" s="1"/>
  <c r="AC14" i="7"/>
  <c r="AE14" i="7" s="1"/>
  <c r="AC13" i="7"/>
  <c r="AE13" i="7" s="1"/>
  <c r="AC12" i="7"/>
  <c r="AE12" i="7" s="1"/>
  <c r="AC11" i="7"/>
  <c r="AE11" i="7" s="1"/>
  <c r="AC10" i="7"/>
  <c r="AE10" i="7" s="1"/>
  <c r="AC9" i="7"/>
  <c r="AE9" i="7" s="1"/>
  <c r="AC8" i="7"/>
  <c r="AE8" i="7" s="1"/>
  <c r="AC7" i="7"/>
  <c r="AC6" i="7"/>
  <c r="AC5" i="7"/>
  <c r="AC4" i="7"/>
  <c r="AE4" i="7" s="1"/>
  <c r="R57" i="7"/>
  <c r="T57" i="7" s="1"/>
  <c r="R56" i="7"/>
  <c r="T56" i="7" s="1"/>
  <c r="R55" i="7"/>
  <c r="T55" i="7" s="1"/>
  <c r="R54" i="7"/>
  <c r="T54" i="7" s="1"/>
  <c r="R53" i="7"/>
  <c r="T53" i="7" s="1"/>
  <c r="R52" i="7"/>
  <c r="T52" i="7" s="1"/>
  <c r="R51" i="7"/>
  <c r="T51" i="7" s="1"/>
  <c r="R50" i="7"/>
  <c r="T50" i="7" s="1"/>
  <c r="R49" i="7"/>
  <c r="R48" i="7"/>
  <c r="R47" i="7"/>
  <c r="R46" i="7"/>
  <c r="T46" i="7" s="1"/>
  <c r="R45" i="7"/>
  <c r="T45" i="7" s="1"/>
  <c r="R44" i="7"/>
  <c r="T44" i="7" s="1"/>
  <c r="R43" i="7"/>
  <c r="T43" i="7" s="1"/>
  <c r="R42" i="7"/>
  <c r="T42" i="7" s="1"/>
  <c r="R41" i="7"/>
  <c r="T41" i="7" s="1"/>
  <c r="R40" i="7"/>
  <c r="T40" i="7" s="1"/>
  <c r="R39" i="7"/>
  <c r="T39" i="7" s="1"/>
  <c r="R38" i="7"/>
  <c r="T38" i="7" s="1"/>
  <c r="R37" i="7"/>
  <c r="R36" i="7"/>
  <c r="R35" i="7"/>
  <c r="R34" i="7"/>
  <c r="T34" i="7" s="1"/>
  <c r="R33" i="7"/>
  <c r="T33" i="7" s="1"/>
  <c r="R32" i="7"/>
  <c r="T32" i="7" s="1"/>
  <c r="R31" i="7"/>
  <c r="T31" i="7" s="1"/>
  <c r="R30" i="7"/>
  <c r="T30" i="7" s="1"/>
  <c r="R29" i="7"/>
  <c r="T29" i="7" s="1"/>
  <c r="R28" i="7"/>
  <c r="T28" i="7" s="1"/>
  <c r="R27" i="7"/>
  <c r="T27" i="7" s="1"/>
  <c r="R26" i="7"/>
  <c r="T26" i="7" s="1"/>
  <c r="R25" i="7"/>
  <c r="R24" i="7"/>
  <c r="R23" i="7"/>
  <c r="R22" i="7"/>
  <c r="T22" i="7" s="1"/>
  <c r="R21" i="7"/>
  <c r="T21" i="7" s="1"/>
  <c r="R20" i="7"/>
  <c r="T20" i="7" s="1"/>
  <c r="R19" i="7"/>
  <c r="T19" i="7" s="1"/>
  <c r="R18" i="7"/>
  <c r="T18" i="7" s="1"/>
  <c r="R17" i="7"/>
  <c r="T17" i="7" s="1"/>
  <c r="R16" i="7"/>
  <c r="T16" i="7" s="1"/>
  <c r="R15" i="7"/>
  <c r="T15" i="7" s="1"/>
  <c r="R14" i="7"/>
  <c r="T14" i="7" s="1"/>
  <c r="R13" i="7"/>
  <c r="R12" i="7"/>
  <c r="R11" i="7"/>
  <c r="R10" i="7"/>
  <c r="T10" i="7" s="1"/>
  <c r="R9" i="7"/>
  <c r="T9" i="7" s="1"/>
  <c r="R8" i="7"/>
  <c r="T8" i="7" s="1"/>
  <c r="R7" i="7"/>
  <c r="T7" i="7" s="1"/>
  <c r="R6" i="7"/>
  <c r="T6" i="7" s="1"/>
  <c r="R5" i="7"/>
  <c r="T5" i="7" s="1"/>
  <c r="R4" i="7"/>
  <c r="T4" i="7" s="1"/>
  <c r="H5" i="7"/>
  <c r="J5" i="7" s="1"/>
  <c r="H6" i="7"/>
  <c r="J6" i="7" s="1"/>
  <c r="H7" i="7"/>
  <c r="H8" i="7"/>
  <c r="H9" i="7"/>
  <c r="H10" i="7"/>
  <c r="J10" i="7" s="1"/>
  <c r="H11" i="7"/>
  <c r="J11" i="7" s="1"/>
  <c r="H12" i="7"/>
  <c r="J12" i="7" s="1"/>
  <c r="H13" i="7"/>
  <c r="J13" i="7" s="1"/>
  <c r="H14" i="7"/>
  <c r="J14" i="7" s="1"/>
  <c r="H15" i="7"/>
  <c r="J15" i="7" s="1"/>
  <c r="H16" i="7"/>
  <c r="J16" i="7" s="1"/>
  <c r="H17" i="7"/>
  <c r="J17" i="7" s="1"/>
  <c r="H18" i="7"/>
  <c r="J18" i="7" s="1"/>
  <c r="H19" i="7"/>
  <c r="H20" i="7"/>
  <c r="H21" i="7"/>
  <c r="H22" i="7"/>
  <c r="J22" i="7" s="1"/>
  <c r="H23" i="7"/>
  <c r="J23" i="7" s="1"/>
  <c r="H24" i="7"/>
  <c r="J24" i="7" s="1"/>
  <c r="H25" i="7"/>
  <c r="J25" i="7" s="1"/>
  <c r="H26" i="7"/>
  <c r="J26" i="7" s="1"/>
  <c r="H27" i="7"/>
  <c r="J27" i="7" s="1"/>
  <c r="H28" i="7"/>
  <c r="J28" i="7" s="1"/>
  <c r="H29" i="7"/>
  <c r="J29" i="7" s="1"/>
  <c r="H30" i="7"/>
  <c r="J30" i="7" s="1"/>
  <c r="H31" i="7"/>
  <c r="H32" i="7"/>
  <c r="H33" i="7"/>
  <c r="H34" i="7"/>
  <c r="J34" i="7" s="1"/>
  <c r="H35" i="7"/>
  <c r="J35" i="7" s="1"/>
  <c r="H36" i="7"/>
  <c r="J36" i="7" s="1"/>
  <c r="H37" i="7"/>
  <c r="J37" i="7" s="1"/>
  <c r="H38" i="7"/>
  <c r="J38" i="7" s="1"/>
  <c r="H39" i="7"/>
  <c r="J39" i="7" s="1"/>
  <c r="H40" i="7"/>
  <c r="J40" i="7" s="1"/>
  <c r="H41" i="7"/>
  <c r="J41" i="7" s="1"/>
  <c r="H42" i="7"/>
  <c r="J42" i="7" s="1"/>
  <c r="H43" i="7"/>
  <c r="H44" i="7"/>
  <c r="H45" i="7"/>
  <c r="H46" i="7"/>
  <c r="J46" i="7" s="1"/>
  <c r="H47" i="7"/>
  <c r="J47" i="7" s="1"/>
  <c r="H48" i="7"/>
  <c r="J48" i="7" s="1"/>
  <c r="H49" i="7"/>
  <c r="J49" i="7" s="1"/>
  <c r="H50" i="7"/>
  <c r="J50" i="7" s="1"/>
  <c r="H51" i="7"/>
  <c r="J51" i="7" s="1"/>
  <c r="H52" i="7"/>
  <c r="J52" i="7" s="1"/>
  <c r="H53" i="7"/>
  <c r="J53" i="7" s="1"/>
  <c r="H54" i="7"/>
  <c r="J54" i="7" s="1"/>
  <c r="H55" i="7"/>
  <c r="H56" i="7"/>
  <c r="H57" i="7"/>
  <c r="H4" i="7"/>
  <c r="J4" i="7" s="1"/>
  <c r="D105" i="2"/>
  <c r="G105" i="2"/>
  <c r="H105" i="2"/>
  <c r="C105" i="2"/>
  <c r="D73" i="2"/>
  <c r="G73" i="2"/>
  <c r="H73" i="2"/>
  <c r="C73" i="2"/>
  <c r="O64" i="2" s="1"/>
  <c r="D95" i="2"/>
  <c r="G95" i="2"/>
  <c r="H95" i="2"/>
  <c r="R88" i="2" s="1"/>
  <c r="U88" i="2" s="1"/>
  <c r="C95" i="2"/>
  <c r="O87" i="2" s="1"/>
  <c r="U15" i="5"/>
  <c r="U14" i="5"/>
  <c r="U13" i="5"/>
  <c r="U12" i="5"/>
  <c r="U11" i="5"/>
  <c r="U10" i="5"/>
  <c r="U9" i="5"/>
  <c r="U8" i="5"/>
  <c r="U7" i="5"/>
  <c r="U6" i="5"/>
  <c r="U5" i="5"/>
  <c r="U4" i="5"/>
  <c r="U15" i="1"/>
  <c r="U4" i="1"/>
  <c r="U14" i="1"/>
  <c r="U5" i="1"/>
  <c r="U6" i="1"/>
  <c r="U8" i="1"/>
  <c r="U7" i="1"/>
  <c r="U9" i="1"/>
  <c r="U10" i="1"/>
  <c r="U13" i="1"/>
  <c r="U12" i="1"/>
  <c r="U11" i="1"/>
  <c r="Q48" i="2"/>
  <c r="P50" i="2"/>
  <c r="T50" i="2" s="1"/>
  <c r="H12" i="2"/>
  <c r="G12" i="2"/>
  <c r="D12" i="2"/>
  <c r="C12" i="2"/>
  <c r="R15" i="3"/>
  <c r="O6" i="3"/>
  <c r="L12" i="3"/>
  <c r="I7" i="3"/>
  <c r="F12" i="3"/>
  <c r="C13" i="3"/>
  <c r="R35" i="1"/>
  <c r="O7" i="1"/>
  <c r="L12" i="1"/>
  <c r="I8" i="1"/>
  <c r="F12" i="1"/>
  <c r="C13" i="1"/>
  <c r="R81" i="2" l="1"/>
  <c r="U81" i="2" s="1"/>
  <c r="R80" i="2"/>
  <c r="U80" i="2" s="1"/>
  <c r="R79" i="2"/>
  <c r="U79" i="2" s="1"/>
  <c r="R76" i="2"/>
  <c r="U76" i="2" s="1"/>
  <c r="R78" i="2"/>
  <c r="U78" i="2" s="1"/>
  <c r="R77" i="2"/>
  <c r="U77" i="2" s="1"/>
  <c r="R82" i="2"/>
  <c r="U82" i="2" s="1"/>
  <c r="P76" i="2"/>
  <c r="T76" i="2" s="1"/>
  <c r="P81" i="2"/>
  <c r="T81" i="2" s="1"/>
  <c r="P79" i="2"/>
  <c r="T79" i="2" s="1"/>
  <c r="P78" i="2"/>
  <c r="T78" i="2" s="1"/>
  <c r="P80" i="2"/>
  <c r="T80" i="2" s="1"/>
  <c r="P82" i="2"/>
  <c r="T82" i="2" s="1"/>
  <c r="P77" i="2"/>
  <c r="T77" i="2" s="1"/>
  <c r="Q80" i="2"/>
  <c r="Q81" i="2"/>
  <c r="Q76" i="2"/>
  <c r="Q82" i="2"/>
  <c r="Q78" i="2"/>
  <c r="Q77" i="2"/>
  <c r="Q79" i="2"/>
  <c r="Q33" i="2"/>
  <c r="P31" i="2"/>
  <c r="T31" i="2" s="1"/>
  <c r="E39" i="2"/>
  <c r="F39" i="2" s="1"/>
  <c r="O31" i="2"/>
  <c r="Q90" i="2"/>
  <c r="O9" i="2"/>
  <c r="Q9" i="2"/>
  <c r="Q72" i="2"/>
  <c r="O51" i="2"/>
  <c r="F53" i="2"/>
  <c r="O103" i="2"/>
  <c r="F105" i="2"/>
  <c r="P9" i="2"/>
  <c r="T9" i="2" s="1"/>
  <c r="E12" i="2"/>
  <c r="F12" i="2" s="1"/>
  <c r="Q103" i="2"/>
  <c r="J105" i="2"/>
  <c r="P64" i="2"/>
  <c r="T64" i="2" s="1"/>
  <c r="E73" i="2"/>
  <c r="F73" i="2" s="1"/>
  <c r="P90" i="2"/>
  <c r="T90" i="2" s="1"/>
  <c r="E95" i="2"/>
  <c r="F95" i="2" s="1"/>
  <c r="P103" i="2"/>
  <c r="E105" i="2"/>
  <c r="Q92" i="2"/>
  <c r="Q88" i="2"/>
  <c r="R66" i="2"/>
  <c r="U66" i="2" s="1"/>
  <c r="I73" i="2"/>
  <c r="J73" i="2" s="1"/>
  <c r="R51" i="2"/>
  <c r="U51" i="2" s="1"/>
  <c r="I53" i="2"/>
  <c r="J53" i="2" s="1"/>
  <c r="O93" i="2"/>
  <c r="O92" i="2"/>
  <c r="R103" i="2"/>
  <c r="I105" i="2"/>
  <c r="R89" i="2"/>
  <c r="U89" i="2" s="1"/>
  <c r="I95" i="2"/>
  <c r="J95" i="2" s="1"/>
  <c r="O91" i="2"/>
  <c r="O88" i="2"/>
  <c r="R10" i="2"/>
  <c r="U10" i="2" s="1"/>
  <c r="I12" i="2"/>
  <c r="J12" i="2" s="1"/>
  <c r="Q93" i="2"/>
  <c r="R35" i="2"/>
  <c r="U35" i="2" s="1"/>
  <c r="I39" i="2"/>
  <c r="J39" i="2" s="1"/>
  <c r="G65" i="9"/>
  <c r="F66" i="9" s="1"/>
  <c r="G275" i="8"/>
  <c r="H275" i="8" s="1"/>
  <c r="G276" i="8"/>
  <c r="H276" i="8" s="1"/>
  <c r="G277" i="8"/>
  <c r="H277" i="8" s="1"/>
  <c r="G278" i="8"/>
  <c r="G279" i="8"/>
  <c r="G281" i="8"/>
  <c r="G282" i="8"/>
  <c r="H279" i="8"/>
  <c r="H278" i="8"/>
  <c r="F280" i="8"/>
  <c r="G283" i="8" s="1"/>
  <c r="R94" i="2"/>
  <c r="U94" i="2" s="1"/>
  <c r="P93" i="2"/>
  <c r="T93" i="2" s="1"/>
  <c r="R92" i="2"/>
  <c r="U92" i="2" s="1"/>
  <c r="R90" i="2"/>
  <c r="U90" i="2" s="1"/>
  <c r="Q89" i="2"/>
  <c r="Q104" i="2"/>
  <c r="O94" i="2"/>
  <c r="P89" i="2"/>
  <c r="T89" i="2" s="1"/>
  <c r="P104" i="2"/>
  <c r="R104" i="2"/>
  <c r="P92" i="2"/>
  <c r="T92" i="2" s="1"/>
  <c r="P88" i="2"/>
  <c r="T88" i="2" s="1"/>
  <c r="O102" i="2"/>
  <c r="O90" i="2"/>
  <c r="R91" i="2"/>
  <c r="U91" i="2" s="1"/>
  <c r="R87" i="2"/>
  <c r="U87" i="2" s="1"/>
  <c r="R102" i="2"/>
  <c r="O104" i="2"/>
  <c r="O89" i="2"/>
  <c r="Q91" i="2"/>
  <c r="Q87" i="2"/>
  <c r="Q102" i="2"/>
  <c r="P91" i="2"/>
  <c r="T91" i="2" s="1"/>
  <c r="P87" i="2"/>
  <c r="T87" i="2" s="1"/>
  <c r="P102" i="2"/>
  <c r="Q94" i="2"/>
  <c r="P94" i="2"/>
  <c r="T94" i="2" s="1"/>
  <c r="R93" i="2"/>
  <c r="U93" i="2" s="1"/>
  <c r="R69" i="2"/>
  <c r="U69" i="2" s="1"/>
  <c r="R70" i="2"/>
  <c r="U70" i="2" s="1"/>
  <c r="R63" i="2"/>
  <c r="U63" i="2" s="1"/>
  <c r="Q70" i="2"/>
  <c r="R68" i="2"/>
  <c r="U68" i="2" s="1"/>
  <c r="Q66" i="2"/>
  <c r="O69" i="2"/>
  <c r="Q69" i="2"/>
  <c r="O63" i="2"/>
  <c r="P72" i="2"/>
  <c r="T72" i="2" s="1"/>
  <c r="O68" i="2"/>
  <c r="O62" i="2"/>
  <c r="O66" i="2"/>
  <c r="Q63" i="2"/>
  <c r="P69" i="2"/>
  <c r="T69" i="2" s="1"/>
  <c r="Q62" i="2"/>
  <c r="R65" i="2"/>
  <c r="U65" i="2" s="1"/>
  <c r="R71" i="2"/>
  <c r="U71" i="2" s="1"/>
  <c r="R67" i="2"/>
  <c r="U67" i="2" s="1"/>
  <c r="R64" i="2"/>
  <c r="U64" i="2" s="1"/>
  <c r="P70" i="2"/>
  <c r="T70" i="2" s="1"/>
  <c r="O72" i="2"/>
  <c r="R62" i="2"/>
  <c r="U62" i="2" s="1"/>
  <c r="R72" i="2"/>
  <c r="U72" i="2" s="1"/>
  <c r="Q68" i="2"/>
  <c r="P68" i="2"/>
  <c r="T68" i="2" s="1"/>
  <c r="P62" i="2"/>
  <c r="T62" i="2" s="1"/>
  <c r="Q65" i="2"/>
  <c r="Q71" i="2"/>
  <c r="Q67" i="2"/>
  <c r="Q64" i="2"/>
  <c r="P63" i="2"/>
  <c r="T63" i="2" s="1"/>
  <c r="P66" i="2"/>
  <c r="T66" i="2" s="1"/>
  <c r="P65" i="2"/>
  <c r="T65" i="2" s="1"/>
  <c r="P71" i="2"/>
  <c r="T71" i="2" s="1"/>
  <c r="P67" i="2"/>
  <c r="T67" i="2" s="1"/>
  <c r="O70" i="2"/>
  <c r="Q38" i="2"/>
  <c r="O65" i="2"/>
  <c r="O71" i="2"/>
  <c r="O67" i="2"/>
  <c r="R38" i="2"/>
  <c r="U38" i="2" s="1"/>
  <c r="R32" i="2"/>
  <c r="U32" i="2" s="1"/>
  <c r="Q32" i="2"/>
  <c r="P32" i="2"/>
  <c r="T32" i="2" s="1"/>
  <c r="R31" i="2"/>
  <c r="U31" i="2" s="1"/>
  <c r="Q31" i="2"/>
  <c r="P34" i="2"/>
  <c r="T34" i="2" s="1"/>
  <c r="Q51" i="2"/>
  <c r="Q34" i="2"/>
  <c r="O34" i="2"/>
  <c r="P51" i="2"/>
  <c r="T51" i="2" s="1"/>
  <c r="P35" i="2"/>
  <c r="T35" i="2" s="1"/>
  <c r="O35" i="2"/>
  <c r="P52" i="2"/>
  <c r="T52" i="2" s="1"/>
  <c r="R36" i="2"/>
  <c r="U36" i="2" s="1"/>
  <c r="Q37" i="2"/>
  <c r="O52" i="2"/>
  <c r="O32" i="2"/>
  <c r="R34" i="2"/>
  <c r="U34" i="2" s="1"/>
  <c r="O36" i="2"/>
  <c r="Q36" i="2"/>
  <c r="P33" i="2"/>
  <c r="T33" i="2" s="1"/>
  <c r="P48" i="2"/>
  <c r="T48" i="2" s="1"/>
  <c r="T53" i="2" s="1"/>
  <c r="R37" i="2"/>
  <c r="U37" i="2" s="1"/>
  <c r="P36" i="2"/>
  <c r="T36" i="2" s="1"/>
  <c r="O33" i="2"/>
  <c r="O48" i="2"/>
  <c r="R50" i="2"/>
  <c r="U50" i="2" s="1"/>
  <c r="Q50" i="2"/>
  <c r="P38" i="2"/>
  <c r="T38" i="2" s="1"/>
  <c r="P37" i="2"/>
  <c r="T37" i="2" s="1"/>
  <c r="O38" i="2"/>
  <c r="O37" i="2"/>
  <c r="O50" i="2"/>
  <c r="R52" i="2"/>
  <c r="U52" i="2" s="1"/>
  <c r="R33" i="2"/>
  <c r="U33" i="2" s="1"/>
  <c r="R48" i="2"/>
  <c r="U48" i="2" s="1"/>
  <c r="Q52" i="2"/>
  <c r="Q35" i="2"/>
  <c r="Q8" i="2"/>
  <c r="Q5" i="2"/>
  <c r="R8" i="2"/>
  <c r="U8" i="2" s="1"/>
  <c r="R7" i="2"/>
  <c r="U7" i="2" s="1"/>
  <c r="Q7" i="2"/>
  <c r="Q10" i="2"/>
  <c r="Q4" i="2"/>
  <c r="R11" i="2"/>
  <c r="Q11" i="2"/>
  <c r="R4" i="2"/>
  <c r="U4" i="2" s="1"/>
  <c r="R9" i="2"/>
  <c r="U9" i="2" s="1"/>
  <c r="R6" i="2"/>
  <c r="U6" i="2" s="1"/>
  <c r="Q6" i="2"/>
  <c r="R5" i="2"/>
  <c r="U5" i="2" s="1"/>
  <c r="O4" i="2"/>
  <c r="P10" i="2"/>
  <c r="T10" i="2" s="1"/>
  <c r="P8" i="2"/>
  <c r="T8" i="2" s="1"/>
  <c r="P4" i="2"/>
  <c r="T4" i="2" s="1"/>
  <c r="O7" i="2"/>
  <c r="P6" i="2"/>
  <c r="T6" i="2" s="1"/>
  <c r="O6" i="2"/>
  <c r="P11" i="2"/>
  <c r="P5" i="2"/>
  <c r="T5" i="2" s="1"/>
  <c r="O11" i="2"/>
  <c r="O5" i="2"/>
  <c r="O10" i="2"/>
  <c r="O8" i="2"/>
  <c r="P7" i="2"/>
  <c r="T7" i="2" s="1"/>
  <c r="U95" i="2" l="1"/>
  <c r="W87" i="2"/>
  <c r="W90" i="2"/>
  <c r="W93" i="2"/>
  <c r="W91" i="2"/>
  <c r="W92" i="2"/>
  <c r="W94" i="2"/>
  <c r="T95" i="2"/>
  <c r="W36" i="2"/>
  <c r="W64" i="2"/>
  <c r="W38" i="2"/>
  <c r="U39" i="2"/>
  <c r="W39" i="2" s="1"/>
  <c r="U73" i="2"/>
  <c r="W62" i="2" s="1"/>
  <c r="T39" i="2"/>
  <c r="T73" i="2"/>
  <c r="U53" i="2"/>
  <c r="U12" i="2"/>
  <c r="T12" i="2"/>
  <c r="O39" i="2"/>
  <c r="P39" i="2"/>
  <c r="R39" i="2"/>
  <c r="Q39" i="2"/>
  <c r="G66" i="9"/>
  <c r="G284" i="8"/>
  <c r="G280" i="8"/>
  <c r="H282" i="8"/>
  <c r="H281" i="8"/>
  <c r="H280" i="8"/>
  <c r="H284" i="8"/>
  <c r="H283" i="8"/>
  <c r="R12" i="2"/>
  <c r="Q12" i="2"/>
  <c r="O12" i="2"/>
  <c r="P12" i="2"/>
  <c r="W65" i="2" l="1"/>
  <c r="W37" i="2"/>
  <c r="W95" i="2"/>
  <c r="W88" i="2"/>
  <c r="W71" i="2"/>
  <c r="W89" i="2"/>
  <c r="W53" i="2"/>
  <c r="W49" i="2"/>
  <c r="W12" i="2"/>
  <c r="W18" i="2"/>
  <c r="W20" i="2"/>
  <c r="W19" i="2"/>
  <c r="W16" i="2"/>
  <c r="W17" i="2"/>
  <c r="W15" i="2"/>
  <c r="W6" i="2"/>
  <c r="W7" i="2"/>
  <c r="W50" i="2"/>
  <c r="W67" i="2"/>
  <c r="W8" i="2"/>
  <c r="W73" i="2"/>
  <c r="W81" i="2"/>
  <c r="W79" i="2"/>
  <c r="W82" i="2"/>
  <c r="W78" i="2"/>
  <c r="W76" i="2"/>
  <c r="W80" i="2"/>
  <c r="W77" i="2"/>
  <c r="W70" i="2"/>
  <c r="W48" i="2"/>
  <c r="W31" i="2"/>
  <c r="W4" i="2"/>
  <c r="W5" i="2"/>
  <c r="W10" i="2"/>
  <c r="W51" i="2"/>
  <c r="W33" i="2"/>
  <c r="W34" i="2"/>
  <c r="W32" i="2"/>
  <c r="W72" i="2"/>
  <c r="W52" i="2"/>
  <c r="W66" i="2"/>
  <c r="W9" i="2"/>
  <c r="W69" i="2"/>
  <c r="W68" i="2"/>
  <c r="W35" i="2"/>
  <c r="W63" i="2"/>
</calcChain>
</file>

<file path=xl/sharedStrings.xml><?xml version="1.0" encoding="utf-8"?>
<sst xmlns="http://schemas.openxmlformats.org/spreadsheetml/2006/main" count="2654" uniqueCount="415">
  <si>
    <t>Tranches Horaires - Plages ONISR</t>
  </si>
  <si>
    <t>P - Usager tué</t>
  </si>
  <si>
    <t>10h-13h</t>
  </si>
  <si>
    <t>13h-16h</t>
  </si>
  <si>
    <t>16h-19h</t>
  </si>
  <si>
    <t>19h-22h</t>
  </si>
  <si>
    <t>1h-5h</t>
  </si>
  <si>
    <t>22h-1h</t>
  </si>
  <si>
    <t>5h-7h</t>
  </si>
  <si>
    <t>7h-10h</t>
  </si>
  <si>
    <t>P Motif Trajet - Libellé</t>
  </si>
  <si>
    <t>Autre</t>
  </si>
  <si>
    <t>Courses / achats</t>
  </si>
  <si>
    <t>Domicile / école</t>
  </si>
  <si>
    <t>Domicile / travail</t>
  </si>
  <si>
    <t>N/C</t>
  </si>
  <si>
    <t>Non renseigné</t>
  </si>
  <si>
    <t>Promenade / loisirs</t>
  </si>
  <si>
    <t>Utilisation professionnelle</t>
  </si>
  <si>
    <t>Milieu - Libellé</t>
  </si>
  <si>
    <t>Autoroute</t>
  </si>
  <si>
    <t xml:space="preserve">En agglomération hors autoroute </t>
  </si>
  <si>
    <t xml:space="preserve">hors agglomération hors autoroute </t>
  </si>
  <si>
    <t>N/A</t>
  </si>
  <si>
    <t>P Mode Déplacement - Libellé</t>
  </si>
  <si>
    <t>3 RM &gt; 125 cm3</t>
  </si>
  <si>
    <t>3 RM  &gt; 50 &lt;= 125 cm3</t>
  </si>
  <si>
    <t>3 RM &lt;= 50 cm3</t>
  </si>
  <si>
    <t>Autobus</t>
  </si>
  <si>
    <t>Autocar</t>
  </si>
  <si>
    <t>Autre engin de déplacement personnel (EDP) sans moteur</t>
  </si>
  <si>
    <t>Autre véhicule</t>
  </si>
  <si>
    <t>Bicyclette</t>
  </si>
  <si>
    <t>Cyclomoteur &lt;=50 cm3</t>
  </si>
  <si>
    <t>Engin spécial</t>
  </si>
  <si>
    <t>Moto ou sidecar &gt; 125 cm3</t>
  </si>
  <si>
    <t>Moto ou sidecar  &gt; 50 &lt;= 125 cm3</t>
  </si>
  <si>
    <t>Nouvel engin de déplacement personnel (EDP) à moteur</t>
  </si>
  <si>
    <t>Piéton</t>
  </si>
  <si>
    <t>PL &gt; 3,5T + remorque</t>
  </si>
  <si>
    <t>PL seul 3,5T &lt;PTAC &lt;= 7,5T</t>
  </si>
  <si>
    <t>PL seul PTAC &gt; 7,5T</t>
  </si>
  <si>
    <t>Quad léger  &lt;= 50 cm3</t>
  </si>
  <si>
    <t>Quad lourd &gt; 50 cm3</t>
  </si>
  <si>
    <t>Scooter &gt; 125 cm3</t>
  </si>
  <si>
    <t>Scooter  &gt; 50 &lt;= 125 cm3</t>
  </si>
  <si>
    <t>Scooter &lt;= 50 cm3</t>
  </si>
  <si>
    <t>Tracteur agricole</t>
  </si>
  <si>
    <t>Tracteur routier + semi-remorque</t>
  </si>
  <si>
    <t>Tracteur routier seul</t>
  </si>
  <si>
    <t>Train</t>
  </si>
  <si>
    <t>Tramway</t>
  </si>
  <si>
    <t>VAE</t>
  </si>
  <si>
    <t>Véhicule de tourisme (VT) seul</t>
  </si>
  <si>
    <t>Voiturette</t>
  </si>
  <si>
    <t>VU seul 1,5T &lt; PTAC &lt;=3,5T</t>
  </si>
  <si>
    <t>P Tranche Age Usager - Libellé Tranche Age T4 Usager</t>
  </si>
  <si>
    <t>0-14 ans</t>
  </si>
  <si>
    <t>15-17 ans</t>
  </si>
  <si>
    <t>18-24 ans</t>
  </si>
  <si>
    <t>25-44 ans</t>
  </si>
  <si>
    <t>45-64 ans</t>
  </si>
  <si>
    <t>65-74 ans</t>
  </si>
  <si>
    <t>75 ans et plus</t>
  </si>
  <si>
    <t>indéterminé</t>
  </si>
  <si>
    <t>P Sexe Usager - Libellé</t>
  </si>
  <si>
    <t>Femme</t>
  </si>
  <si>
    <t>Homme</t>
  </si>
  <si>
    <t>Semaines 1 à 20</t>
  </si>
  <si>
    <t>Vélo par assistance électrique</t>
  </si>
  <si>
    <t>Véhicule utilitaire</t>
  </si>
  <si>
    <t>Véhicule Tourisme</t>
  </si>
  <si>
    <t>Transport en commun</t>
  </si>
  <si>
    <t>Poids Lourd</t>
  </si>
  <si>
    <t>Moto</t>
  </si>
  <si>
    <t>Engin Déplacement Personnel</t>
  </si>
  <si>
    <t>Cyclomoteur</t>
  </si>
  <si>
    <t>P – Usager tué</t>
  </si>
  <si>
    <t>2020</t>
  </si>
  <si>
    <t>2015-2019</t>
  </si>
  <si>
    <t>Semaine 12 à 19 incluse</t>
  </si>
  <si>
    <t>Semaines du 12 au 19 incluse</t>
  </si>
  <si>
    <t>Semaines 1 à 20 incluse</t>
  </si>
  <si>
    <t>Semaines 12 à 19 incluse</t>
  </si>
  <si>
    <t>En agglomération</t>
  </si>
  <si>
    <t>Hors agglomération</t>
  </si>
  <si>
    <t>P Catégorie Admin Véhicule - Libellé Court</t>
  </si>
  <si>
    <t xml:space="preserve">Autre </t>
  </si>
  <si>
    <t>Engin spé.</t>
  </si>
  <si>
    <t>Quad  &lt;= 50 cm3</t>
  </si>
  <si>
    <t>Quad  &gt; 50 cm3</t>
  </si>
  <si>
    <t>Trac. Agr.</t>
  </si>
  <si>
    <t>Bicy.</t>
  </si>
  <si>
    <t>Cyclo. &lt;=50 cm3</t>
  </si>
  <si>
    <t>EDP moteur</t>
  </si>
  <si>
    <t>EDP sans moteur</t>
  </si>
  <si>
    <t>Moto  &gt; 125 cm3</t>
  </si>
  <si>
    <t>Moto  &gt; 50 &lt;= 125 cm3</t>
  </si>
  <si>
    <t>Indéterminable</t>
  </si>
  <si>
    <t>PL 3,5T &lt; PTAC &lt;= 7,5T</t>
  </si>
  <si>
    <t>PL PTAC &gt; 7,5T</t>
  </si>
  <si>
    <t>Trac. routier</t>
  </si>
  <si>
    <t>Trac. + semi-remorque</t>
  </si>
  <si>
    <t>Tram.</t>
  </si>
  <si>
    <t>VT</t>
  </si>
  <si>
    <t>VU</t>
  </si>
  <si>
    <t>Cyclo</t>
  </si>
  <si>
    <t>EDP</t>
  </si>
  <si>
    <t>PL</t>
  </si>
  <si>
    <t>TC</t>
  </si>
  <si>
    <t xml:space="preserve">Total
</t>
  </si>
  <si>
    <t xml:space="preserve">Blessés
</t>
  </si>
  <si>
    <t xml:space="preserve">Tués
</t>
  </si>
  <si>
    <t xml:space="preserve">Accidents
</t>
  </si>
  <si>
    <t>Semaine</t>
  </si>
  <si>
    <t>Année</t>
  </si>
  <si>
    <t>Accidents</t>
  </si>
  <si>
    <t>Tués</t>
  </si>
  <si>
    <t>Ecart 2020 à la moy</t>
  </si>
  <si>
    <t>Tués estimés</t>
  </si>
  <si>
    <t>Courses / 
achats</t>
  </si>
  <si>
    <t>Promenade / 
loisirs</t>
  </si>
  <si>
    <t>Non
 renseigné</t>
  </si>
  <si>
    <t>Utilis.
prof.</t>
  </si>
  <si>
    <t>Domicile - 
travail</t>
  </si>
  <si>
    <t>Domicile - 
école</t>
  </si>
  <si>
    <t>Tués Cumulés 1 an</t>
  </si>
  <si>
    <t>Tués estimés Cumulés 1 an</t>
  </si>
  <si>
    <t>01</t>
  </si>
  <si>
    <t>02</t>
  </si>
  <si>
    <t>03</t>
  </si>
  <si>
    <t>04</t>
  </si>
  <si>
    <t>05</t>
  </si>
  <si>
    <t>06</t>
  </si>
  <si>
    <t>07</t>
  </si>
  <si>
    <t>08</t>
  </si>
  <si>
    <t>09</t>
  </si>
  <si>
    <t>10</t>
  </si>
  <si>
    <t>11</t>
  </si>
  <si>
    <t>12</t>
  </si>
  <si>
    <t>Cumul 12 mois</t>
  </si>
  <si>
    <t xml:space="preserve">Cumul 12 mois estimé </t>
  </si>
  <si>
    <t>Moy 2015-2019</t>
  </si>
  <si>
    <t>Provence-Alpes-Côte d'Azur</t>
  </si>
  <si>
    <t>Pays de la Loire</t>
  </si>
  <si>
    <t>Occitanie</t>
  </si>
  <si>
    <t>Nouvelle-Aquitaine</t>
  </si>
  <si>
    <t>Normandie</t>
  </si>
  <si>
    <t>Île-de-France</t>
  </si>
  <si>
    <t>Hauts-de-France</t>
  </si>
  <si>
    <t>Grand Est</t>
  </si>
  <si>
    <t>Corse</t>
  </si>
  <si>
    <t>Centre-Val de Loire</t>
  </si>
  <si>
    <t>Bretagne</t>
  </si>
  <si>
    <t>Bourgogne-Franche-Comté</t>
  </si>
  <si>
    <t>Auvergne-Rhône-Alpes</t>
  </si>
  <si>
    <t>Lieu Admin - Région Nom</t>
  </si>
  <si>
    <t xml:space="preserve">Blessés+Tués
</t>
  </si>
  <si>
    <t xml:space="preserve">Tués pour 100 accidents
</t>
  </si>
  <si>
    <t>Victimes</t>
  </si>
  <si>
    <r>
      <t>site Web :</t>
    </r>
    <r>
      <rPr>
        <b/>
        <sz val="9"/>
        <color indexed="55"/>
        <rFont val="Arial"/>
        <family val="2"/>
      </rPr>
      <t xml:space="preserve"> </t>
    </r>
    <r>
      <rPr>
        <b/>
        <sz val="9"/>
        <color indexed="20"/>
        <rFont val="Arial"/>
        <family val="2"/>
      </rPr>
      <t>http://www.onisr.securite-routiere.gouv.fr</t>
    </r>
  </si>
  <si>
    <t>ONISR - Ministère de l'intérieur - Place Beauvau 75800 Paris cedex 08
tél. : 01 86 21 59 02 - courriel : onisr-dscr@interieur.gouv.fr</t>
  </si>
  <si>
    <t>France métropolitaine  -  Page 8/11</t>
  </si>
  <si>
    <t>France métropolitaine  -  Page 9/11</t>
  </si>
  <si>
    <t>S12 - S19</t>
  </si>
  <si>
    <t>Total</t>
  </si>
  <si>
    <t>Moyenne 2015-2019</t>
  </si>
  <si>
    <t>0h-1h</t>
  </si>
  <si>
    <t>1h-2h</t>
  </si>
  <si>
    <t>2h-3h</t>
  </si>
  <si>
    <t>3h-4h</t>
  </si>
  <si>
    <t>4h-5h</t>
  </si>
  <si>
    <t>5h-6h</t>
  </si>
  <si>
    <t>6h-7h</t>
  </si>
  <si>
    <t>7h-8h</t>
  </si>
  <si>
    <t>8h-9h</t>
  </si>
  <si>
    <t>9h-10h</t>
  </si>
  <si>
    <t>10h-11h</t>
  </si>
  <si>
    <t>11h-12h</t>
  </si>
  <si>
    <t>12h-13h</t>
  </si>
  <si>
    <t>13h-14h</t>
  </si>
  <si>
    <t>14h-15h</t>
  </si>
  <si>
    <t>15h-16h</t>
  </si>
  <si>
    <t>16h-17h</t>
  </si>
  <si>
    <t>17h-18h</t>
  </si>
  <si>
    <t>18h-19h</t>
  </si>
  <si>
    <t>19h-20h</t>
  </si>
  <si>
    <t>20h-21h</t>
  </si>
  <si>
    <t>21h-22h</t>
  </si>
  <si>
    <t>22h-23h</t>
  </si>
  <si>
    <t>23h-00h</t>
  </si>
  <si>
    <t>Victimes par accident</t>
  </si>
  <si>
    <t>Acccidents</t>
  </si>
  <si>
    <t>Victimes pour 100 accidents</t>
  </si>
  <si>
    <t>Tués pour 100 accidents</t>
  </si>
  <si>
    <t>Ecart</t>
  </si>
  <si>
    <t>Somme :</t>
  </si>
  <si>
    <t>Différence 2020 à la moyenne 2015-2019</t>
  </si>
  <si>
    <t>EDP à moteur</t>
  </si>
  <si>
    <t>1</t>
  </si>
  <si>
    <t>2</t>
  </si>
  <si>
    <t>3</t>
  </si>
  <si>
    <t>4</t>
  </si>
  <si>
    <t>5</t>
  </si>
  <si>
    <t>6</t>
  </si>
  <si>
    <t>7</t>
  </si>
  <si>
    <t>8</t>
  </si>
  <si>
    <t>Répartition des tués cumulés pendant la période de confinement pour 2015-2019 et 2020 en France métropolitaine</t>
  </si>
  <si>
    <t>Contribution de l'évolution</t>
  </si>
  <si>
    <t>evol</t>
  </si>
  <si>
    <t>hors agglomération</t>
  </si>
  <si>
    <t>Demandes d’inscription à Pôle emploi par semaine</t>
  </si>
  <si>
    <t>Defm</t>
  </si>
  <si>
    <t>indice 100</t>
  </si>
  <si>
    <t>%</t>
  </si>
  <si>
    <t>Indice trafic PL</t>
  </si>
  <si>
    <t>Indice trafic Tous véhicules</t>
  </si>
  <si>
    <t>Inscriptions PE</t>
  </si>
  <si>
    <t>Vélo</t>
  </si>
  <si>
    <t>Autres</t>
  </si>
  <si>
    <t>Nombre de tués cumulés pendant la période de confinement pour 2015-2019 et 2020 en France métropolitaine</t>
  </si>
  <si>
    <t>0-17 ans</t>
  </si>
  <si>
    <t>Part contribution</t>
  </si>
  <si>
    <t>25-64 ans</t>
  </si>
  <si>
    <t xml:space="preserve">Au </t>
  </si>
  <si>
    <t>TRAxy Prod au 07/07/2020</t>
  </si>
  <si>
    <t>Date / Heure</t>
  </si>
  <si>
    <t>Num jour semaine</t>
  </si>
  <si>
    <t>A</t>
  </si>
  <si>
    <t>T</t>
  </si>
  <si>
    <t>B</t>
  </si>
  <si>
    <t>V</t>
  </si>
  <si>
    <t>A_Cumul 7j</t>
  </si>
  <si>
    <t>T_Cumul 7j</t>
  </si>
  <si>
    <t>B_Cumul 7j</t>
  </si>
  <si>
    <t>V_Cumul 7j</t>
  </si>
  <si>
    <t xml:space="preserve">2015-2019
</t>
  </si>
  <si>
    <t>Moto légère</t>
  </si>
  <si>
    <t>Moto lourde</t>
  </si>
  <si>
    <t xml:space="preserve">2020
</t>
  </si>
  <si>
    <t>Ecart à la moy</t>
  </si>
  <si>
    <t>Avant</t>
  </si>
  <si>
    <t>Pendant</t>
  </si>
  <si>
    <t>Après</t>
  </si>
  <si>
    <t>Du 1er janvier au 15 mars</t>
  </si>
  <si>
    <t>Du 16 mars au 10 mai</t>
  </si>
  <si>
    <t>Du 11 mai au 28 juin</t>
  </si>
  <si>
    <t>moyenne 2015-2019</t>
  </si>
  <si>
    <r>
      <t>Sources : ONISR - données définitives labellisées jusqu'en 2019, données provisoires 2020 au 7 juillet
Cerema - Indice de trafic routier cumul 7 jours glissant actualisé au 1</t>
    </r>
    <r>
      <rPr>
        <i/>
        <vertAlign val="superscript"/>
        <sz val="8"/>
        <rFont val="Arial"/>
        <family val="2"/>
      </rPr>
      <t>er</t>
    </r>
    <r>
      <rPr>
        <i/>
        <sz val="8"/>
        <rFont val="Arial"/>
        <family val="2"/>
      </rPr>
      <t xml:space="preserve"> juillet 2020</t>
    </r>
  </si>
  <si>
    <t>Source : ONISR - données définitives labellisées jusqu'en 2019, données provisoires 2020 au 7 juillet</t>
  </si>
  <si>
    <t>Indice T / T moy jour (13/01/20-02/02/20)</t>
  </si>
  <si>
    <t>T moyenne glissante 7j</t>
  </si>
  <si>
    <t>A moyenne glissante 7j</t>
  </si>
  <si>
    <t>Indice A / A moy jour (13/01/20-02/02/20)</t>
  </si>
  <si>
    <t xml:space="preserve">
</t>
  </si>
  <si>
    <t>Jours fériés</t>
  </si>
  <si>
    <t>Ascension</t>
  </si>
  <si>
    <t>L. de Pâques</t>
  </si>
  <si>
    <t>L. de Pentecôte</t>
  </si>
  <si>
    <t xml:space="preserve">Victimes pour 100 accidents
</t>
  </si>
  <si>
    <t>Victimes - Accidents</t>
  </si>
  <si>
    <t>La mortalité globale baisse de -63% pendant la période de confinement.
Les mortalités des automobilistes et des motocyclistes contribuent le plus à la baisse (respectivement pour 1/2 et pour 1/4). 
La mortalité des piétons baisse un peu moins (-57%). La mortalité des cyclistes baisse plus (-73%).
Les mortalités des 25-44 ans et des 45-64 ans baissent moins que la baisse globale mais ces baisses contribuent respectivement pour 1/3 et 1/5.
La baisse de la mortalité des 75 ans et plus est la plus forte (-78%) cependant cette baisse représente 1/6 de la baisse globale.
La mortalité des femmes très inférieure à celle des hommes ces 5 dernières années, a baissé plus que celle des hommes (-81%). Cette baisse représente 1/4 de la baisse globale.</t>
  </si>
  <si>
    <t>A la fin de la période de confinement, les mortalités des motocyclistes et des piétons augmentent par rapport à la moyenne de ces 5 dernières années, contrairement à la mortalité des automobilistes qui reste inférieure.</t>
  </si>
  <si>
    <t>Focus sur la période de confinement de la semaine 12 à la semaine 19 incluse, du 16 mars au 10 mai 2020</t>
  </si>
  <si>
    <t>17/03-10/05</t>
  </si>
  <si>
    <t>11/05-28/06</t>
  </si>
  <si>
    <t>France métropolitaine  -  Page 7/11</t>
  </si>
  <si>
    <t>Semaines</t>
  </si>
  <si>
    <t>Blessés</t>
  </si>
  <si>
    <t>Différence</t>
  </si>
  <si>
    <t>Evolution</t>
  </si>
  <si>
    <t>Nombre de tués</t>
  </si>
  <si>
    <t>Nombre d'accidents</t>
  </si>
  <si>
    <t>Nombre de blessés</t>
  </si>
  <si>
    <t>Nombre de victimes</t>
  </si>
  <si>
    <t>2019</t>
  </si>
  <si>
    <t>Comparaison à 2019 - évaluation 80</t>
  </si>
  <si>
    <t>2019*</t>
  </si>
  <si>
    <t>Piétons</t>
  </si>
  <si>
    <t>Cyclistes</t>
  </si>
  <si>
    <t>Automobilistes</t>
  </si>
  <si>
    <t>Cyclomotoristes</t>
  </si>
  <si>
    <t>Motocyclistes</t>
  </si>
  <si>
    <t>Mortalité par type d'usagers</t>
  </si>
  <si>
    <t>Poids lourds</t>
  </si>
  <si>
    <t>Mortalité par tranche d'âge des usagers</t>
  </si>
  <si>
    <t>Pendant le confinement - Semaines 12 à 19</t>
  </si>
  <si>
    <r>
      <t>Pour 2020, données brutes provisoires</t>
    </r>
    <r>
      <rPr>
        <i/>
        <sz val="11"/>
        <color rgb="FF000000"/>
        <rFont val="Arial"/>
        <family val="2"/>
      </rPr>
      <t>, SANS calcul avec un coefficient recalé sur les chiffres définitifs 2019</t>
    </r>
  </si>
  <si>
    <t>La mortalité baisse quelle que soit la tranche horaire, 42% de la baisse est entre 13h et 19h alors que la baisse de la mortalité entre 19h et 22h ne représente que 7% de la baisse. La part des tués entre 19h et 22h est plus importante pendant la période de confinement (19%) comparée à la même période des années antérieures (12%).</t>
  </si>
  <si>
    <t>Les parts des tués sur Autoroute et sur le réseau hors agglomération baissent, et s'établissent respectivement à 5% et 58% de part de mortalité en 2020 contre 9% et 60% en 2019.</t>
  </si>
  <si>
    <t>Le déconfinement - Semaines 20 à 25</t>
  </si>
  <si>
    <r>
      <t>Tableaux statistiques de la 2</t>
    </r>
    <r>
      <rPr>
        <b/>
        <vertAlign val="superscript"/>
        <sz val="12"/>
        <color rgb="FF000000"/>
        <rFont val="Arial"/>
        <family val="2"/>
      </rPr>
      <t>e</t>
    </r>
    <r>
      <rPr>
        <b/>
        <sz val="12"/>
        <color rgb="FF000000"/>
        <rFont val="Arial"/>
        <family val="2"/>
      </rPr>
      <t xml:space="preserve"> à la 26</t>
    </r>
    <r>
      <rPr>
        <b/>
        <vertAlign val="superscript"/>
        <sz val="12"/>
        <color rgb="FF000000"/>
        <rFont val="Arial"/>
        <family val="2"/>
      </rPr>
      <t>e</t>
    </r>
    <r>
      <rPr>
        <b/>
        <sz val="12"/>
        <color rgb="FF000000"/>
        <rFont val="Arial"/>
        <family val="2"/>
      </rPr>
      <t xml:space="preserve"> semaine 2020 (du 6 janvier au 28 juin)</t>
    </r>
  </si>
  <si>
    <r>
      <t>Mortalité selon le milieu par semaine, de la 2</t>
    </r>
    <r>
      <rPr>
        <b/>
        <vertAlign val="superscript"/>
        <sz val="10"/>
        <color rgb="FF000000"/>
        <rFont val="Arial"/>
        <family val="2"/>
      </rPr>
      <t>e</t>
    </r>
    <r>
      <rPr>
        <b/>
        <sz val="10"/>
        <color rgb="FF000000"/>
        <rFont val="Arial"/>
        <family val="2"/>
      </rPr>
      <t xml:space="preserve"> à la 26</t>
    </r>
    <r>
      <rPr>
        <b/>
        <vertAlign val="superscript"/>
        <sz val="10"/>
        <color rgb="FF000000"/>
        <rFont val="Arial"/>
        <family val="2"/>
      </rPr>
      <t>e</t>
    </r>
    <r>
      <rPr>
        <b/>
        <sz val="10"/>
        <color rgb="FF000000"/>
        <rFont val="Arial"/>
        <family val="2"/>
      </rPr>
      <t xml:space="preserve"> semaine en France métropolitaine</t>
    </r>
  </si>
  <si>
    <r>
      <t>Zoom de la 2</t>
    </r>
    <r>
      <rPr>
        <b/>
        <vertAlign val="superscript"/>
        <sz val="14"/>
        <rFont val="Arial"/>
        <family val="2"/>
      </rPr>
      <t>e</t>
    </r>
    <r>
      <rPr>
        <b/>
        <sz val="14"/>
        <rFont val="Arial"/>
        <family val="2"/>
      </rPr>
      <t xml:space="preserve"> à la 26</t>
    </r>
    <r>
      <rPr>
        <b/>
        <vertAlign val="superscript"/>
        <sz val="14"/>
        <rFont val="Arial"/>
        <family val="2"/>
      </rPr>
      <t>e</t>
    </r>
    <r>
      <rPr>
        <b/>
        <sz val="14"/>
        <rFont val="Arial"/>
        <family val="2"/>
      </rPr>
      <t xml:space="preserve"> semaine 2020 (du 6 janvier au 28 juin)</t>
    </r>
  </si>
  <si>
    <t>Avant le confinement - Semaines 2 à 11</t>
  </si>
  <si>
    <t>Mortalité selon les usagers en 2020 comparée à la moyenne 2015-2019 (en pointillé), par semaine en France métropolitaine</t>
  </si>
  <si>
    <t>* en raison de la mise en place du 80km/h sur le réseau hors agglomération en 2018, la comparaison est par rapport à l'année 2019.</t>
  </si>
  <si>
    <t>Dans le cadre de la gestion de la crise liée à la Covid 19, la population française a été confinée du 16 mars au 10 mai 2020 inclus. Cette période a eu des répercussions sur l'activité économique, les déplacements de la population et de ce fait sur l'accidentalité routière.
La mortalité routière, qui avait fortement chuté dès la première semaine de confinement, a repris légèrement au moment de Pâques et plus nettement mi-mai. Elle a même dépassé la mortalité moyenne 2015-2019 ponctuellement la semaine du long week-end de l'Ascension (du 18 au 24 mai 2020), pour s’établir à un niveau intermédiaire au mois de juin (-31 % en semaine 26).</t>
  </si>
  <si>
    <t>Zoom from the 2nd to the 26th week 2020 (January 6 to June 28)</t>
  </si>
  <si>
    <t>As part of the management of the Covid 19 crisis, the French population was confined from 16 March to 10 May 2020 inclusive. This period had repercussions on economic activity, population movements and consequently on road accidents.
Road deaths, which had fallen sharply during the first week of confinement, recovered slightly at Easter and more markedly in mid-May. It even exceeded the 2015-2019 average mortality rate during the week of the Ascension long weekend (18-24 May 2020), reaching an intermediate level in June (-31% in week 26).</t>
  </si>
  <si>
    <t>Sources: ONISR - final data labelled up to 2019, provisional data 2020 as of July 7
Cerema - Cumulative 7-day rolling road traffic index updated to July 1, 2020</t>
  </si>
  <si>
    <t>At the end of the containment period, motorcyclist and pedestrian fatalities rise compared to the average of the last 5 years, in contrast to car user fatalities, which remain lower.</t>
  </si>
  <si>
    <t>Source: ONISR - final data labelled up to 2019, provisional data 2020 as of July 7</t>
  </si>
  <si>
    <t>French Road Safety Observatory (ONISR) - Ministère de l'intérieur - Place Beauvau 75800 Paris cedex 08
tél. : 01 86 21 59 02 - courriel : onisr-dscr@interieur.gouv.fr</t>
  </si>
  <si>
    <t>France mainland -  Page 7/11</t>
  </si>
  <si>
    <t>Fatalities by users categories in 2020 compared to the 2015-2019 average (dotted line), per week in mainland France</t>
  </si>
  <si>
    <t>Fatalities by road environment per week, 2nd to 26th week in mainland France</t>
  </si>
  <si>
    <t>motorway</t>
  </si>
  <si>
    <t>urban area roads</t>
  </si>
  <si>
    <t>rural non-motorway roads</t>
  </si>
  <si>
    <t>Motorway</t>
  </si>
  <si>
    <t>Urban area roads</t>
  </si>
  <si>
    <t>Rural non-motorway roads</t>
  </si>
  <si>
    <t>Autopistas</t>
  </si>
  <si>
    <t>Zonas urbanas</t>
  </si>
  <si>
    <t>Carreteras, vias, caminos</t>
  </si>
  <si>
    <t>France mainland  -  Page 8/11</t>
  </si>
  <si>
    <t>Focus on the containment period from week 12 to week 19 inclusive, from March 16 to May 10, 2020</t>
  </si>
  <si>
    <t>Distribution of cumulative fatalities during the containment period for 2015-2019 and 2020 in mainland France</t>
  </si>
  <si>
    <t>Ang</t>
  </si>
  <si>
    <t>Esp</t>
  </si>
  <si>
    <t>* due to the introduction of 80km/h on the rural non-motorway roads in 2018, the comparison is with the year 2019.</t>
  </si>
  <si>
    <t xml:space="preserve">The proportion of fatalities on motorways and on the rural non-motorway roads decrease, and will be 5% and 58% respectively in 2020 compared to 9% and 60% in 2019.  </t>
  </si>
  <si>
    <t>Fatalities falls whatever the time slot, 42% of the fall is between 1pm and 7pm, while the fall in mortality between 7pm and 10pm represents only 7% of the fall. The proportion of fatalities between 7pm and 10pm is higher during the confinement period (19%) compared to the same period in previous years (12%).</t>
  </si>
  <si>
    <t>Cumulative number of fatalities during the containment period for 2015-2019 and 2020 in mainland France</t>
  </si>
  <si>
    <t>Pedestrians</t>
  </si>
  <si>
    <t>Pedal cyclists</t>
  </si>
  <si>
    <t>Moped riders</t>
  </si>
  <si>
    <t>Motorcyclists</t>
  </si>
  <si>
    <t>Car users</t>
  </si>
  <si>
    <t>HGV users</t>
  </si>
  <si>
    <t>Others</t>
  </si>
  <si>
    <t>Peatones</t>
  </si>
  <si>
    <t>Ciclistas</t>
  </si>
  <si>
    <t>Ciclomotoristas</t>
  </si>
  <si>
    <t>Motociclistas</t>
  </si>
  <si>
    <t>Turismos</t>
  </si>
  <si>
    <t>Camiones</t>
  </si>
  <si>
    <t>Otros</t>
  </si>
  <si>
    <t>Woman</t>
  </si>
  <si>
    <t>Man</t>
  </si>
  <si>
    <t>Mujer</t>
  </si>
  <si>
    <t>Hombre</t>
  </si>
  <si>
    <t>0-17 years</t>
  </si>
  <si>
    <t>18-24 years</t>
  </si>
  <si>
    <t>25-44 years</t>
  </si>
  <si>
    <t>45-64 years</t>
  </si>
  <si>
    <t>65-74 years</t>
  </si>
  <si>
    <t>75 years and over</t>
  </si>
  <si>
    <t>Overall fatalities decrease by -63% during the containment period.
Car users and motorcycle fatalities contribute the most to the decrease (1/2 and 1/4 respectively). 
Pedestrian fatalities decrease slightly less (-57%). Cyclist fatalities decreased more (-73%).
Fatalities among 25-44 year olds and 45-64 year olds decreased less than the overall decrease, but these decreases contributed 1/3 and 1/5 respectively.
The fall in mortality among those aged 75 and over is the greatest (-78%), but this fall represents 1/6 of the overall fall.
Mortality among women, which has been much lower than that of men over the last five years, has fallen more than that of men (-81%). This decrease represents 1/4 of the global decrease.
Translated with www.DeepL.com/Translator (free version)</t>
  </si>
  <si>
    <t>Victims</t>
  </si>
  <si>
    <t>Fatalities</t>
  </si>
  <si>
    <t>Injured</t>
  </si>
  <si>
    <t>Before containment - Weeks 2 to 11</t>
  </si>
  <si>
    <t>Difference</t>
  </si>
  <si>
    <t>The decontainment - Weeks 20 to 25</t>
  </si>
  <si>
    <t>Number of fatalities</t>
  </si>
  <si>
    <t>Number of injury accidents</t>
  </si>
  <si>
    <t>Average 2015-2019</t>
  </si>
  <si>
    <t>Number of injured</t>
  </si>
  <si>
    <t>Weeks</t>
  </si>
  <si>
    <t>Number of victims</t>
  </si>
  <si>
    <t>Fatalities by user categories</t>
  </si>
  <si>
    <t>During containment - Weeks 12 to 19</t>
  </si>
  <si>
    <t>Cyclists</t>
  </si>
  <si>
    <t>Fatalities by age group</t>
  </si>
  <si>
    <t>France mainland  -  Page 9/11</t>
  </si>
  <si>
    <t>Statistical tables for the 2nd to 26th week 2020 (January 6 to June 28)</t>
  </si>
  <si>
    <t>Zoom de la 2ª a la 26ª semana de 2020 (del 6 de enero al 28 de junio)</t>
  </si>
  <si>
    <t>En el contexto de la gestión de la crisis de Covid 19, la población francesa fue confinada del 16 de marzo al 10 de mayo de 2020 inclusive. Este período repercutió en la actividad económica, los movimientos de población y, por consiguiente, en los accidentes de tráfico.
Las muertes en carretera, que habían disminuido considerablemente durante la primera semana de confinamiento, se recuperaron ligeramente en Pascua y de manera más marcada a mediados de mayo. Incluso superó la tasa media de mortalidad de 2015-2019 durante la semana del fin de semana largo de la Ascensión (18-24 de mayo de 2020), alcanzando un nivel intermedio en junio (-31% en la semana 26).</t>
  </si>
  <si>
    <t>HGV traffic index</t>
  </si>
  <si>
    <t xml:space="preserve">All-vehicle traffic index </t>
  </si>
  <si>
    <t>Índice de tráfico para todos los vehículos</t>
  </si>
  <si>
    <t>Índice de tráfico de camiones</t>
  </si>
  <si>
    <t>Accidentes</t>
  </si>
  <si>
    <t>Fallecidos</t>
  </si>
  <si>
    <t>Fuentes: ONISR - datos definitivos etiquetados hasta 2019, datos provisionales 2020 al 7 de julio
Cerema - Índice de tráfico rodado acumulado de 7 días actualizado al 1 de julio de 2020</t>
  </si>
  <si>
    <t>Mortalidad por el entorno de la carretera por semana, de la 2ª a la 26ª semana en Francia continental</t>
  </si>
  <si>
    <t>Mortalidad por usuario en 2020 en comparación con la media de 2015-2019 (línea de puntos), por semana en Francia continental</t>
  </si>
  <si>
    <t>Al final del período de contención, las muertes de motociclistas y peatones aumentan en comparación con el promedio de los últimos 5 años, mientras que las muertes de automovilistas siguen siendo menores.</t>
  </si>
  <si>
    <t>Fuente: ONISR - datos definitivos etiquetados hasta 2019, datos provisionales 2020 al 7 de julio</t>
  </si>
  <si>
    <t>Francia continental  -  Página 7/11</t>
  </si>
  <si>
    <t>Francia continental  -  Página 8/11</t>
  </si>
  <si>
    <t>Francia continental  -  Página 9/11</t>
  </si>
  <si>
    <t>Observatorio Francés de Seguridad Vial (ONISR) - Ministère de l'intérieur - Place Beauvau 75800 Paris cedex 08
tél. : 01 86 21 59 02 - courriel : onisr-dscr@interieur.gouv.fr</t>
  </si>
  <si>
    <t>Enfoque en el período de contención de la semana 12 a la 19 inclusive, 16 de marzo al 10 de mayo de 2020</t>
  </si>
  <si>
    <t>Distribución de las muertes acumuladas durante el período de contención para 2015-2019 y 2020 en Francia continental</t>
  </si>
  <si>
    <t>* a causa de la introducción de 80km/h en las carreteras fuera de las zonas urbanizadas en 2018, la comparación es con el año 2019.</t>
  </si>
  <si>
    <t>La mortalidad cae cualquiera que sea la franja horaria, el 42% de la disminución es entre la 1pm y las 7pm, mientras que la disminución de la mortalidad entre las 7pm y las 10pm representa sólo el 7% de la disminución. La proporción de muertes entre las 19.00 y las 22.00 horas es mayor durante el período de reclusión (19%) en comparación con el mismo período en años anteriores (12%).</t>
  </si>
  <si>
    <t>La proporción de muertes en las autopistas y carreteras fuera de las zonas urbanizadas está disminuyendo, y será de un 5% y un 58% respectivamente en 2020, en comparación con el 9% y el 60% en 2019.</t>
  </si>
  <si>
    <t>Número acumulado de muertes durante el período de contención para 2015-2019 y 2020 en Francia continental</t>
  </si>
  <si>
    <t>La mortalidad general se reduce en un -63% durante el período de contención.
Las muertes de automóviles y motocicletas son las que más contribuyen a la disminución (1/2 y 1/4 respectivamente). 
Las muertes de peatones disminuyen ligeramente menos (-57%). Las muertes de ciclistas disminuyeron más (-73%).
La mortalidad entre los jóvenes de 25 a 44 años y los de 45 a 64 años disminuyó menos que la disminución general, pero estas disminuciones contribuyeron en 1/3 y 1/5 respectivamente.
La disminución de la mortalidad entre las personas de 75 años o más es la mayor (-78%), pero esta disminución representa 1/6 de la disminución general.
La mortalidad de las mujeres, que ha sido mucho menor que la de los hombres en los últimos cinco años, ha disminuido más que la de los hombres (-81%). Esta disminución representa 1/4 de la disminución global.</t>
  </si>
  <si>
    <t>0-17 años</t>
  </si>
  <si>
    <t>18-24 años</t>
  </si>
  <si>
    <t>25-44 años</t>
  </si>
  <si>
    <t>45-64 años</t>
  </si>
  <si>
    <t>65-74 años</t>
  </si>
  <si>
    <t>75 años y más</t>
  </si>
  <si>
    <r>
      <t>For 2020, provisional raw data</t>
    </r>
    <r>
      <rPr>
        <i/>
        <sz val="11"/>
        <color rgb="FF000000"/>
        <rFont val="Arial"/>
        <family val="2"/>
      </rPr>
      <t>, WITHOUT calculation with a coefficient adjusted to the final 2019 data.</t>
    </r>
  </si>
  <si>
    <r>
      <t>Para el año 2020, los datos brutos provisionales</t>
    </r>
    <r>
      <rPr>
        <i/>
        <sz val="11"/>
        <color rgb="FF000000"/>
        <rFont val="Arial"/>
        <family val="2"/>
      </rPr>
      <t>, SIN cálculo con un coeficiente se desplazaron a las cifras definitivas de 2019.</t>
    </r>
  </si>
  <si>
    <t>Antes de la contención - Semanas 2 a 11</t>
  </si>
  <si>
    <t>Durante la contención - Semanas 12 a 19</t>
  </si>
  <si>
    <t>Desconfinamiento - Semanas 20 a 25</t>
  </si>
  <si>
    <t>Víctimas</t>
  </si>
  <si>
    <t>Heridos</t>
  </si>
  <si>
    <t>Differencia</t>
  </si>
  <si>
    <t>Evolución</t>
  </si>
  <si>
    <t>Semanas</t>
  </si>
  <si>
    <t>Número de fallecidos</t>
  </si>
  <si>
    <t>Número de accidentes</t>
  </si>
  <si>
    <t>Número de heridos</t>
  </si>
  <si>
    <t>Número de víctimas</t>
  </si>
  <si>
    <t>Fallecidos por categoría de usario</t>
  </si>
  <si>
    <t>Fallecidos por grupo de edad de los usuarios</t>
  </si>
  <si>
    <t>Cuadros estadísticos de la 2ª a la 26ª semana de 2020 (6 de enero al 28 de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</si>
</sst>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0.0"/>
    <numFmt numFmtId="165" formatCode="0;\(0\)"/>
    <numFmt numFmtId="166" formatCode="0.0%"/>
    <numFmt numFmtId="167" formatCode="\-0%;\+0%"/>
    <numFmt numFmtId="168" formatCode="\+0%;\-0%"/>
    <numFmt numFmtId="169" formatCode="mmmm\ yyyy"/>
    <numFmt numFmtId="170" formatCode="\+0.0%"/>
    <numFmt numFmtId="171" formatCode="mmm\-yyyy"/>
    <numFmt numFmtId="172" formatCode="\+0;\-0"/>
    <numFmt numFmtId="173" formatCode="\+0.0;\-0.0"/>
    <numFmt numFmtId="174" formatCode="\+0.0%;\-0.0%"/>
    <numFmt numFmtId="175" formatCode="[$-809]dd\ mmm;@"/>
    <numFmt numFmtId="176" formatCode="[$-C0A]dd\ mmm;@"/>
  </numFmts>
  <fonts count="58" x14ac:knownFonts="1">
    <font>
      <sz val="10"/>
      <color rgb="FF000000"/>
      <name val="Arial"/>
    </font>
    <font>
      <sz val="9"/>
      <color rgb="FF333333"/>
      <name val="Arial"/>
      <family val="2"/>
    </font>
    <font>
      <sz val="10"/>
      <color rgb="FF000000"/>
      <name val="Arial"/>
      <family val="2"/>
    </font>
    <font>
      <sz val="10"/>
      <name val="Arial"/>
      <family val="2"/>
    </font>
    <font>
      <sz val="9"/>
      <name val="Arial"/>
      <family val="2"/>
    </font>
    <font>
      <b/>
      <sz val="9"/>
      <name val="Arial"/>
      <family val="2"/>
    </font>
    <font>
      <sz val="9"/>
      <color rgb="FF000000"/>
      <name val="Arial"/>
      <family val="2"/>
    </font>
    <font>
      <b/>
      <sz val="10"/>
      <name val="Arial"/>
      <family val="2"/>
    </font>
    <font>
      <b/>
      <sz val="9"/>
      <color rgb="FFFFFFFF"/>
      <name val="Arial"/>
      <family val="2"/>
    </font>
    <font>
      <b/>
      <sz val="14"/>
      <color rgb="FFA41C66"/>
      <name val="Arial"/>
      <family val="2"/>
    </font>
    <font>
      <i/>
      <sz val="10"/>
      <color indexed="12"/>
      <name val="Arial"/>
      <family val="2"/>
    </font>
    <font>
      <sz val="10"/>
      <color indexed="10"/>
      <name val="Arial"/>
      <family val="2"/>
    </font>
    <font>
      <i/>
      <sz val="10.5"/>
      <name val="Arial"/>
      <family val="2"/>
    </font>
    <font>
      <sz val="9"/>
      <color indexed="55"/>
      <name val="Arial"/>
      <family val="2"/>
    </font>
    <font>
      <b/>
      <sz val="9"/>
      <color indexed="55"/>
      <name val="Arial"/>
      <family val="2"/>
    </font>
    <font>
      <b/>
      <sz val="9"/>
      <color indexed="20"/>
      <name val="Arial"/>
      <family val="2"/>
    </font>
    <font>
      <sz val="11"/>
      <color indexed="55"/>
      <name val="Arial"/>
      <family val="2"/>
    </font>
    <font>
      <sz val="10"/>
      <color indexed="55"/>
      <name val="Arial"/>
      <family val="2"/>
    </font>
    <font>
      <i/>
      <sz val="8"/>
      <name val="Arial"/>
      <family val="2"/>
    </font>
    <font>
      <sz val="11"/>
      <name val="Arial"/>
      <family val="2"/>
    </font>
    <font>
      <b/>
      <sz val="11"/>
      <name val="Arial"/>
      <family val="2"/>
    </font>
    <font>
      <sz val="10"/>
      <color indexed="54"/>
      <name val="Arial"/>
      <family val="2"/>
    </font>
    <font>
      <b/>
      <sz val="12"/>
      <color indexed="53"/>
      <name val="Arial"/>
      <family val="2"/>
    </font>
    <font>
      <b/>
      <sz val="10"/>
      <color indexed="54"/>
      <name val="Arial"/>
      <family val="2"/>
    </font>
    <font>
      <b/>
      <sz val="14"/>
      <color indexed="63"/>
      <name val="Arial"/>
      <family val="2"/>
    </font>
    <font>
      <sz val="10"/>
      <color indexed="61"/>
      <name val="Arial"/>
      <family val="2"/>
    </font>
    <font>
      <sz val="12"/>
      <name val="Arial"/>
      <family val="2"/>
    </font>
    <font>
      <b/>
      <sz val="18"/>
      <name val="Arial"/>
      <family val="2"/>
    </font>
    <font>
      <sz val="10"/>
      <color indexed="44"/>
      <name val="Arial"/>
      <family val="2"/>
    </font>
    <font>
      <sz val="14"/>
      <color indexed="44"/>
      <name val="Arial"/>
      <family val="2"/>
    </font>
    <font>
      <b/>
      <sz val="12"/>
      <name val="Arial"/>
      <family val="2"/>
    </font>
    <font>
      <b/>
      <sz val="11"/>
      <color indexed="51"/>
      <name val="Arial"/>
      <family val="2"/>
    </font>
    <font>
      <b/>
      <sz val="16"/>
      <name val="Arial"/>
      <family val="2"/>
    </font>
    <font>
      <b/>
      <sz val="12"/>
      <color indexed="9"/>
      <name val="Arial"/>
      <family val="2"/>
    </font>
    <font>
      <sz val="12"/>
      <color indexed="9"/>
      <name val="Arial"/>
      <family val="2"/>
    </font>
    <font>
      <b/>
      <sz val="14"/>
      <color indexed="9"/>
      <name val="Arial"/>
      <family val="2"/>
    </font>
    <font>
      <sz val="16"/>
      <color indexed="9"/>
      <name val="Arial"/>
      <family val="2"/>
    </font>
    <font>
      <sz val="12"/>
      <color indexed="8"/>
      <name val="Arial"/>
      <family val="2"/>
    </font>
    <font>
      <sz val="10"/>
      <color indexed="8"/>
      <name val="Arial"/>
      <family val="2"/>
    </font>
    <font>
      <sz val="11"/>
      <color indexed="8"/>
      <name val="Arial"/>
      <family val="2"/>
    </font>
    <font>
      <b/>
      <sz val="16"/>
      <color indexed="9"/>
      <name val="Arial"/>
      <family val="2"/>
    </font>
    <font>
      <sz val="10"/>
      <color indexed="9"/>
      <name val="Arial"/>
      <family val="2"/>
    </font>
    <font>
      <b/>
      <sz val="10"/>
      <color rgb="FF333333"/>
      <name val="Arial"/>
      <family val="2"/>
    </font>
    <font>
      <b/>
      <sz val="9"/>
      <color rgb="FF333333"/>
      <name val="Arial"/>
      <family val="2"/>
    </font>
    <font>
      <b/>
      <sz val="10"/>
      <color rgb="FF000000"/>
      <name val="Arial"/>
      <family val="2"/>
    </font>
    <font>
      <sz val="9"/>
      <color rgb="FF333333"/>
      <name val="Arial"/>
      <family val="2"/>
    </font>
    <font>
      <b/>
      <sz val="9"/>
      <color rgb="FFFFFFFF"/>
      <name val="Arial"/>
      <family val="2"/>
    </font>
    <font>
      <b/>
      <sz val="14"/>
      <name val="Arial"/>
      <family val="2"/>
    </font>
    <font>
      <b/>
      <sz val="12"/>
      <color rgb="FF000000"/>
      <name val="Arial"/>
      <family val="2"/>
    </font>
    <font>
      <i/>
      <vertAlign val="superscript"/>
      <sz val="8"/>
      <name val="Arial"/>
      <family val="2"/>
    </font>
    <font>
      <i/>
      <sz val="9"/>
      <name val="Arial"/>
      <family val="2"/>
    </font>
    <font>
      <i/>
      <sz val="10"/>
      <color rgb="FF000000"/>
      <name val="Arial"/>
      <family val="2"/>
    </font>
    <font>
      <i/>
      <sz val="10"/>
      <name val="Arial"/>
      <family val="2"/>
    </font>
    <font>
      <i/>
      <sz val="11"/>
      <color rgb="FF000000"/>
      <name val="Arial"/>
      <family val="2"/>
    </font>
    <font>
      <i/>
      <u/>
      <sz val="11"/>
      <color rgb="FF000000"/>
      <name val="Arial"/>
      <family val="2"/>
    </font>
    <font>
      <b/>
      <vertAlign val="superscript"/>
      <sz val="12"/>
      <color rgb="FF000000"/>
      <name val="Arial"/>
      <family val="2"/>
    </font>
    <font>
      <b/>
      <vertAlign val="superscript"/>
      <sz val="14"/>
      <name val="Arial"/>
      <family val="2"/>
    </font>
    <font>
      <b/>
      <vertAlign val="superscript"/>
      <sz val="10"/>
      <color rgb="FF000000"/>
      <name val="Arial"/>
      <family val="2"/>
    </font>
  </fonts>
  <fills count="12">
    <fill>
      <patternFill patternType="none"/>
    </fill>
    <fill>
      <patternFill patternType="gray125"/>
    </fill>
    <fill>
      <patternFill patternType="solid">
        <fgColor rgb="FFFFFFFF"/>
        <bgColor rgb="FFFFFFFF"/>
      </patternFill>
    </fill>
    <fill>
      <patternFill patternType="solid">
        <fgColor rgb="FF355689"/>
        <bgColor rgb="FFFFFFFF"/>
      </patternFill>
    </fill>
    <fill>
      <patternFill patternType="solid">
        <fgColor rgb="FFF6F8FA"/>
        <bgColor rgb="FFFFFFFF"/>
      </patternFill>
    </fill>
    <fill>
      <patternFill patternType="solid">
        <fgColor theme="7"/>
        <bgColor indexed="64"/>
      </patternFill>
    </fill>
    <fill>
      <patternFill patternType="solid">
        <fgColor indexed="9"/>
        <bgColor indexed="64"/>
      </patternFill>
    </fill>
    <fill>
      <patternFill patternType="solid">
        <fgColor rgb="FFECF0F1"/>
        <bgColor rgb="FFFFFFFF"/>
      </patternFill>
    </fill>
    <fill>
      <patternFill patternType="solid">
        <fgColor theme="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5" tint="0.39997558519241921"/>
        <bgColor indexed="64"/>
      </patternFill>
    </fill>
  </fills>
  <borders count="88">
    <border>
      <left/>
      <right/>
      <top/>
      <bottom/>
      <diagonal/>
    </border>
    <border>
      <left/>
      <right/>
      <top style="thin">
        <color rgb="FFFFFFFF"/>
      </top>
      <bottom/>
      <diagonal/>
    </border>
    <border>
      <left style="thin">
        <color rgb="FFFFFFFF"/>
      </left>
      <right style="thin">
        <color rgb="FFFFFFFF"/>
      </right>
      <top style="thin">
        <color rgb="FFFFFFFF"/>
      </top>
      <bottom style="thin">
        <color rgb="FFFFFFFF"/>
      </bottom>
      <diagonal/>
    </border>
    <border>
      <left/>
      <right/>
      <top style="thin">
        <color rgb="FFFFFFFF"/>
      </top>
      <bottom style="thin">
        <color rgb="FFFFFFFF"/>
      </bottom>
      <diagonal/>
    </border>
    <border>
      <left/>
      <right/>
      <top style="thick">
        <color indexed="22"/>
      </top>
      <bottom/>
      <diagonal/>
    </border>
    <border>
      <left/>
      <right/>
      <top/>
      <bottom style="thick">
        <color indexed="22"/>
      </bottom>
      <diagonal/>
    </border>
    <border>
      <left style="thin">
        <color rgb="FFFFFFFF"/>
      </left>
      <right style="thin">
        <color rgb="FFFFFFFF"/>
      </right>
      <top style="thin">
        <color rgb="FFECF0F1"/>
      </top>
      <bottom style="thin">
        <color rgb="FFFFFFFF"/>
      </bottom>
      <diagonal/>
    </border>
    <border>
      <left/>
      <right style="thin">
        <color theme="0"/>
      </right>
      <top/>
      <bottom style="thin">
        <color indexed="64"/>
      </bottom>
      <diagonal/>
    </border>
    <border>
      <left style="thin">
        <color theme="0"/>
      </left>
      <right/>
      <top/>
      <bottom style="thin">
        <color indexed="64"/>
      </bottom>
      <diagonal/>
    </border>
    <border>
      <left style="thin">
        <color theme="0"/>
      </left>
      <right style="thin">
        <color theme="0"/>
      </right>
      <top/>
      <bottom style="thin">
        <color indexed="64"/>
      </bottom>
      <diagonal/>
    </border>
    <border>
      <left style="thin">
        <color indexed="64"/>
      </left>
      <right style="thin">
        <color theme="1" tint="0.499984740745262"/>
      </right>
      <top style="thin">
        <color indexed="64"/>
      </top>
      <bottom style="thin">
        <color theme="1" tint="0.499984740745262"/>
      </bottom>
      <diagonal/>
    </border>
    <border>
      <left style="thin">
        <color theme="1" tint="0.499984740745262"/>
      </left>
      <right style="thin">
        <color theme="1" tint="0.499984740745262"/>
      </right>
      <top style="thin">
        <color indexed="64"/>
      </top>
      <bottom style="thin">
        <color theme="1" tint="0.499984740745262"/>
      </bottom>
      <diagonal/>
    </border>
    <border>
      <left style="thin">
        <color theme="1" tint="0.499984740745262"/>
      </left>
      <right style="thin">
        <color indexed="64"/>
      </right>
      <top style="thin">
        <color indexed="64"/>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style="thin">
        <color indexed="64"/>
      </right>
      <top style="thin">
        <color theme="1" tint="0.499984740745262"/>
      </top>
      <bottom style="thin">
        <color indexed="64"/>
      </bottom>
      <diagonal/>
    </border>
    <border>
      <left style="thin">
        <color rgb="FFFFFFFF"/>
      </left>
      <right style="thin">
        <color theme="2"/>
      </right>
      <top style="thin">
        <color rgb="FFFFFFFF"/>
      </top>
      <bottom style="thin">
        <color theme="2"/>
      </bottom>
      <diagonal/>
    </border>
    <border>
      <left style="thin">
        <color theme="2"/>
      </left>
      <right style="thin">
        <color theme="2"/>
      </right>
      <top style="thin">
        <color rgb="FFFFFFFF"/>
      </top>
      <bottom style="thin">
        <color theme="2"/>
      </bottom>
      <diagonal/>
    </border>
    <border>
      <left style="thin">
        <color theme="2"/>
      </left>
      <right/>
      <top style="thin">
        <color rgb="FFFFFFFF"/>
      </top>
      <bottom style="thin">
        <color theme="2"/>
      </bottom>
      <diagonal/>
    </border>
    <border>
      <left style="thin">
        <color rgb="FFFFFFFF"/>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style="thin">
        <color rgb="FFFFFFFF"/>
      </left>
      <right style="thin">
        <color theme="2"/>
      </right>
      <top style="thin">
        <color theme="2"/>
      </top>
      <bottom style="thin">
        <color rgb="FFFFFFFF"/>
      </bottom>
      <diagonal/>
    </border>
    <border>
      <left style="thin">
        <color theme="2"/>
      </left>
      <right style="thin">
        <color theme="2"/>
      </right>
      <top style="thin">
        <color theme="2"/>
      </top>
      <bottom style="thin">
        <color rgb="FFFFFFFF"/>
      </bottom>
      <diagonal/>
    </border>
    <border>
      <left style="thin">
        <color theme="2"/>
      </left>
      <right/>
      <top style="thin">
        <color theme="2"/>
      </top>
      <bottom style="thin">
        <color rgb="FFFFFFFF"/>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right style="thin">
        <color theme="2" tint="-9.9948118533890809E-2"/>
      </right>
      <top style="thin">
        <color theme="2" tint="-9.9948118533890809E-2"/>
      </top>
      <bottom/>
      <diagonal/>
    </border>
    <border>
      <left style="thin">
        <color theme="2" tint="-9.9948118533890809E-2"/>
      </left>
      <right style="thin">
        <color theme="2" tint="-9.9948118533890809E-2"/>
      </right>
      <top style="thin">
        <color theme="2" tint="-9.9948118533890809E-2"/>
      </top>
      <bottom/>
      <diagonal/>
    </border>
    <border>
      <left/>
      <right/>
      <top/>
      <bottom style="thick">
        <color rgb="FFC0C0C0"/>
      </bottom>
      <diagonal/>
    </border>
    <border>
      <left/>
      <right/>
      <top style="thin">
        <color indexed="64"/>
      </top>
      <bottom style="thin">
        <color indexed="64"/>
      </bottom>
      <diagonal/>
    </border>
    <border>
      <left/>
      <right/>
      <top/>
      <bottom style="thin">
        <color rgb="FFC0C0C0"/>
      </bottom>
      <diagonal/>
    </border>
    <border>
      <left/>
      <right/>
      <top style="thin">
        <color rgb="FFC0C0C0"/>
      </top>
      <bottom style="thin">
        <color rgb="FFC0C0C0"/>
      </bottom>
      <diagonal/>
    </border>
    <border>
      <left/>
      <right/>
      <top/>
      <bottom style="medium">
        <color indexed="64"/>
      </bottom>
      <diagonal/>
    </border>
    <border>
      <left/>
      <right/>
      <top style="thin">
        <color rgb="FFC0C0C0"/>
      </top>
      <bottom style="medium">
        <color indexed="64"/>
      </bottom>
      <diagonal/>
    </border>
    <border>
      <left style="medium">
        <color indexed="64"/>
      </left>
      <right style="thin">
        <color indexed="64"/>
      </right>
      <top style="medium">
        <color indexed="64"/>
      </top>
      <bottom style="thin">
        <color rgb="FFC0C0C0"/>
      </bottom>
      <diagonal/>
    </border>
    <border>
      <left style="medium">
        <color indexed="64"/>
      </left>
      <right style="thin">
        <color indexed="64"/>
      </right>
      <top style="thin">
        <color rgb="FFC0C0C0"/>
      </top>
      <bottom style="thin">
        <color rgb="FFC0C0C0"/>
      </bottom>
      <diagonal/>
    </border>
    <border>
      <left style="medium">
        <color indexed="64"/>
      </left>
      <right style="thin">
        <color indexed="64"/>
      </right>
      <top style="thin">
        <color rgb="FFC0C0C0"/>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rgb="FFC0C0C0"/>
      </bottom>
      <diagonal/>
    </border>
    <border>
      <left/>
      <right style="medium">
        <color indexed="64"/>
      </right>
      <top style="thin">
        <color rgb="FFC0C0C0"/>
      </top>
      <bottom style="thin">
        <color rgb="FFC0C0C0"/>
      </bottom>
      <diagonal/>
    </border>
    <border>
      <left/>
      <right style="medium">
        <color indexed="64"/>
      </right>
      <top style="thin">
        <color rgb="FFC0C0C0"/>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rgb="FFC0C0C0"/>
      </right>
      <top style="medium">
        <color indexed="64"/>
      </top>
      <bottom style="thin">
        <color rgb="FFC0C0C0"/>
      </bottom>
      <diagonal/>
    </border>
    <border>
      <left style="thin">
        <color rgb="FFC0C0C0"/>
      </left>
      <right style="thin">
        <color rgb="FFC0C0C0"/>
      </right>
      <top style="medium">
        <color indexed="64"/>
      </top>
      <bottom style="thin">
        <color rgb="FFC0C0C0"/>
      </bottom>
      <diagonal/>
    </border>
    <border>
      <left style="thin">
        <color rgb="FFC0C0C0"/>
      </left>
      <right style="medium">
        <color indexed="64"/>
      </right>
      <top style="medium">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medium">
        <color indexed="64"/>
      </right>
      <top style="thin">
        <color rgb="FFC0C0C0"/>
      </top>
      <bottom style="thin">
        <color rgb="FFC0C0C0"/>
      </bottom>
      <diagonal/>
    </border>
    <border>
      <left style="medium">
        <color indexed="64"/>
      </left>
      <right style="thin">
        <color rgb="FFC0C0C0"/>
      </right>
      <top style="thin">
        <color rgb="FFC0C0C0"/>
      </top>
      <bottom style="medium">
        <color indexed="64"/>
      </bottom>
      <diagonal/>
    </border>
    <border>
      <left style="thin">
        <color rgb="FFC0C0C0"/>
      </left>
      <right style="thin">
        <color rgb="FFC0C0C0"/>
      </right>
      <top style="thin">
        <color rgb="FFC0C0C0"/>
      </top>
      <bottom style="medium">
        <color indexed="64"/>
      </bottom>
      <diagonal/>
    </border>
    <border>
      <left style="thin">
        <color rgb="FFC0C0C0"/>
      </left>
      <right style="medium">
        <color indexed="64"/>
      </right>
      <top style="thin">
        <color rgb="FFC0C0C0"/>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C0C0C0"/>
      </left>
      <right/>
      <top style="medium">
        <color indexed="64"/>
      </top>
      <bottom style="thin">
        <color rgb="FFC0C0C0"/>
      </bottom>
      <diagonal/>
    </border>
    <border>
      <left style="thin">
        <color rgb="FFC0C0C0"/>
      </left>
      <right/>
      <top style="thin">
        <color rgb="FFC0C0C0"/>
      </top>
      <bottom style="thin">
        <color rgb="FFC0C0C0"/>
      </bottom>
      <diagonal/>
    </border>
    <border>
      <left style="thin">
        <color rgb="FFC0C0C0"/>
      </left>
      <right/>
      <top style="thin">
        <color rgb="FFC0C0C0"/>
      </top>
      <bottom style="medium">
        <color indexed="64"/>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style="thin">
        <color rgb="FFC0C0C0"/>
      </left>
      <right style="medium">
        <color indexed="64"/>
      </right>
      <top style="thin">
        <color rgb="FFC0C0C0"/>
      </top>
      <bottom/>
      <diagonal/>
    </border>
    <border>
      <left style="medium">
        <color indexed="64"/>
      </left>
      <right style="thin">
        <color rgb="FFC0C0C0"/>
      </right>
      <top/>
      <bottom style="thin">
        <color rgb="FFC0C0C0"/>
      </bottom>
      <diagonal/>
    </border>
    <border>
      <left style="thin">
        <color rgb="FFC0C0C0"/>
      </left>
      <right style="thin">
        <color rgb="FFC0C0C0"/>
      </right>
      <top/>
      <bottom style="thin">
        <color rgb="FFC0C0C0"/>
      </bottom>
      <diagonal/>
    </border>
    <border>
      <left style="thin">
        <color rgb="FFC0C0C0"/>
      </left>
      <right/>
      <top/>
      <bottom style="thin">
        <color rgb="FFC0C0C0"/>
      </bottom>
      <diagonal/>
    </border>
    <border>
      <left style="thin">
        <color rgb="FFC0C0C0"/>
      </left>
      <right style="medium">
        <color indexed="64"/>
      </right>
      <top/>
      <bottom style="thin">
        <color rgb="FFC0C0C0"/>
      </bottom>
      <diagonal/>
    </border>
    <border>
      <left style="medium">
        <color indexed="64"/>
      </left>
      <right style="thin">
        <color rgb="FFC0C0C0"/>
      </right>
      <top/>
      <bottom style="medium">
        <color indexed="64"/>
      </bottom>
      <diagonal/>
    </border>
    <border>
      <left style="thin">
        <color rgb="FFC0C0C0"/>
      </left>
      <right style="thin">
        <color rgb="FFC0C0C0"/>
      </right>
      <top/>
      <bottom style="medium">
        <color indexed="64"/>
      </bottom>
      <diagonal/>
    </border>
    <border>
      <left style="thin">
        <color rgb="FFC0C0C0"/>
      </left>
      <right/>
      <top/>
      <bottom style="medium">
        <color indexed="64"/>
      </bottom>
      <diagonal/>
    </border>
    <border>
      <left style="thin">
        <color rgb="FFC0C0C0"/>
      </left>
      <right style="medium">
        <color indexed="64"/>
      </right>
      <top/>
      <bottom style="medium">
        <color indexed="64"/>
      </bottom>
      <diagonal/>
    </border>
    <border>
      <left/>
      <right style="thin">
        <color rgb="FFC0C0C0"/>
      </right>
      <top/>
      <bottom style="medium">
        <color indexed="64"/>
      </bottom>
      <diagonal/>
    </border>
  </borders>
  <cellStyleXfs count="6">
    <xf numFmtId="0" fontId="0" fillId="0" borderId="0"/>
    <xf numFmtId="9" fontId="2" fillId="0" borderId="0" applyFont="0" applyFill="0" applyBorder="0" applyAlignment="0" applyProtection="0"/>
    <xf numFmtId="0" fontId="2" fillId="0" borderId="0"/>
    <xf numFmtId="0" fontId="3" fillId="0" borderId="0"/>
    <xf numFmtId="9" fontId="3" fillId="0" borderId="0" applyFont="0" applyFill="0" applyBorder="0" applyAlignment="0" applyProtection="0"/>
    <xf numFmtId="0" fontId="2" fillId="0" borderId="0"/>
  </cellStyleXfs>
  <cellXfs count="490">
    <xf numFmtId="0" fontId="0" fillId="0" borderId="0" xfId="0"/>
    <xf numFmtId="0" fontId="2" fillId="0" borderId="0" xfId="0" applyFont="1"/>
    <xf numFmtId="0" fontId="2" fillId="0" borderId="0" xfId="2" applyFill="1"/>
    <xf numFmtId="0" fontId="1" fillId="0" borderId="0" xfId="2" applyFont="1" applyFill="1" applyAlignment="1">
      <alignment horizontal="left"/>
    </xf>
    <xf numFmtId="0" fontId="3" fillId="0" borderId="0" xfId="0" applyFont="1" applyFill="1" applyBorder="1" applyAlignment="1">
      <alignment horizontal="left"/>
    </xf>
    <xf numFmtId="0" fontId="3" fillId="0" borderId="0" xfId="2" applyFont="1" applyFill="1" applyBorder="1" applyAlignment="1">
      <alignment horizontal="left"/>
    </xf>
    <xf numFmtId="0" fontId="4" fillId="0" borderId="0" xfId="2" applyFont="1" applyFill="1" applyBorder="1" applyAlignment="1">
      <alignment horizontal="left"/>
    </xf>
    <xf numFmtId="49" fontId="5" fillId="0" borderId="0" xfId="2" applyNumberFormat="1" applyFont="1" applyFill="1" applyBorder="1" applyAlignment="1">
      <alignment horizontal="left"/>
    </xf>
    <xf numFmtId="49" fontId="4" fillId="0" borderId="0" xfId="2" applyNumberFormat="1" applyFont="1" applyFill="1" applyBorder="1" applyAlignment="1">
      <alignment horizontal="left"/>
    </xf>
    <xf numFmtId="0" fontId="4" fillId="0" borderId="0" xfId="0" applyFont="1" applyFill="1" applyBorder="1" applyAlignment="1">
      <alignment horizontal="left"/>
    </xf>
    <xf numFmtId="49" fontId="5" fillId="0" borderId="0" xfId="0" applyNumberFormat="1" applyFont="1" applyFill="1" applyBorder="1" applyAlignment="1">
      <alignment horizontal="center"/>
    </xf>
    <xf numFmtId="49" fontId="4" fillId="0" borderId="0" xfId="0" applyNumberFormat="1" applyFont="1" applyFill="1" applyBorder="1" applyAlignment="1">
      <alignment horizontal="left"/>
    </xf>
    <xf numFmtId="49" fontId="5" fillId="0" borderId="0" xfId="0" applyNumberFormat="1" applyFont="1" applyFill="1" applyBorder="1" applyAlignment="1">
      <alignment horizontal="left"/>
    </xf>
    <xf numFmtId="0" fontId="4" fillId="0" borderId="0" xfId="0" applyFont="1" applyFill="1" applyBorder="1" applyAlignment="1">
      <alignment horizontal="right"/>
    </xf>
    <xf numFmtId="0" fontId="4" fillId="0" borderId="0" xfId="2" applyFont="1" applyFill="1" applyBorder="1" applyAlignment="1">
      <alignment horizontal="right"/>
    </xf>
    <xf numFmtId="9" fontId="4" fillId="0" borderId="0" xfId="1" applyFont="1" applyFill="1" applyBorder="1" applyAlignment="1">
      <alignment horizontal="right"/>
    </xf>
    <xf numFmtId="0" fontId="6" fillId="0" borderId="0" xfId="0" applyFont="1"/>
    <xf numFmtId="0" fontId="4" fillId="0" borderId="0" xfId="2" applyFont="1" applyFill="1" applyBorder="1" applyAlignment="1">
      <alignment horizontal="center"/>
    </xf>
    <xf numFmtId="0" fontId="7" fillId="0" borderId="0" xfId="2" applyFont="1" applyFill="1" applyBorder="1" applyAlignment="1">
      <alignment horizontal="left" vertical="center"/>
    </xf>
    <xf numFmtId="0" fontId="3" fillId="0" borderId="0" xfId="2" applyFont="1" applyFill="1" applyBorder="1" applyAlignment="1"/>
    <xf numFmtId="0" fontId="2" fillId="0" borderId="0" xfId="0" applyFont="1" applyAlignment="1">
      <alignment horizontal="center"/>
    </xf>
    <xf numFmtId="0" fontId="5" fillId="0" borderId="0" xfId="2" applyFont="1" applyFill="1" applyBorder="1" applyAlignment="1">
      <alignment horizontal="right"/>
    </xf>
    <xf numFmtId="0" fontId="5" fillId="0" borderId="0" xfId="2" applyFont="1" applyFill="1" applyBorder="1" applyAlignment="1">
      <alignment horizontal="left"/>
    </xf>
    <xf numFmtId="0" fontId="4" fillId="0" borderId="0"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4" fillId="0" borderId="0" xfId="2" applyFont="1" applyFill="1" applyBorder="1" applyAlignment="1">
      <alignment horizontal="left" vertical="center" wrapText="1"/>
    </xf>
    <xf numFmtId="2" fontId="2" fillId="0" borderId="0" xfId="0" applyNumberFormat="1" applyFont="1"/>
    <xf numFmtId="164" fontId="2" fillId="0" borderId="0" xfId="0" applyNumberFormat="1" applyFont="1"/>
    <xf numFmtId="9" fontId="4" fillId="0" borderId="0" xfId="0" applyNumberFormat="1" applyFont="1" applyFill="1" applyBorder="1" applyAlignment="1">
      <alignment horizontal="right"/>
    </xf>
    <xf numFmtId="1" fontId="6" fillId="0" borderId="0" xfId="0" applyNumberFormat="1" applyFont="1"/>
    <xf numFmtId="0" fontId="2" fillId="0" borderId="0" xfId="0" applyFont="1" applyAlignment="1">
      <alignment horizontal="right"/>
    </xf>
    <xf numFmtId="0" fontId="6" fillId="0" borderId="0" xfId="0" applyFont="1" applyAlignment="1">
      <alignment horizontal="right"/>
    </xf>
    <xf numFmtId="1" fontId="6" fillId="0" borderId="0" xfId="0" applyNumberFormat="1" applyFont="1" applyAlignment="1">
      <alignment horizontal="right"/>
    </xf>
    <xf numFmtId="0" fontId="0" fillId="0" borderId="0" xfId="0" applyAlignment="1">
      <alignment horizontal="right"/>
    </xf>
    <xf numFmtId="49" fontId="4" fillId="0" borderId="0" xfId="0" applyNumberFormat="1" applyFont="1" applyFill="1" applyBorder="1" applyAlignment="1">
      <alignment horizontal="left" wrapText="1"/>
    </xf>
    <xf numFmtId="0" fontId="1" fillId="2" borderId="1" xfId="0" applyFont="1" applyFill="1" applyBorder="1" applyAlignment="1">
      <alignment horizontal="center"/>
    </xf>
    <xf numFmtId="0" fontId="8" fillId="3" borderId="2" xfId="0" applyFont="1" applyFill="1" applyBorder="1" applyAlignment="1">
      <alignment horizontal="center"/>
    </xf>
    <xf numFmtId="49" fontId="8" fillId="3" borderId="2" xfId="0" applyNumberFormat="1" applyFont="1" applyFill="1" applyBorder="1" applyAlignment="1">
      <alignment horizontal="center"/>
    </xf>
    <xf numFmtId="0" fontId="1" fillId="4" borderId="3" xfId="0" applyFont="1" applyFill="1" applyBorder="1" applyAlignment="1">
      <alignment horizontal="center"/>
    </xf>
    <xf numFmtId="0" fontId="1" fillId="2" borderId="3" xfId="0" applyFont="1" applyFill="1" applyBorder="1" applyAlignment="1">
      <alignment horizontal="center"/>
    </xf>
    <xf numFmtId="17" fontId="8" fillId="3" borderId="3" xfId="0" applyNumberFormat="1" applyFont="1" applyFill="1" applyBorder="1" applyAlignment="1">
      <alignment horizontal="center"/>
    </xf>
    <xf numFmtId="17" fontId="8" fillId="3" borderId="3" xfId="0" quotePrefix="1" applyNumberFormat="1" applyFont="1" applyFill="1" applyBorder="1" applyAlignment="1">
      <alignment horizontal="center"/>
    </xf>
    <xf numFmtId="0" fontId="0" fillId="5" borderId="0" xfId="0" applyFill="1"/>
    <xf numFmtId="1" fontId="0" fillId="0" borderId="0" xfId="0" applyNumberFormat="1"/>
    <xf numFmtId="0" fontId="2" fillId="0" borderId="0" xfId="2"/>
    <xf numFmtId="0" fontId="1" fillId="2" borderId="0" xfId="2" applyFont="1" applyFill="1" applyAlignment="1">
      <alignment horizontal="left"/>
    </xf>
    <xf numFmtId="0" fontId="1" fillId="4" borderId="3" xfId="2" applyFont="1" applyFill="1" applyBorder="1" applyAlignment="1">
      <alignment horizontal="center"/>
    </xf>
    <xf numFmtId="49" fontId="1" fillId="4" borderId="3" xfId="2" applyNumberFormat="1" applyFont="1" applyFill="1" applyBorder="1" applyAlignment="1">
      <alignment horizontal="center"/>
    </xf>
    <xf numFmtId="0" fontId="1" fillId="2" borderId="3" xfId="2" applyFont="1" applyFill="1" applyBorder="1" applyAlignment="1">
      <alignment horizontal="center"/>
    </xf>
    <xf numFmtId="49" fontId="1" fillId="2" borderId="3" xfId="2" applyNumberFormat="1" applyFont="1" applyFill="1" applyBorder="1" applyAlignment="1">
      <alignment horizontal="center"/>
    </xf>
    <xf numFmtId="49" fontId="8" fillId="3" borderId="2" xfId="2" applyNumberFormat="1" applyFont="1" applyFill="1" applyBorder="1" applyAlignment="1">
      <alignment horizontal="center"/>
    </xf>
    <xf numFmtId="49" fontId="1" fillId="4" borderId="3" xfId="2" applyNumberFormat="1" applyFont="1" applyFill="1" applyBorder="1" applyAlignment="1">
      <alignment horizontal="left"/>
    </xf>
    <xf numFmtId="49" fontId="1" fillId="2" borderId="3" xfId="2" applyNumberFormat="1" applyFont="1" applyFill="1" applyBorder="1" applyAlignment="1">
      <alignment horizontal="left"/>
    </xf>
    <xf numFmtId="49" fontId="8" fillId="3" borderId="2" xfId="2" applyNumberFormat="1" applyFont="1" applyFill="1" applyBorder="1" applyAlignment="1">
      <alignment horizontal="left"/>
    </xf>
    <xf numFmtId="0" fontId="2" fillId="0" borderId="0" xfId="2" applyAlignment="1">
      <alignment horizontal="left"/>
    </xf>
    <xf numFmtId="49" fontId="8" fillId="3" borderId="2" xfId="2" applyNumberFormat="1" applyFont="1" applyFill="1" applyBorder="1" applyAlignment="1">
      <alignment horizontal="left"/>
    </xf>
    <xf numFmtId="49" fontId="8" fillId="3" borderId="2" xfId="2" applyNumberFormat="1" applyFont="1" applyFill="1" applyBorder="1" applyAlignment="1">
      <alignment horizontal="center"/>
    </xf>
    <xf numFmtId="166" fontId="4" fillId="0" borderId="0" xfId="1" applyNumberFormat="1" applyFont="1" applyFill="1" applyBorder="1" applyAlignment="1">
      <alignment horizontal="right"/>
    </xf>
    <xf numFmtId="166" fontId="4" fillId="0" borderId="0" xfId="0" applyNumberFormat="1" applyFont="1" applyFill="1" applyBorder="1" applyAlignment="1">
      <alignment horizontal="right"/>
    </xf>
    <xf numFmtId="167" fontId="4" fillId="0" borderId="0" xfId="0" applyNumberFormat="1" applyFont="1" applyFill="1" applyBorder="1" applyAlignment="1">
      <alignment horizontal="right"/>
    </xf>
    <xf numFmtId="1" fontId="4" fillId="0" borderId="0" xfId="2" applyNumberFormat="1" applyFont="1" applyFill="1" applyBorder="1" applyAlignment="1">
      <alignment horizontal="right"/>
    </xf>
    <xf numFmtId="1" fontId="5" fillId="0" borderId="0" xfId="2" applyNumberFormat="1" applyFont="1" applyFill="1" applyBorder="1" applyAlignment="1">
      <alignment horizontal="right"/>
    </xf>
    <xf numFmtId="168" fontId="4" fillId="0" borderId="0" xfId="0" applyNumberFormat="1" applyFont="1" applyFill="1" applyBorder="1" applyAlignment="1">
      <alignment horizontal="right"/>
    </xf>
    <xf numFmtId="0" fontId="3" fillId="0" borderId="0" xfId="3" applyBorder="1"/>
    <xf numFmtId="0" fontId="3" fillId="0" borderId="0" xfId="3" applyFill="1" applyBorder="1"/>
    <xf numFmtId="2" fontId="3" fillId="0" borderId="0" xfId="3" applyNumberFormat="1" applyFill="1" applyBorder="1" applyAlignment="1">
      <alignment horizontal="center" vertical="center"/>
    </xf>
    <xf numFmtId="0" fontId="10" fillId="0" borderId="0" xfId="3" applyFont="1" applyBorder="1" applyAlignment="1">
      <alignment horizontal="center" readingOrder="1"/>
    </xf>
    <xf numFmtId="17" fontId="10" fillId="0" borderId="0" xfId="3" applyNumberFormat="1" applyFont="1" applyBorder="1"/>
    <xf numFmtId="0" fontId="11" fillId="0" borderId="0" xfId="3" applyFont="1" applyFill="1" applyBorder="1"/>
    <xf numFmtId="2" fontId="12" fillId="0" borderId="0" xfId="3" applyNumberFormat="1" applyFont="1" applyFill="1" applyBorder="1" applyAlignment="1">
      <alignment horizontal="center" vertical="center" wrapText="1"/>
    </xf>
    <xf numFmtId="0" fontId="13" fillId="6" borderId="0" xfId="3" applyFont="1" applyFill="1" applyAlignment="1" applyProtection="1">
      <alignment vertical="center" wrapText="1"/>
      <protection hidden="1"/>
    </xf>
    <xf numFmtId="0" fontId="16" fillId="6" borderId="0" xfId="3" applyFont="1" applyFill="1" applyBorder="1" applyAlignment="1" applyProtection="1">
      <alignment vertical="center" wrapText="1"/>
      <protection hidden="1"/>
    </xf>
    <xf numFmtId="0" fontId="3" fillId="0" borderId="0" xfId="3" applyFill="1" applyBorder="1" applyAlignment="1"/>
    <xf numFmtId="0" fontId="3" fillId="0" borderId="5" xfId="3" applyFont="1" applyFill="1" applyBorder="1" applyAlignment="1">
      <alignment horizontal="right"/>
    </xf>
    <xf numFmtId="0" fontId="3" fillId="0" borderId="5" xfId="3" applyFill="1" applyBorder="1"/>
    <xf numFmtId="0" fontId="3" fillId="0" borderId="5" xfId="3" applyBorder="1"/>
    <xf numFmtId="2" fontId="18" fillId="0" borderId="0" xfId="3" applyNumberFormat="1" applyFont="1" applyFill="1" applyBorder="1" applyAlignment="1"/>
    <xf numFmtId="2" fontId="18" fillId="0" borderId="0" xfId="3" applyNumberFormat="1" applyFont="1" applyFill="1" applyBorder="1" applyAlignment="1">
      <alignment vertical="center" wrapText="1"/>
    </xf>
    <xf numFmtId="0" fontId="3" fillId="0" borderId="0" xfId="3"/>
    <xf numFmtId="0" fontId="3" fillId="0" borderId="0" xfId="3" applyAlignment="1">
      <alignment horizontal="center" vertical="center"/>
    </xf>
    <xf numFmtId="3" fontId="3" fillId="0" borderId="0" xfId="3" applyNumberFormat="1" applyAlignment="1">
      <alignment horizontal="center" vertical="center"/>
    </xf>
    <xf numFmtId="0" fontId="3" fillId="0" borderId="0" xfId="3" applyFont="1" applyFill="1" applyAlignment="1">
      <alignment vertical="top"/>
    </xf>
    <xf numFmtId="0" fontId="3" fillId="0" borderId="0" xfId="3" applyAlignment="1">
      <alignment vertical="top"/>
    </xf>
    <xf numFmtId="0" fontId="13" fillId="0" borderId="0" xfId="3" applyFont="1" applyFill="1" applyAlignment="1" applyProtection="1">
      <alignment horizontal="center" vertical="center" wrapText="1"/>
      <protection hidden="1"/>
    </xf>
    <xf numFmtId="0" fontId="13" fillId="0" borderId="0" xfId="3" applyFont="1" applyFill="1" applyAlignment="1" applyProtection="1">
      <alignment vertical="center" wrapText="1"/>
      <protection hidden="1"/>
    </xf>
    <xf numFmtId="0" fontId="3" fillId="6" borderId="0" xfId="3" applyFill="1"/>
    <xf numFmtId="0" fontId="3" fillId="0" borderId="0" xfId="3" applyFill="1"/>
    <xf numFmtId="0" fontId="17" fillId="0" borderId="0" xfId="3" applyFont="1" applyFill="1" applyBorder="1" applyAlignment="1">
      <alignment wrapText="1"/>
    </xf>
    <xf numFmtId="0" fontId="19" fillId="0" borderId="0" xfId="3" applyFont="1" applyFill="1" applyBorder="1" applyAlignment="1" applyProtection="1">
      <alignment horizontal="right" vertical="top" wrapText="1"/>
      <protection hidden="1"/>
    </xf>
    <xf numFmtId="0" fontId="3" fillId="0" borderId="0" xfId="3" applyBorder="1" applyAlignment="1">
      <alignment vertical="top"/>
    </xf>
    <xf numFmtId="0" fontId="3" fillId="0" borderId="0" xfId="3" applyFill="1" applyAlignment="1">
      <alignment vertical="top"/>
    </xf>
    <xf numFmtId="0" fontId="3" fillId="0" borderId="0" xfId="3" applyFill="1" applyAlignment="1">
      <alignment vertical="center"/>
    </xf>
    <xf numFmtId="0" fontId="20" fillId="0" borderId="0" xfId="3" applyFont="1" applyFill="1" applyAlignment="1">
      <alignment vertical="center"/>
    </xf>
    <xf numFmtId="0" fontId="21" fillId="0" borderId="0" xfId="3" applyFont="1" applyFill="1" applyAlignment="1">
      <alignment vertical="center"/>
    </xf>
    <xf numFmtId="0" fontId="22" fillId="0" borderId="0" xfId="3" applyFont="1" applyFill="1" applyAlignment="1"/>
    <xf numFmtId="0" fontId="23" fillId="0" borderId="0" xfId="3" applyFont="1" applyFill="1" applyAlignment="1"/>
    <xf numFmtId="169" fontId="22" fillId="0" borderId="0" xfId="3" applyNumberFormat="1" applyFont="1" applyFill="1" applyAlignment="1">
      <alignment horizontal="left" vertical="center"/>
    </xf>
    <xf numFmtId="0" fontId="24" fillId="0" borderId="0" xfId="3" applyFont="1" applyFill="1" applyAlignment="1"/>
    <xf numFmtId="0" fontId="25" fillId="0" borderId="0" xfId="3" applyFont="1" applyFill="1"/>
    <xf numFmtId="0" fontId="3" fillId="0" borderId="0" xfId="3" applyFont="1" applyFill="1" applyBorder="1"/>
    <xf numFmtId="0" fontId="26" fillId="0" borderId="0" xfId="3" applyFont="1" applyFill="1" applyBorder="1" applyAlignment="1">
      <alignment vertical="center"/>
    </xf>
    <xf numFmtId="0" fontId="27" fillId="0" borderId="0" xfId="3" quotePrefix="1" applyFont="1" applyFill="1" applyBorder="1" applyAlignment="1">
      <alignment horizontal="left"/>
    </xf>
    <xf numFmtId="0" fontId="20" fillId="0" borderId="0" xfId="3" applyFont="1" applyFill="1" applyBorder="1" applyAlignment="1">
      <alignment horizontal="center"/>
    </xf>
    <xf numFmtId="0" fontId="28" fillId="0" borderId="0" xfId="3" applyFont="1" applyFill="1" applyAlignment="1">
      <alignment vertical="top"/>
    </xf>
    <xf numFmtId="0" fontId="27" fillId="0" borderId="0" xfId="3" applyFont="1" applyFill="1" applyBorder="1" applyAlignment="1">
      <alignment horizontal="center"/>
    </xf>
    <xf numFmtId="0" fontId="29" fillId="0" borderId="0" xfId="3" applyFont="1" applyFill="1" applyAlignment="1"/>
    <xf numFmtId="0" fontId="30" fillId="0" borderId="0" xfId="3" applyFont="1" applyFill="1" applyAlignment="1">
      <alignment horizontal="center" vertical="center" wrapText="1"/>
    </xf>
    <xf numFmtId="0" fontId="31" fillId="0" borderId="0" xfId="3" applyFont="1" applyAlignment="1">
      <alignment vertical="top"/>
    </xf>
    <xf numFmtId="0" fontId="32" fillId="0" borderId="0" xfId="3" applyFont="1" applyFill="1"/>
    <xf numFmtId="2" fontId="18" fillId="0" borderId="0" xfId="3" applyNumberFormat="1" applyFont="1" applyFill="1" applyBorder="1" applyAlignment="1">
      <alignment vertical="center"/>
    </xf>
    <xf numFmtId="0" fontId="3" fillId="0" borderId="0" xfId="3" applyBorder="1" applyAlignment="1">
      <alignment horizontal="left"/>
    </xf>
    <xf numFmtId="9" fontId="0" fillId="0" borderId="0" xfId="4" applyFont="1" applyBorder="1" applyAlignment="1">
      <alignment horizontal="left"/>
    </xf>
    <xf numFmtId="2" fontId="33" fillId="0" borderId="0" xfId="3" applyNumberFormat="1" applyFont="1" applyFill="1" applyBorder="1" applyAlignment="1">
      <alignment horizontal="center" vertical="top" wrapText="1"/>
    </xf>
    <xf numFmtId="0" fontId="34" fillId="0" borderId="0" xfId="3" applyFont="1" applyFill="1" applyBorder="1" applyAlignment="1">
      <alignment vertical="center"/>
    </xf>
    <xf numFmtId="0" fontId="3" fillId="0" borderId="0" xfId="3" applyBorder="1" applyAlignment="1">
      <alignment horizontal="center"/>
    </xf>
    <xf numFmtId="0" fontId="3" fillId="0" borderId="0" xfId="3" applyFill="1" applyBorder="1" applyAlignment="1">
      <alignment horizontal="center"/>
    </xf>
    <xf numFmtId="2" fontId="35" fillId="0" borderId="0" xfId="3" applyNumberFormat="1" applyFont="1" applyFill="1" applyBorder="1" applyAlignment="1">
      <alignment horizontal="center" vertical="center" wrapText="1"/>
    </xf>
    <xf numFmtId="3" fontId="35" fillId="0" borderId="0" xfId="3" applyNumberFormat="1" applyFont="1" applyFill="1" applyBorder="1" applyAlignment="1">
      <alignment horizontal="center"/>
    </xf>
    <xf numFmtId="2" fontId="36" fillId="0" borderId="0" xfId="3" applyNumberFormat="1" applyFont="1" applyFill="1" applyBorder="1" applyAlignment="1">
      <alignment horizontal="center" wrapText="1"/>
    </xf>
    <xf numFmtId="0" fontId="3" fillId="6" borderId="0" xfId="3" applyFill="1" applyBorder="1"/>
    <xf numFmtId="0" fontId="3" fillId="6" borderId="0" xfId="3" applyFill="1" applyBorder="1" applyAlignment="1">
      <alignment horizontal="left"/>
    </xf>
    <xf numFmtId="9" fontId="0" fillId="6" borderId="0" xfId="4" applyFont="1" applyFill="1" applyBorder="1" applyAlignment="1">
      <alignment horizontal="left"/>
    </xf>
    <xf numFmtId="170" fontId="3" fillId="0" borderId="0" xfId="4" applyNumberFormat="1"/>
    <xf numFmtId="3" fontId="3" fillId="0" borderId="0" xfId="3" applyNumberFormat="1"/>
    <xf numFmtId="3" fontId="3" fillId="0" borderId="0" xfId="3" applyNumberFormat="1" applyAlignment="1">
      <alignment horizontal="left"/>
    </xf>
    <xf numFmtId="9" fontId="0" fillId="0" borderId="0" xfId="4" applyFont="1" applyAlignment="1">
      <alignment horizontal="left"/>
    </xf>
    <xf numFmtId="166" fontId="0" fillId="0" borderId="0" xfId="4" applyNumberFormat="1" applyFont="1"/>
    <xf numFmtId="171" fontId="3" fillId="0" borderId="0" xfId="3" applyNumberFormat="1" applyAlignment="1">
      <alignment vertical="center" wrapText="1"/>
    </xf>
    <xf numFmtId="0" fontId="7" fillId="0" borderId="0" xfId="3" applyFont="1" applyAlignment="1">
      <alignment horizontal="left" vertical="center" wrapText="1"/>
    </xf>
    <xf numFmtId="10" fontId="0" fillId="0" borderId="0" xfId="4" applyNumberFormat="1" applyFont="1" applyBorder="1" applyAlignment="1">
      <alignment horizontal="left"/>
    </xf>
    <xf numFmtId="0" fontId="34" fillId="0" borderId="0" xfId="3" applyFont="1" applyFill="1" applyBorder="1" applyAlignment="1">
      <alignment vertical="center" wrapText="1"/>
    </xf>
    <xf numFmtId="2" fontId="17" fillId="0" borderId="0" xfId="3" applyNumberFormat="1" applyFont="1" applyFill="1" applyBorder="1" applyAlignment="1">
      <alignment horizontal="center" vertical="center"/>
    </xf>
    <xf numFmtId="0" fontId="37" fillId="0" borderId="0" xfId="3" applyFont="1" applyFill="1" applyAlignment="1">
      <alignment wrapText="1"/>
    </xf>
    <xf numFmtId="0" fontId="38" fillId="0" borderId="0" xfId="3" applyFont="1" applyFill="1" applyAlignment="1">
      <alignment wrapText="1"/>
    </xf>
    <xf numFmtId="49" fontId="11" fillId="0" borderId="0" xfId="3" applyNumberFormat="1" applyFont="1" applyBorder="1"/>
    <xf numFmtId="2" fontId="40" fillId="0" borderId="0" xfId="3" applyNumberFormat="1" applyFont="1" applyFill="1" applyBorder="1" applyAlignment="1">
      <alignment horizontal="center" wrapText="1"/>
    </xf>
    <xf numFmtId="2" fontId="3" fillId="0" borderId="0" xfId="3" applyNumberFormat="1" applyFill="1" applyBorder="1" applyAlignment="1">
      <alignment horizontal="center" vertical="center" wrapText="1"/>
    </xf>
    <xf numFmtId="2" fontId="41" fillId="0" borderId="0" xfId="3" applyNumberFormat="1" applyFont="1" applyFill="1" applyBorder="1" applyAlignment="1">
      <alignment horizontal="center" vertical="center"/>
    </xf>
    <xf numFmtId="0" fontId="32" fillId="0" borderId="0" xfId="3" applyFont="1" applyAlignment="1">
      <alignment vertical="center" wrapText="1"/>
    </xf>
    <xf numFmtId="0" fontId="42" fillId="2" borderId="0" xfId="2" applyFont="1" applyFill="1" applyAlignment="1">
      <alignment vertical="center"/>
    </xf>
    <xf numFmtId="0" fontId="1" fillId="2" borderId="1" xfId="2" applyFont="1" applyFill="1" applyBorder="1" applyAlignment="1">
      <alignment horizontal="center"/>
    </xf>
    <xf numFmtId="0" fontId="8" fillId="3" borderId="2" xfId="2" applyFont="1" applyFill="1" applyBorder="1" applyAlignment="1">
      <alignment horizontal="center"/>
    </xf>
    <xf numFmtId="0" fontId="8" fillId="3" borderId="0" xfId="2" applyFont="1" applyFill="1" applyBorder="1" applyAlignment="1">
      <alignment horizontal="center"/>
    </xf>
    <xf numFmtId="165" fontId="8" fillId="3" borderId="2" xfId="2" applyNumberFormat="1" applyFont="1" applyFill="1" applyBorder="1" applyAlignment="1">
      <alignment horizontal="center"/>
    </xf>
    <xf numFmtId="0" fontId="1" fillId="4" borderId="0" xfId="2" applyFont="1" applyFill="1" applyBorder="1" applyAlignment="1">
      <alignment horizontal="center"/>
    </xf>
    <xf numFmtId="0" fontId="1" fillId="2" borderId="0" xfId="2" applyFont="1" applyFill="1" applyBorder="1" applyAlignment="1">
      <alignment horizontal="center"/>
    </xf>
    <xf numFmtId="0" fontId="43" fillId="7" borderId="6" xfId="2" applyFont="1" applyFill="1" applyBorder="1" applyAlignment="1">
      <alignment horizontal="center"/>
    </xf>
    <xf numFmtId="0" fontId="43" fillId="7" borderId="3" xfId="2" applyFont="1" applyFill="1" applyBorder="1" applyAlignment="1">
      <alignment horizontal="center"/>
    </xf>
    <xf numFmtId="0" fontId="43" fillId="7" borderId="0" xfId="2" applyFont="1" applyFill="1" applyBorder="1" applyAlignment="1">
      <alignment horizontal="center"/>
    </xf>
    <xf numFmtId="166" fontId="1" fillId="2" borderId="0" xfId="1" applyNumberFormat="1" applyFont="1" applyFill="1" applyAlignment="1">
      <alignment horizontal="left"/>
    </xf>
    <xf numFmtId="2" fontId="1" fillId="2" borderId="0" xfId="2" applyNumberFormat="1" applyFont="1" applyFill="1" applyAlignment="1">
      <alignment horizontal="center"/>
    </xf>
    <xf numFmtId="0" fontId="42" fillId="2" borderId="0" xfId="2" applyFont="1" applyFill="1" applyAlignment="1">
      <alignment horizontal="left" vertical="center"/>
    </xf>
    <xf numFmtId="0" fontId="8" fillId="3" borderId="0" xfId="2" applyFont="1" applyFill="1" applyBorder="1" applyAlignment="1">
      <alignment horizontal="center" vertical="center" wrapText="1"/>
    </xf>
    <xf numFmtId="165" fontId="8" fillId="3" borderId="2" xfId="2" applyNumberFormat="1" applyFont="1" applyFill="1" applyBorder="1" applyAlignment="1">
      <alignment horizontal="center" vertical="center"/>
    </xf>
    <xf numFmtId="0" fontId="2" fillId="0" borderId="0" xfId="2" applyFont="1"/>
    <xf numFmtId="3" fontId="43" fillId="7" borderId="0" xfId="2" applyNumberFormat="1" applyFont="1" applyFill="1" applyBorder="1" applyAlignment="1">
      <alignment horizontal="right" indent="1"/>
    </xf>
    <xf numFmtId="3" fontId="43" fillId="7" borderId="3" xfId="2" applyNumberFormat="1" applyFont="1" applyFill="1" applyBorder="1" applyAlignment="1">
      <alignment horizontal="right" indent="1"/>
    </xf>
    <xf numFmtId="0" fontId="2" fillId="0" borderId="0" xfId="2" applyAlignment="1"/>
    <xf numFmtId="1" fontId="1" fillId="4" borderId="3" xfId="2" applyNumberFormat="1" applyFont="1" applyFill="1" applyBorder="1" applyAlignment="1">
      <alignment horizontal="center"/>
    </xf>
    <xf numFmtId="1" fontId="1" fillId="2" borderId="3" xfId="2" applyNumberFormat="1" applyFont="1" applyFill="1" applyBorder="1" applyAlignment="1">
      <alignment horizontal="center"/>
    </xf>
    <xf numFmtId="1" fontId="1" fillId="2" borderId="0" xfId="2" applyNumberFormat="1" applyFont="1" applyFill="1" applyBorder="1" applyAlignment="1">
      <alignment horizontal="center"/>
    </xf>
    <xf numFmtId="1" fontId="1" fillId="4" borderId="0" xfId="2" applyNumberFormat="1" applyFont="1" applyFill="1" applyBorder="1" applyAlignment="1">
      <alignment horizontal="center"/>
    </xf>
    <xf numFmtId="1" fontId="43" fillId="7" borderId="3" xfId="2" applyNumberFormat="1" applyFont="1" applyFill="1" applyBorder="1" applyAlignment="1">
      <alignment horizontal="center"/>
    </xf>
    <xf numFmtId="0" fontId="8" fillId="3" borderId="7" xfId="2" applyFont="1" applyFill="1" applyBorder="1" applyAlignment="1">
      <alignment horizontal="center" vertical="center" wrapText="1"/>
    </xf>
    <xf numFmtId="0" fontId="8" fillId="3" borderId="8" xfId="2" applyFont="1" applyFill="1" applyBorder="1" applyAlignment="1">
      <alignment horizontal="center" vertical="center" wrapText="1"/>
    </xf>
    <xf numFmtId="0" fontId="8" fillId="3" borderId="9" xfId="2" applyFont="1" applyFill="1" applyBorder="1" applyAlignment="1">
      <alignment horizontal="center" vertical="center" wrapText="1"/>
    </xf>
    <xf numFmtId="0" fontId="5" fillId="0" borderId="10" xfId="2" applyFont="1" applyFill="1" applyBorder="1" applyAlignment="1">
      <alignment horizontal="left" vertical="center" wrapText="1"/>
    </xf>
    <xf numFmtId="3" fontId="1" fillId="4" borderId="11" xfId="2" applyNumberFormat="1" applyFont="1" applyFill="1" applyBorder="1" applyAlignment="1">
      <alignment horizontal="right" vertical="center" indent="1"/>
    </xf>
    <xf numFmtId="3" fontId="1" fillId="4" borderId="12" xfId="2" applyNumberFormat="1" applyFont="1" applyFill="1" applyBorder="1" applyAlignment="1">
      <alignment horizontal="right" vertical="center" indent="1"/>
    </xf>
    <xf numFmtId="165" fontId="5" fillId="0" borderId="13" xfId="2" applyNumberFormat="1" applyFont="1" applyFill="1" applyBorder="1" applyAlignment="1">
      <alignment horizontal="left" vertical="center"/>
    </xf>
    <xf numFmtId="3" fontId="1" fillId="4" borderId="14" xfId="2" applyNumberFormat="1" applyFont="1" applyFill="1" applyBorder="1" applyAlignment="1">
      <alignment horizontal="right" vertical="center" indent="1"/>
    </xf>
    <xf numFmtId="3" fontId="1" fillId="4" borderId="15" xfId="2" applyNumberFormat="1" applyFont="1" applyFill="1" applyBorder="1" applyAlignment="1">
      <alignment horizontal="right" vertical="center" indent="1"/>
    </xf>
    <xf numFmtId="0" fontId="44" fillId="0" borderId="16" xfId="2" applyFont="1" applyBorder="1"/>
    <xf numFmtId="3" fontId="43" fillId="2" borderId="17" xfId="2" applyNumberFormat="1" applyFont="1" applyFill="1" applyBorder="1" applyAlignment="1">
      <alignment horizontal="right" vertical="center" indent="1"/>
    </xf>
    <xf numFmtId="3" fontId="43" fillId="2" borderId="18" xfId="2" applyNumberFormat="1" applyFont="1" applyFill="1" applyBorder="1" applyAlignment="1">
      <alignment horizontal="right" vertical="center" indent="1"/>
    </xf>
    <xf numFmtId="49" fontId="8" fillId="3" borderId="2" xfId="2" applyNumberFormat="1" applyFont="1" applyFill="1" applyBorder="1" applyAlignment="1">
      <alignment horizontal="center" wrapText="1"/>
    </xf>
    <xf numFmtId="49" fontId="43" fillId="7" borderId="2" xfId="2" applyNumberFormat="1" applyFont="1" applyFill="1" applyBorder="1" applyAlignment="1">
      <alignment horizontal="center"/>
    </xf>
    <xf numFmtId="49" fontId="43" fillId="7" borderId="6" xfId="2" applyNumberFormat="1" applyFont="1" applyFill="1" applyBorder="1" applyAlignment="1">
      <alignment horizontal="center"/>
    </xf>
    <xf numFmtId="49" fontId="8" fillId="3" borderId="2" xfId="2" applyNumberFormat="1" applyFont="1" applyFill="1" applyBorder="1" applyAlignment="1">
      <alignment horizontal="center" vertical="center" wrapText="1"/>
    </xf>
    <xf numFmtId="49" fontId="43" fillId="7" borderId="2" xfId="2" applyNumberFormat="1" applyFont="1" applyFill="1" applyBorder="1" applyAlignment="1">
      <alignment horizontal="center" vertical="center"/>
    </xf>
    <xf numFmtId="172" fontId="1" fillId="4" borderId="19" xfId="2" applyNumberFormat="1" applyFont="1" applyFill="1" applyBorder="1" applyAlignment="1">
      <alignment horizontal="right" indent="1"/>
    </xf>
    <xf numFmtId="172" fontId="1" fillId="4" borderId="20" xfId="2" applyNumberFormat="1" applyFont="1" applyFill="1" applyBorder="1" applyAlignment="1">
      <alignment horizontal="right" indent="1"/>
    </xf>
    <xf numFmtId="172" fontId="1" fillId="4" borderId="21" xfId="2" applyNumberFormat="1" applyFont="1" applyFill="1" applyBorder="1" applyAlignment="1">
      <alignment horizontal="right" indent="1"/>
    </xf>
    <xf numFmtId="172" fontId="43" fillId="7" borderId="3" xfId="2" applyNumberFormat="1" applyFont="1" applyFill="1" applyBorder="1" applyAlignment="1">
      <alignment horizontal="right" indent="1"/>
    </xf>
    <xf numFmtId="172" fontId="1" fillId="2" borderId="22" xfId="2" applyNumberFormat="1" applyFont="1" applyFill="1" applyBorder="1" applyAlignment="1">
      <alignment horizontal="right" indent="1"/>
    </xf>
    <xf numFmtId="172" fontId="1" fillId="2" borderId="23" xfId="2" applyNumberFormat="1" applyFont="1" applyFill="1" applyBorder="1" applyAlignment="1">
      <alignment horizontal="right" indent="1"/>
    </xf>
    <xf numFmtId="172" fontId="1" fillId="2" borderId="24" xfId="2" applyNumberFormat="1" applyFont="1" applyFill="1" applyBorder="1" applyAlignment="1">
      <alignment horizontal="right" indent="1"/>
    </xf>
    <xf numFmtId="172" fontId="1" fillId="4" borderId="22" xfId="2" applyNumberFormat="1" applyFont="1" applyFill="1" applyBorder="1" applyAlignment="1">
      <alignment horizontal="right" indent="1"/>
    </xf>
    <xf numFmtId="172" fontId="1" fillId="4" borderId="23" xfId="2" applyNumberFormat="1" applyFont="1" applyFill="1" applyBorder="1" applyAlignment="1">
      <alignment horizontal="right" indent="1"/>
    </xf>
    <xf numFmtId="172" fontId="1" fillId="4" borderId="24" xfId="2" applyNumberFormat="1" applyFont="1" applyFill="1" applyBorder="1" applyAlignment="1">
      <alignment horizontal="right" indent="1"/>
    </xf>
    <xf numFmtId="172" fontId="1" fillId="4" borderId="25" xfId="2" applyNumberFormat="1" applyFont="1" applyFill="1" applyBorder="1" applyAlignment="1">
      <alignment horizontal="right" indent="1"/>
    </xf>
    <xf numFmtId="172" fontId="1" fillId="4" borderId="26" xfId="2" applyNumberFormat="1" applyFont="1" applyFill="1" applyBorder="1" applyAlignment="1">
      <alignment horizontal="right" indent="1"/>
    </xf>
    <xf numFmtId="172" fontId="1" fillId="4" borderId="27" xfId="2" applyNumberFormat="1" applyFont="1" applyFill="1" applyBorder="1" applyAlignment="1">
      <alignment horizontal="right" indent="1"/>
    </xf>
    <xf numFmtId="172" fontId="1" fillId="2" borderId="3" xfId="2" applyNumberFormat="1" applyFont="1" applyFill="1" applyBorder="1" applyAlignment="1">
      <alignment horizontal="right" indent="1"/>
    </xf>
    <xf numFmtId="49" fontId="43" fillId="7" borderId="6" xfId="2" applyNumberFormat="1" applyFont="1" applyFill="1" applyBorder="1" applyAlignment="1">
      <alignment horizontal="left"/>
    </xf>
    <xf numFmtId="172" fontId="1" fillId="2" borderId="26" xfId="2" applyNumberFormat="1" applyFont="1" applyFill="1" applyBorder="1" applyAlignment="1">
      <alignment horizontal="right" indent="1"/>
    </xf>
    <xf numFmtId="172" fontId="1" fillId="2" borderId="27" xfId="2" applyNumberFormat="1" applyFont="1" applyFill="1" applyBorder="1" applyAlignment="1">
      <alignment horizontal="right" indent="1"/>
    </xf>
    <xf numFmtId="172" fontId="1" fillId="2" borderId="25" xfId="2" applyNumberFormat="1" applyFont="1" applyFill="1" applyBorder="1" applyAlignment="1">
      <alignment horizontal="right" indent="1"/>
    </xf>
    <xf numFmtId="165" fontId="1" fillId="4" borderId="3" xfId="2" applyNumberFormat="1" applyFont="1" applyFill="1" applyBorder="1" applyAlignment="1">
      <alignment horizontal="center"/>
    </xf>
    <xf numFmtId="165" fontId="43" fillId="7" borderId="3" xfId="2" applyNumberFormat="1" applyFont="1" applyFill="1" applyBorder="1" applyAlignment="1">
      <alignment horizontal="center"/>
    </xf>
    <xf numFmtId="165" fontId="1" fillId="2" borderId="3" xfId="2" applyNumberFormat="1" applyFont="1" applyFill="1" applyBorder="1" applyAlignment="1">
      <alignment horizontal="center"/>
    </xf>
    <xf numFmtId="173" fontId="1" fillId="4" borderId="3" xfId="2" applyNumberFormat="1" applyFont="1" applyFill="1" applyBorder="1" applyAlignment="1">
      <alignment horizontal="center"/>
    </xf>
    <xf numFmtId="173" fontId="1" fillId="7" borderId="3" xfId="2" applyNumberFormat="1" applyFont="1" applyFill="1" applyBorder="1" applyAlignment="1">
      <alignment horizontal="center"/>
    </xf>
    <xf numFmtId="173" fontId="43" fillId="7" borderId="3" xfId="2" applyNumberFormat="1" applyFont="1" applyFill="1" applyBorder="1" applyAlignment="1">
      <alignment horizontal="center"/>
    </xf>
    <xf numFmtId="173" fontId="1" fillId="2" borderId="3" xfId="2" applyNumberFormat="1" applyFont="1" applyFill="1" applyBorder="1" applyAlignment="1">
      <alignment horizontal="center"/>
    </xf>
    <xf numFmtId="0" fontId="44" fillId="0" borderId="0" xfId="2" applyFont="1"/>
    <xf numFmtId="172" fontId="43" fillId="7" borderId="2" xfId="2" applyNumberFormat="1" applyFont="1" applyFill="1" applyBorder="1" applyAlignment="1">
      <alignment horizontal="center" vertical="center"/>
    </xf>
    <xf numFmtId="49" fontId="8" fillId="3" borderId="2" xfId="2" applyNumberFormat="1" applyFont="1" applyFill="1" applyBorder="1" applyAlignment="1">
      <alignment horizontal="left" vertical="center"/>
    </xf>
    <xf numFmtId="172" fontId="2" fillId="0" borderId="28" xfId="2" applyNumberFormat="1" applyBorder="1" applyAlignment="1">
      <alignment horizontal="right" indent="1"/>
    </xf>
    <xf numFmtId="172" fontId="2" fillId="0" borderId="29" xfId="2" applyNumberFormat="1" applyBorder="1" applyAlignment="1">
      <alignment horizontal="right" indent="1"/>
    </xf>
    <xf numFmtId="172" fontId="43" fillId="7" borderId="2" xfId="2" applyNumberFormat="1" applyFont="1" applyFill="1" applyBorder="1" applyAlignment="1">
      <alignment horizontal="right" indent="1"/>
    </xf>
    <xf numFmtId="0" fontId="44" fillId="8" borderId="30" xfId="2" applyFont="1" applyFill="1" applyBorder="1" applyAlignment="1">
      <alignment vertical="center"/>
    </xf>
    <xf numFmtId="172" fontId="44" fillId="8" borderId="31" xfId="2" applyNumberFormat="1" applyFont="1" applyFill="1" applyBorder="1" applyAlignment="1">
      <alignment horizontal="right" indent="1"/>
    </xf>
    <xf numFmtId="49" fontId="43" fillId="7" borderId="2" xfId="2" applyNumberFormat="1" applyFont="1" applyFill="1" applyBorder="1" applyAlignment="1">
      <alignment horizontal="center" vertical="center" wrapText="1"/>
    </xf>
    <xf numFmtId="172" fontId="1" fillId="4" borderId="3" xfId="2" applyNumberFormat="1" applyFont="1" applyFill="1" applyBorder="1" applyAlignment="1">
      <alignment horizontal="right" indent="1"/>
    </xf>
    <xf numFmtId="172" fontId="43" fillId="2" borderId="3" xfId="2" applyNumberFormat="1" applyFont="1" applyFill="1" applyBorder="1" applyAlignment="1">
      <alignment horizontal="right" indent="1"/>
    </xf>
    <xf numFmtId="49" fontId="43" fillId="7" borderId="2" xfId="2" applyNumberFormat="1" applyFont="1" applyFill="1" applyBorder="1" applyAlignment="1">
      <alignment horizontal="center" wrapText="1"/>
    </xf>
    <xf numFmtId="172" fontId="1" fillId="2" borderId="20" xfId="2" applyNumberFormat="1" applyFont="1" applyFill="1" applyBorder="1" applyAlignment="1">
      <alignment horizontal="right" indent="1"/>
    </xf>
    <xf numFmtId="172" fontId="1" fillId="2" borderId="21" xfId="2" applyNumberFormat="1" applyFont="1" applyFill="1" applyBorder="1" applyAlignment="1">
      <alignment horizontal="right" indent="1"/>
    </xf>
    <xf numFmtId="172" fontId="1" fillId="2" borderId="19" xfId="2" applyNumberFormat="1" applyFont="1" applyFill="1" applyBorder="1" applyAlignment="1">
      <alignment horizontal="right" indent="1"/>
    </xf>
    <xf numFmtId="0" fontId="1" fillId="2" borderId="0" xfId="5" applyFont="1" applyFill="1" applyAlignment="1">
      <alignment horizontal="left"/>
    </xf>
    <xf numFmtId="0" fontId="1" fillId="2" borderId="1" xfId="5" applyFont="1" applyFill="1" applyBorder="1" applyAlignment="1">
      <alignment horizontal="center"/>
    </xf>
    <xf numFmtId="49" fontId="8" fillId="3" borderId="2" xfId="5" applyNumberFormat="1" applyFont="1" applyFill="1" applyBorder="1" applyAlignment="1">
      <alignment horizontal="center"/>
    </xf>
    <xf numFmtId="49" fontId="43" fillId="7" borderId="2" xfId="5" applyNumberFormat="1" applyFont="1" applyFill="1" applyBorder="1" applyAlignment="1">
      <alignment horizontal="center"/>
    </xf>
    <xf numFmtId="0" fontId="1" fillId="4" borderId="3" xfId="5" applyFont="1" applyFill="1" applyBorder="1" applyAlignment="1">
      <alignment horizontal="center"/>
    </xf>
    <xf numFmtId="0" fontId="43" fillId="7" borderId="3" xfId="5" applyFont="1" applyFill="1" applyBorder="1" applyAlignment="1">
      <alignment horizontal="center"/>
    </xf>
    <xf numFmtId="0" fontId="1" fillId="2" borderId="3" xfId="5" applyFont="1" applyFill="1" applyBorder="1" applyAlignment="1">
      <alignment horizontal="center"/>
    </xf>
    <xf numFmtId="0" fontId="43" fillId="7" borderId="6" xfId="5" applyFont="1" applyFill="1" applyBorder="1" applyAlignment="1">
      <alignment horizontal="center"/>
    </xf>
    <xf numFmtId="49" fontId="43" fillId="7" borderId="6" xfId="5" applyNumberFormat="1" applyFont="1" applyFill="1" applyBorder="1" applyAlignment="1">
      <alignment horizontal="center"/>
    </xf>
    <xf numFmtId="0" fontId="2" fillId="0" borderId="0" xfId="5"/>
    <xf numFmtId="0" fontId="43" fillId="7" borderId="2" xfId="5" applyFont="1" applyFill="1" applyBorder="1" applyAlignment="1">
      <alignment horizontal="center"/>
    </xf>
    <xf numFmtId="0" fontId="43" fillId="7" borderId="2" xfId="2" applyFont="1" applyFill="1" applyBorder="1" applyAlignment="1">
      <alignment horizontal="center"/>
    </xf>
    <xf numFmtId="49" fontId="8" fillId="3" borderId="2" xfId="2" applyNumberFormat="1" applyFont="1" applyFill="1" applyBorder="1" applyAlignment="1">
      <alignment horizontal="center" vertical="center"/>
    </xf>
    <xf numFmtId="0" fontId="1" fillId="2" borderId="0" xfId="5" applyFont="1" applyFill="1" applyAlignment="1"/>
    <xf numFmtId="0" fontId="1" fillId="2" borderId="1" xfId="5" applyFont="1" applyFill="1" applyBorder="1" applyAlignment="1"/>
    <xf numFmtId="49" fontId="8" fillId="3" borderId="2" xfId="5" applyNumberFormat="1" applyFont="1" applyFill="1" applyBorder="1" applyAlignment="1"/>
    <xf numFmtId="49" fontId="43" fillId="7" borderId="6" xfId="5" applyNumberFormat="1" applyFont="1" applyFill="1" applyBorder="1" applyAlignment="1"/>
    <xf numFmtId="0" fontId="2" fillId="0" borderId="0" xfId="5" applyAlignment="1"/>
    <xf numFmtId="0" fontId="1" fillId="2" borderId="1" xfId="2" applyFont="1" applyFill="1" applyBorder="1" applyAlignment="1"/>
    <xf numFmtId="49" fontId="8" fillId="3" borderId="2" xfId="2" applyNumberFormat="1" applyFont="1" applyFill="1" applyBorder="1" applyAlignment="1"/>
    <xf numFmtId="49" fontId="43" fillId="7" borderId="6" xfId="2" applyNumberFormat="1" applyFont="1" applyFill="1" applyBorder="1" applyAlignment="1"/>
    <xf numFmtId="49" fontId="8" fillId="3" borderId="2" xfId="5" applyNumberFormat="1" applyFont="1" applyFill="1" applyBorder="1" applyAlignment="1">
      <alignment horizontal="center" vertical="center" wrapText="1"/>
    </xf>
    <xf numFmtId="1" fontId="43" fillId="7" borderId="3" xfId="5" applyNumberFormat="1" applyFont="1" applyFill="1" applyBorder="1" applyAlignment="1">
      <alignment horizontal="right" indent="1"/>
    </xf>
    <xf numFmtId="172" fontId="43" fillId="7" borderId="3" xfId="5" applyNumberFormat="1" applyFont="1" applyFill="1" applyBorder="1" applyAlignment="1">
      <alignment horizontal="right" indent="1"/>
    </xf>
    <xf numFmtId="0" fontId="39" fillId="0" borderId="0" xfId="3" applyFont="1" applyFill="1" applyAlignment="1">
      <alignment wrapText="1"/>
    </xf>
    <xf numFmtId="9" fontId="0" fillId="0" borderId="0" xfId="1" applyFont="1"/>
    <xf numFmtId="168" fontId="0" fillId="0" borderId="0" xfId="0" applyNumberFormat="1"/>
    <xf numFmtId="0" fontId="45" fillId="2" borderId="1" xfId="0" applyFont="1" applyFill="1" applyBorder="1" applyAlignment="1">
      <alignment horizontal="center"/>
    </xf>
    <xf numFmtId="0" fontId="46" fillId="3" borderId="2" xfId="0" applyFont="1" applyFill="1" applyBorder="1" applyAlignment="1">
      <alignment horizontal="center"/>
    </xf>
    <xf numFmtId="0" fontId="45" fillId="4" borderId="3" xfId="0" applyFont="1" applyFill="1" applyBorder="1" applyAlignment="1">
      <alignment horizontal="center"/>
    </xf>
    <xf numFmtId="0" fontId="45" fillId="2" borderId="3" xfId="0" applyFont="1" applyFill="1" applyBorder="1" applyAlignment="1">
      <alignment horizontal="center"/>
    </xf>
    <xf numFmtId="49" fontId="46" fillId="3" borderId="2" xfId="0" applyNumberFormat="1" applyFont="1" applyFill="1" applyBorder="1" applyAlignment="1">
      <alignment horizontal="center" wrapText="1"/>
    </xf>
    <xf numFmtId="0" fontId="19" fillId="0" borderId="0" xfId="3" applyFont="1" applyFill="1" applyBorder="1" applyAlignment="1">
      <alignment vertical="center" wrapText="1"/>
    </xf>
    <xf numFmtId="0" fontId="3" fillId="0" borderId="0" xfId="3" applyFont="1" applyFill="1" applyBorder="1" applyAlignment="1">
      <alignment vertical="center" wrapText="1"/>
    </xf>
    <xf numFmtId="0" fontId="17" fillId="6" borderId="0" xfId="3" applyFont="1" applyFill="1" applyBorder="1" applyAlignment="1" applyProtection="1">
      <alignment horizontal="center" vertical="center" wrapText="1"/>
      <protection hidden="1"/>
    </xf>
    <xf numFmtId="0" fontId="3" fillId="0" borderId="0" xfId="3" applyFont="1" applyFill="1" applyAlignment="1">
      <alignment vertical="center" wrapText="1"/>
    </xf>
    <xf numFmtId="0" fontId="3" fillId="0" borderId="0" xfId="3" applyFont="1" applyFill="1" applyBorder="1" applyAlignment="1">
      <alignment vertical="top" wrapText="1"/>
    </xf>
    <xf numFmtId="0" fontId="47" fillId="0" borderId="0" xfId="3" applyFont="1" applyAlignment="1">
      <alignment horizontal="center" vertical="top" wrapText="1"/>
    </xf>
    <xf numFmtId="0" fontId="13" fillId="6" borderId="0" xfId="3" applyFont="1" applyFill="1" applyAlignment="1" applyProtection="1">
      <alignment horizontal="center" vertical="center" wrapText="1"/>
      <protection hidden="1"/>
    </xf>
    <xf numFmtId="0" fontId="19" fillId="0" borderId="0" xfId="3" applyFont="1" applyFill="1" applyBorder="1" applyAlignment="1">
      <alignment horizontal="center" wrapText="1"/>
    </xf>
    <xf numFmtId="0" fontId="38" fillId="0" borderId="0" xfId="3" applyFont="1" applyFill="1" applyAlignment="1">
      <alignment horizontal="left" wrapText="1"/>
    </xf>
    <xf numFmtId="0" fontId="44" fillId="0" borderId="0" xfId="0" applyFont="1"/>
    <xf numFmtId="0" fontId="2" fillId="0" borderId="0" xfId="2" applyAlignment="1">
      <alignment horizontal="center"/>
    </xf>
    <xf numFmtId="14" fontId="2" fillId="0" borderId="0" xfId="2" applyNumberFormat="1"/>
    <xf numFmtId="1" fontId="2" fillId="0" borderId="0" xfId="2" applyNumberFormat="1"/>
    <xf numFmtId="16" fontId="5" fillId="0" borderId="0" xfId="2" applyNumberFormat="1" applyFont="1" applyFill="1" applyBorder="1" applyAlignment="1">
      <alignment horizontal="left"/>
    </xf>
    <xf numFmtId="0" fontId="0" fillId="0" borderId="0" xfId="0" applyFill="1"/>
    <xf numFmtId="0" fontId="2" fillId="0" borderId="0" xfId="0" applyFont="1" applyFill="1"/>
    <xf numFmtId="0" fontId="0" fillId="0" borderId="0" xfId="0" applyFont="1" applyFill="1"/>
    <xf numFmtId="0" fontId="0" fillId="9" borderId="0" xfId="0" applyFill="1"/>
    <xf numFmtId="0" fontId="30" fillId="0" borderId="0" xfId="3" applyFont="1" applyFill="1" applyAlignment="1">
      <alignment vertical="center"/>
    </xf>
    <xf numFmtId="0" fontId="45" fillId="4" borderId="0" xfId="0" applyFont="1" applyFill="1" applyBorder="1" applyAlignment="1">
      <alignment horizontal="center"/>
    </xf>
    <xf numFmtId="0" fontId="1" fillId="2" borderId="0" xfId="0" applyFont="1" applyFill="1" applyAlignment="1">
      <alignment horizontal="left"/>
    </xf>
    <xf numFmtId="0" fontId="1" fillId="2" borderId="1" xfId="0" applyFont="1" applyFill="1" applyBorder="1" applyAlignment="1">
      <alignment horizontal="center" wrapText="1"/>
    </xf>
    <xf numFmtId="0" fontId="1" fillId="0" borderId="0" xfId="2" applyFont="1" applyFill="1" applyAlignment="1">
      <alignment horizontal="right"/>
    </xf>
    <xf numFmtId="0" fontId="2" fillId="0" borderId="0" xfId="2" applyFill="1" applyAlignment="1">
      <alignment horizontal="right"/>
    </xf>
    <xf numFmtId="49" fontId="50" fillId="0" borderId="0" xfId="0" applyNumberFormat="1" applyFont="1" applyFill="1" applyBorder="1" applyAlignment="1">
      <alignment horizontal="left"/>
    </xf>
    <xf numFmtId="0" fontId="50" fillId="0" borderId="0" xfId="0" applyFont="1" applyFill="1" applyBorder="1" applyAlignment="1">
      <alignment horizontal="right"/>
    </xf>
    <xf numFmtId="0" fontId="50" fillId="0" borderId="0" xfId="2" applyFont="1" applyFill="1" applyBorder="1" applyAlignment="1">
      <alignment horizontal="right"/>
    </xf>
    <xf numFmtId="1" fontId="51" fillId="0" borderId="0" xfId="0" applyNumberFormat="1" applyFont="1"/>
    <xf numFmtId="9" fontId="51" fillId="0" borderId="0" xfId="1" applyFont="1"/>
    <xf numFmtId="166" fontId="50" fillId="0" borderId="0" xfId="1" applyNumberFormat="1" applyFont="1" applyFill="1" applyBorder="1" applyAlignment="1">
      <alignment horizontal="right"/>
    </xf>
    <xf numFmtId="9" fontId="50" fillId="0" borderId="0" xfId="1" applyFont="1" applyFill="1" applyBorder="1" applyAlignment="1">
      <alignment horizontal="right"/>
    </xf>
    <xf numFmtId="168" fontId="50" fillId="0" borderId="0" xfId="0" applyNumberFormat="1" applyFont="1" applyFill="1" applyBorder="1" applyAlignment="1">
      <alignment horizontal="right"/>
    </xf>
    <xf numFmtId="0" fontId="51" fillId="0" borderId="0" xfId="0" applyFont="1"/>
    <xf numFmtId="49" fontId="50" fillId="0" borderId="0" xfId="0" applyNumberFormat="1" applyFont="1" applyFill="1" applyBorder="1" applyAlignment="1">
      <alignment horizontal="left" wrapText="1"/>
    </xf>
    <xf numFmtId="49" fontId="8" fillId="3" borderId="1" xfId="0" applyNumberFormat="1" applyFont="1" applyFill="1" applyBorder="1" applyAlignment="1">
      <alignment horizontal="center" wrapText="1"/>
    </xf>
    <xf numFmtId="1" fontId="4" fillId="0" borderId="0" xfId="2" applyNumberFormat="1" applyFont="1" applyFill="1" applyBorder="1" applyAlignment="1">
      <alignment horizontal="left"/>
    </xf>
    <xf numFmtId="0" fontId="3" fillId="0" borderId="0" xfId="3" applyFont="1" applyFill="1" applyBorder="1" applyAlignment="1"/>
    <xf numFmtId="0" fontId="48" fillId="0" borderId="0" xfId="2" applyFont="1" applyAlignment="1">
      <alignment horizontal="center" vertical="center" readingOrder="1"/>
    </xf>
    <xf numFmtId="0" fontId="3" fillId="0" borderId="0" xfId="3" applyFont="1" applyFill="1" applyBorder="1" applyAlignment="1">
      <alignment horizontal="left" vertical="center" wrapText="1"/>
    </xf>
    <xf numFmtId="1" fontId="3" fillId="0" borderId="0" xfId="3" applyNumberFormat="1" applyFont="1" applyFill="1" applyBorder="1" applyAlignment="1">
      <alignment horizontal="center"/>
    </xf>
    <xf numFmtId="0" fontId="3" fillId="0" borderId="0" xfId="3" applyFont="1" applyBorder="1"/>
    <xf numFmtId="2" fontId="3" fillId="0" borderId="0" xfId="3" applyNumberFormat="1" applyFont="1" applyFill="1" applyBorder="1" applyAlignment="1">
      <alignment horizontal="center" vertical="center"/>
    </xf>
    <xf numFmtId="0" fontId="3" fillId="0" borderId="0" xfId="3" applyFont="1" applyFill="1" applyBorder="1" applyAlignment="1">
      <alignment horizontal="center"/>
    </xf>
    <xf numFmtId="0" fontId="3" fillId="0" borderId="0" xfId="3" applyFont="1" applyBorder="1" applyAlignment="1">
      <alignment horizontal="center"/>
    </xf>
    <xf numFmtId="0" fontId="3" fillId="0" borderId="0" xfId="3" applyFont="1" applyFill="1" applyBorder="1" applyAlignment="1">
      <alignment horizontal="center" wrapText="1"/>
    </xf>
    <xf numFmtId="0" fontId="3" fillId="0" borderId="0" xfId="3" applyFont="1" applyFill="1" applyBorder="1" applyAlignment="1">
      <alignment vertical="center"/>
    </xf>
    <xf numFmtId="0" fontId="3" fillId="6" borderId="0" xfId="3" applyFont="1" applyFill="1" applyBorder="1"/>
    <xf numFmtId="171" fontId="3" fillId="0" borderId="0" xfId="3" applyNumberFormat="1" applyFont="1" applyAlignment="1">
      <alignment vertical="center" wrapText="1"/>
    </xf>
    <xf numFmtId="0" fontId="3" fillId="0" borderId="0" xfId="3" applyFont="1"/>
    <xf numFmtId="0" fontId="3" fillId="0" borderId="0" xfId="3" applyFont="1" applyBorder="1" applyAlignment="1">
      <alignment horizontal="left"/>
    </xf>
    <xf numFmtId="3" fontId="3" fillId="0" borderId="0" xfId="3" applyNumberFormat="1" applyFont="1" applyAlignment="1">
      <alignment horizontal="left"/>
    </xf>
    <xf numFmtId="3" fontId="3" fillId="0" borderId="0" xfId="3" applyNumberFormat="1" applyFont="1"/>
    <xf numFmtId="170" fontId="3" fillId="0" borderId="0" xfId="4" applyNumberFormat="1" applyFont="1"/>
    <xf numFmtId="0" fontId="3" fillId="6" borderId="0" xfId="3" applyFont="1" applyFill="1" applyBorder="1" applyAlignment="1">
      <alignment horizontal="left"/>
    </xf>
    <xf numFmtId="0" fontId="3" fillId="0" borderId="0" xfId="3" applyFont="1" applyAlignment="1">
      <alignment vertical="top"/>
    </xf>
    <xf numFmtId="2" fontId="7" fillId="0" borderId="0" xfId="3" applyNumberFormat="1" applyFont="1" applyFill="1" applyBorder="1" applyAlignment="1">
      <alignment vertical="center"/>
    </xf>
    <xf numFmtId="0" fontId="3" fillId="0" borderId="0" xfId="3" applyFont="1" applyFill="1" applyAlignment="1">
      <alignment vertical="center"/>
    </xf>
    <xf numFmtId="0" fontId="7" fillId="0" borderId="0" xfId="3" applyFont="1" applyFill="1" applyBorder="1" applyAlignment="1">
      <alignment horizontal="center"/>
    </xf>
    <xf numFmtId="0" fontId="3" fillId="0" borderId="0" xfId="3" applyFont="1" applyBorder="1" applyAlignment="1">
      <alignment vertical="top"/>
    </xf>
    <xf numFmtId="0" fontId="3" fillId="0" borderId="0" xfId="3" applyFont="1" applyFill="1" applyBorder="1" applyAlignment="1" applyProtection="1">
      <alignment horizontal="right" vertical="top" wrapText="1"/>
      <protection hidden="1"/>
    </xf>
    <xf numFmtId="0" fontId="3" fillId="0" borderId="0" xfId="3" applyFont="1" applyAlignment="1">
      <alignment horizontal="center" vertical="center"/>
    </xf>
    <xf numFmtId="3" fontId="3" fillId="0" borderId="0" xfId="3" applyNumberFormat="1" applyFont="1" applyAlignment="1">
      <alignment horizontal="center" vertical="center"/>
    </xf>
    <xf numFmtId="0" fontId="3" fillId="6" borderId="0" xfId="3" applyFont="1" applyFill="1"/>
    <xf numFmtId="2" fontId="52" fillId="0" borderId="0" xfId="3" applyNumberFormat="1" applyFont="1" applyFill="1" applyBorder="1" applyAlignment="1">
      <alignment horizontal="center" vertical="center" wrapText="1"/>
    </xf>
    <xf numFmtId="0" fontId="3" fillId="0" borderId="0" xfId="3" applyFont="1" applyFill="1" applyBorder="1" applyAlignment="1">
      <alignment wrapText="1"/>
    </xf>
    <xf numFmtId="1" fontId="7" fillId="0" borderId="33" xfId="3" applyNumberFormat="1" applyFont="1" applyFill="1" applyBorder="1" applyAlignment="1">
      <alignment horizontal="center" vertical="center"/>
    </xf>
    <xf numFmtId="1" fontId="7" fillId="0" borderId="33" xfId="3" applyNumberFormat="1" applyFont="1" applyFill="1" applyBorder="1" applyAlignment="1">
      <alignment horizontal="center"/>
    </xf>
    <xf numFmtId="1" fontId="3" fillId="0" borderId="34" xfId="3" applyNumberFormat="1" applyFont="1" applyFill="1" applyBorder="1" applyAlignment="1">
      <alignment horizontal="center" vertical="center"/>
    </xf>
    <xf numFmtId="1" fontId="3" fillId="10" borderId="34" xfId="3" applyNumberFormat="1" applyFont="1" applyFill="1" applyBorder="1" applyAlignment="1">
      <alignment horizontal="center" vertical="center"/>
    </xf>
    <xf numFmtId="0" fontId="3" fillId="0" borderId="35" xfId="3" applyFont="1" applyBorder="1" applyAlignment="1">
      <alignment horizontal="center"/>
    </xf>
    <xf numFmtId="0" fontId="3" fillId="10" borderId="35" xfId="3" applyFont="1" applyFill="1" applyBorder="1" applyAlignment="1">
      <alignment horizontal="center"/>
    </xf>
    <xf numFmtId="1" fontId="7" fillId="10" borderId="33" xfId="3" applyNumberFormat="1" applyFont="1" applyFill="1" applyBorder="1" applyAlignment="1">
      <alignment horizontal="center" vertical="center"/>
    </xf>
    <xf numFmtId="1" fontId="3" fillId="10" borderId="37" xfId="3" applyNumberFormat="1" applyFont="1" applyFill="1" applyBorder="1" applyAlignment="1">
      <alignment horizontal="center" vertical="center"/>
    </xf>
    <xf numFmtId="1" fontId="3" fillId="0" borderId="37" xfId="3" applyNumberFormat="1" applyFont="1" applyFill="1" applyBorder="1" applyAlignment="1">
      <alignment horizontal="center" vertical="center"/>
    </xf>
    <xf numFmtId="1" fontId="3" fillId="0" borderId="37" xfId="3" applyNumberFormat="1" applyFont="1" applyFill="1" applyBorder="1" applyAlignment="1">
      <alignment horizontal="center"/>
    </xf>
    <xf numFmtId="0" fontId="3" fillId="6" borderId="38" xfId="3" applyFont="1" applyFill="1" applyBorder="1" applyAlignment="1">
      <alignment horizontal="center" vertical="center" wrapText="1"/>
    </xf>
    <xf numFmtId="0" fontId="3" fillId="0" borderId="39" xfId="3" applyFont="1" applyBorder="1" applyAlignment="1">
      <alignment horizontal="center"/>
    </xf>
    <xf numFmtId="0" fontId="3" fillId="0" borderId="40" xfId="3" applyFont="1" applyBorder="1" applyAlignment="1">
      <alignment horizontal="center"/>
    </xf>
    <xf numFmtId="1" fontId="3" fillId="10" borderId="37" xfId="3" applyNumberFormat="1" applyFont="1" applyFill="1" applyBorder="1" applyAlignment="1">
      <alignment horizontal="center"/>
    </xf>
    <xf numFmtId="1" fontId="7" fillId="10" borderId="41" xfId="3" applyNumberFormat="1" applyFont="1" applyFill="1" applyBorder="1" applyAlignment="1">
      <alignment horizontal="center"/>
    </xf>
    <xf numFmtId="1" fontId="3" fillId="10" borderId="42" xfId="3" applyNumberFormat="1" applyFont="1" applyFill="1" applyBorder="1" applyAlignment="1">
      <alignment horizontal="center" vertical="center"/>
    </xf>
    <xf numFmtId="0" fontId="3" fillId="10" borderId="43" xfId="3" applyFont="1" applyFill="1" applyBorder="1" applyAlignment="1">
      <alignment horizontal="center"/>
    </xf>
    <xf numFmtId="1" fontId="3" fillId="10" borderId="44" xfId="3" applyNumberFormat="1" applyFont="1" applyFill="1" applyBorder="1" applyAlignment="1">
      <alignment horizontal="center"/>
    </xf>
    <xf numFmtId="49" fontId="3" fillId="0" borderId="0" xfId="3" applyNumberFormat="1" applyFont="1" applyBorder="1"/>
    <xf numFmtId="0" fontId="3" fillId="0" borderId="0" xfId="3" applyFont="1" applyFill="1" applyAlignment="1">
      <alignment wrapText="1"/>
    </xf>
    <xf numFmtId="10" fontId="3" fillId="0" borderId="0" xfId="4" applyNumberFormat="1" applyFont="1" applyBorder="1" applyAlignment="1">
      <alignment horizontal="left"/>
    </xf>
    <xf numFmtId="9" fontId="3" fillId="0" borderId="0" xfId="4" applyFont="1" applyAlignment="1">
      <alignment horizontal="left"/>
    </xf>
    <xf numFmtId="2" fontId="7" fillId="0" borderId="0" xfId="3" applyNumberFormat="1" applyFont="1" applyFill="1" applyBorder="1" applyAlignment="1">
      <alignment horizontal="center" vertical="top" wrapText="1"/>
    </xf>
    <xf numFmtId="166" fontId="3" fillId="0" borderId="0" xfId="4" applyNumberFormat="1" applyFont="1"/>
    <xf numFmtId="2" fontId="7" fillId="0" borderId="0" xfId="3" applyNumberFormat="1" applyFont="1" applyFill="1" applyBorder="1" applyAlignment="1">
      <alignment horizontal="center" vertical="center" wrapText="1"/>
    </xf>
    <xf numFmtId="9" fontId="3" fillId="6" borderId="0" xfId="4" applyFont="1" applyFill="1" applyBorder="1" applyAlignment="1">
      <alignment horizontal="left"/>
    </xf>
    <xf numFmtId="9" fontId="3" fillId="0" borderId="0" xfId="4" applyFont="1" applyBorder="1" applyAlignment="1">
      <alignment horizontal="left"/>
    </xf>
    <xf numFmtId="0" fontId="7" fillId="0" borderId="0" xfId="3" applyFont="1" applyAlignment="1">
      <alignment vertical="top"/>
    </xf>
    <xf numFmtId="0" fontId="3" fillId="6" borderId="0" xfId="3" applyFont="1" applyFill="1" applyAlignment="1" applyProtection="1">
      <alignment horizontal="center" vertical="center" wrapText="1"/>
      <protection hidden="1"/>
    </xf>
    <xf numFmtId="17" fontId="52" fillId="0" borderId="0" xfId="3" applyNumberFormat="1" applyFont="1" applyBorder="1"/>
    <xf numFmtId="0" fontId="52" fillId="0" borderId="0" xfId="3" applyFont="1" applyBorder="1" applyAlignment="1">
      <alignment horizontal="center" readingOrder="1"/>
    </xf>
    <xf numFmtId="0" fontId="19" fillId="6" borderId="0" xfId="3" applyFont="1" applyFill="1" applyBorder="1"/>
    <xf numFmtId="0" fontId="3" fillId="0" borderId="32" xfId="3" applyFont="1" applyBorder="1" applyAlignment="1">
      <alignment horizontal="center"/>
    </xf>
    <xf numFmtId="0" fontId="3" fillId="0" borderId="32" xfId="3" applyFont="1" applyBorder="1"/>
    <xf numFmtId="0" fontId="3" fillId="0" borderId="32" xfId="3" applyFont="1" applyFill="1" applyBorder="1"/>
    <xf numFmtId="0" fontId="3" fillId="0" borderId="32" xfId="3" applyFont="1" applyFill="1" applyBorder="1" applyAlignment="1">
      <alignment horizontal="right"/>
    </xf>
    <xf numFmtId="0" fontId="0" fillId="11" borderId="0" xfId="0" applyFill="1"/>
    <xf numFmtId="9" fontId="0" fillId="11" borderId="0" xfId="1" applyFont="1" applyFill="1"/>
    <xf numFmtId="0" fontId="44" fillId="11" borderId="0" xfId="0" applyFont="1" applyFill="1"/>
    <xf numFmtId="0" fontId="20" fillId="0" borderId="0" xfId="3" quotePrefix="1" applyFont="1" applyFill="1" applyBorder="1" applyAlignment="1">
      <alignment horizontal="left"/>
    </xf>
    <xf numFmtId="0" fontId="7" fillId="0" borderId="71" xfId="2" applyFont="1" applyBorder="1" applyAlignment="1">
      <alignment vertical="center" readingOrder="1"/>
    </xf>
    <xf numFmtId="0" fontId="7" fillId="0" borderId="69" xfId="2" applyFont="1" applyBorder="1" applyAlignment="1">
      <alignment vertical="center" readingOrder="1"/>
    </xf>
    <xf numFmtId="0" fontId="7" fillId="0" borderId="70" xfId="2" applyFont="1" applyBorder="1" applyAlignment="1">
      <alignment vertical="center" readingOrder="1"/>
    </xf>
    <xf numFmtId="0" fontId="54" fillId="0" borderId="0" xfId="2" applyFont="1" applyAlignment="1">
      <alignment horizontal="left" vertical="center" readingOrder="1"/>
    </xf>
    <xf numFmtId="0" fontId="3" fillId="6" borderId="38" xfId="3" applyFont="1" applyFill="1" applyBorder="1" applyAlignment="1">
      <alignment horizontal="center" wrapText="1"/>
    </xf>
    <xf numFmtId="0" fontId="3" fillId="10" borderId="35" xfId="3" applyFont="1" applyFill="1" applyBorder="1" applyAlignment="1">
      <alignment horizontal="center" vertical="center"/>
    </xf>
    <xf numFmtId="0" fontId="3" fillId="0" borderId="35" xfId="3" applyFont="1" applyBorder="1" applyAlignment="1">
      <alignment horizontal="center" vertical="center"/>
    </xf>
    <xf numFmtId="0" fontId="3" fillId="10" borderId="43" xfId="3" applyFont="1" applyFill="1" applyBorder="1" applyAlignment="1">
      <alignment horizontal="center" vertical="center"/>
    </xf>
    <xf numFmtId="1" fontId="3" fillId="10" borderId="44" xfId="3" applyNumberFormat="1" applyFont="1" applyFill="1" applyBorder="1" applyAlignment="1">
      <alignment horizontal="center" vertical="center"/>
    </xf>
    <xf numFmtId="1" fontId="7" fillId="10" borderId="45" xfId="3" applyNumberFormat="1" applyFont="1" applyFill="1" applyBorder="1" applyAlignment="1">
      <alignment horizontal="center" vertical="center"/>
    </xf>
    <xf numFmtId="2" fontId="18" fillId="0" borderId="0" xfId="3" applyNumberFormat="1" applyFont="1" applyFill="1" applyBorder="1" applyAlignment="1">
      <alignment wrapText="1"/>
    </xf>
    <xf numFmtId="2" fontId="3" fillId="0" borderId="0" xfId="3" applyNumberFormat="1" applyFill="1" applyBorder="1" applyAlignment="1">
      <alignment vertical="center" wrapText="1"/>
    </xf>
    <xf numFmtId="49" fontId="8" fillId="3" borderId="2" xfId="0" applyNumberFormat="1" applyFont="1" applyFill="1" applyBorder="1" applyAlignment="1">
      <alignment horizontal="center" wrapText="1"/>
    </xf>
    <xf numFmtId="0" fontId="13" fillId="6" borderId="0" xfId="3" applyFont="1" applyFill="1" applyAlignment="1" applyProtection="1">
      <alignment horizontal="center" vertical="center" wrapText="1"/>
      <protection hidden="1"/>
    </xf>
    <xf numFmtId="0" fontId="47" fillId="0" borderId="0" xfId="3" applyFont="1" applyAlignment="1">
      <alignment horizontal="center" vertical="top" wrapText="1"/>
    </xf>
    <xf numFmtId="0" fontId="19" fillId="0" borderId="0" xfId="3" applyFont="1" applyFill="1" applyBorder="1" applyAlignment="1">
      <alignment horizontal="center" wrapText="1"/>
    </xf>
    <xf numFmtId="0" fontId="48" fillId="0" borderId="0" xfId="2" applyFont="1" applyAlignment="1">
      <alignment horizontal="center" vertical="center" readingOrder="1"/>
    </xf>
    <xf numFmtId="0" fontId="17" fillId="6" borderId="0" xfId="3" applyFont="1" applyFill="1" applyBorder="1" applyAlignment="1" applyProtection="1">
      <alignment horizontal="center" vertical="center" wrapText="1"/>
      <protection hidden="1"/>
    </xf>
    <xf numFmtId="175" fontId="5" fillId="0" borderId="0" xfId="2" applyNumberFormat="1" applyFont="1" applyFill="1" applyBorder="1" applyAlignment="1">
      <alignment horizontal="left"/>
    </xf>
    <xf numFmtId="176" fontId="5" fillId="0" borderId="0" xfId="2" applyNumberFormat="1" applyFont="1" applyFill="1" applyBorder="1" applyAlignment="1">
      <alignment horizontal="left"/>
    </xf>
    <xf numFmtId="9" fontId="2" fillId="0" borderId="0" xfId="1" applyFont="1"/>
    <xf numFmtId="9" fontId="2" fillId="0" borderId="0" xfId="1" applyFont="1" applyAlignment="1">
      <alignment horizontal="left"/>
    </xf>
    <xf numFmtId="1" fontId="2" fillId="0" borderId="0" xfId="0" applyNumberFormat="1" applyFont="1" applyAlignment="1">
      <alignment horizontal="left"/>
    </xf>
    <xf numFmtId="0" fontId="2" fillId="0" borderId="0" xfId="0" applyFont="1" applyAlignment="1">
      <alignment horizontal="left"/>
    </xf>
    <xf numFmtId="2" fontId="50" fillId="0" borderId="32" xfId="3" applyNumberFormat="1" applyFont="1" applyFill="1" applyBorder="1" applyAlignment="1">
      <alignment horizontal="left"/>
    </xf>
    <xf numFmtId="2" fontId="50" fillId="0" borderId="32" xfId="3" applyNumberFormat="1" applyFont="1" applyFill="1" applyBorder="1" applyAlignment="1"/>
    <xf numFmtId="2" fontId="50" fillId="0" borderId="0" xfId="3" applyNumberFormat="1" applyFont="1" applyFill="1" applyBorder="1" applyAlignment="1"/>
    <xf numFmtId="2" fontId="3" fillId="10" borderId="46" xfId="3" applyNumberFormat="1" applyFont="1" applyFill="1" applyBorder="1" applyAlignment="1"/>
    <xf numFmtId="2" fontId="3" fillId="10" borderId="47" xfId="3" applyNumberFormat="1" applyFont="1" applyFill="1" applyBorder="1" applyAlignment="1"/>
    <xf numFmtId="2" fontId="3" fillId="10" borderId="48" xfId="3" applyNumberFormat="1" applyFont="1" applyFill="1" applyBorder="1" applyAlignment="1"/>
    <xf numFmtId="2" fontId="3" fillId="0" borderId="49" xfId="3" applyNumberFormat="1" applyFont="1" applyFill="1" applyBorder="1" applyAlignment="1"/>
    <xf numFmtId="2" fontId="3" fillId="0" borderId="0" xfId="3" applyNumberFormat="1" applyFont="1" applyFill="1" applyBorder="1" applyAlignment="1"/>
    <xf numFmtId="2" fontId="3" fillId="0" borderId="50" xfId="3" applyNumberFormat="1" applyFont="1" applyFill="1" applyBorder="1" applyAlignment="1"/>
    <xf numFmtId="2" fontId="3" fillId="10" borderId="49" xfId="3" applyNumberFormat="1" applyFont="1" applyFill="1" applyBorder="1" applyAlignment="1"/>
    <xf numFmtId="2" fontId="3" fillId="10" borderId="0" xfId="3" applyNumberFormat="1" applyFont="1" applyFill="1" applyBorder="1" applyAlignment="1"/>
    <xf numFmtId="2" fontId="3" fillId="10" borderId="50" xfId="3" applyNumberFormat="1" applyFont="1" applyFill="1" applyBorder="1" applyAlignment="1"/>
    <xf numFmtId="2" fontId="3" fillId="10" borderId="51" xfId="3" applyNumberFormat="1" applyFont="1" applyFill="1" applyBorder="1" applyAlignment="1"/>
    <xf numFmtId="2" fontId="3" fillId="10" borderId="36" xfId="3" applyNumberFormat="1" applyFont="1" applyFill="1" applyBorder="1" applyAlignment="1"/>
    <xf numFmtId="2" fontId="3" fillId="10" borderId="52" xfId="3" applyNumberFormat="1" applyFont="1" applyFill="1" applyBorder="1" applyAlignment="1"/>
    <xf numFmtId="0" fontId="17" fillId="6" borderId="4" xfId="3" applyFont="1" applyFill="1" applyBorder="1" applyAlignment="1" applyProtection="1">
      <alignment horizontal="center" vertical="center" wrapText="1"/>
      <protection hidden="1"/>
    </xf>
    <xf numFmtId="0" fontId="13" fillId="6" borderId="0" xfId="3" applyFont="1" applyFill="1" applyAlignment="1" applyProtection="1">
      <alignment horizontal="center" vertical="center" wrapText="1"/>
      <protection hidden="1"/>
    </xf>
    <xf numFmtId="0" fontId="47" fillId="0" borderId="0" xfId="3" applyFont="1" applyAlignment="1">
      <alignment horizontal="center" vertical="top" wrapText="1"/>
    </xf>
    <xf numFmtId="0" fontId="44" fillId="0" borderId="0" xfId="0" applyFont="1" applyAlignment="1">
      <alignment horizontal="center" vertical="center" readingOrder="1"/>
    </xf>
    <xf numFmtId="0" fontId="20" fillId="0" borderId="0" xfId="3" applyFont="1" applyAlignment="1">
      <alignment horizontal="center"/>
    </xf>
    <xf numFmtId="2" fontId="3" fillId="0" borderId="0" xfId="3" applyNumberFormat="1" applyFill="1" applyBorder="1" applyAlignment="1">
      <alignment horizontal="justify" vertical="center" wrapText="1"/>
    </xf>
    <xf numFmtId="2" fontId="18" fillId="0" borderId="0" xfId="3" applyNumberFormat="1" applyFont="1" applyFill="1" applyBorder="1" applyAlignment="1">
      <alignment horizontal="left" wrapText="1"/>
    </xf>
    <xf numFmtId="0" fontId="19" fillId="0" borderId="0" xfId="3" applyFont="1" applyFill="1" applyBorder="1" applyAlignment="1">
      <alignment horizontal="center" wrapText="1"/>
    </xf>
    <xf numFmtId="0" fontId="38" fillId="0" borderId="0" xfId="3" applyFont="1" applyFill="1" applyAlignment="1">
      <alignment horizontal="justify" wrapText="1"/>
    </xf>
    <xf numFmtId="0" fontId="30" fillId="0" borderId="0" xfId="3" applyFont="1" applyFill="1" applyAlignment="1">
      <alignment horizontal="center" vertical="center"/>
    </xf>
    <xf numFmtId="2" fontId="47" fillId="0" borderId="0" xfId="3" applyNumberFormat="1" applyFont="1" applyFill="1" applyBorder="1" applyAlignment="1">
      <alignment horizontal="center" vertical="center"/>
    </xf>
    <xf numFmtId="0" fontId="3" fillId="0" borderId="0" xfId="3" applyFont="1" applyFill="1" applyAlignment="1">
      <alignment horizontal="justify" vertical="center" wrapText="1"/>
    </xf>
    <xf numFmtId="0" fontId="3" fillId="0" borderId="0" xfId="3" applyFont="1" applyFill="1" applyBorder="1" applyAlignment="1">
      <alignment horizontal="justify" vertical="top" wrapText="1"/>
    </xf>
    <xf numFmtId="2" fontId="3" fillId="0" borderId="56" xfId="3" applyNumberFormat="1" applyFont="1" applyFill="1" applyBorder="1" applyAlignment="1">
      <alignment horizontal="center" vertical="center"/>
    </xf>
    <xf numFmtId="2" fontId="3" fillId="0" borderId="58" xfId="3" applyNumberFormat="1" applyFont="1" applyFill="1" applyBorder="1" applyAlignment="1">
      <alignment horizontal="center" vertical="center"/>
    </xf>
    <xf numFmtId="2" fontId="3" fillId="0" borderId="59" xfId="3" applyNumberFormat="1" applyFont="1" applyFill="1" applyBorder="1" applyAlignment="1">
      <alignment horizontal="center" vertical="center"/>
    </xf>
    <xf numFmtId="2" fontId="3" fillId="0" borderId="49" xfId="3" applyNumberFormat="1" applyFont="1" applyFill="1" applyBorder="1" applyAlignment="1">
      <alignment horizontal="left"/>
    </xf>
    <xf numFmtId="2" fontId="3" fillId="0" borderId="0" xfId="3" applyNumberFormat="1" applyFont="1" applyFill="1" applyBorder="1" applyAlignment="1">
      <alignment horizontal="left"/>
    </xf>
    <xf numFmtId="2" fontId="3" fillId="0" borderId="50" xfId="3" applyNumberFormat="1" applyFont="1" applyFill="1" applyBorder="1" applyAlignment="1">
      <alignment horizontal="left"/>
    </xf>
    <xf numFmtId="3" fontId="3" fillId="0" borderId="63" xfId="3" applyNumberFormat="1" applyFont="1" applyFill="1" applyBorder="1" applyAlignment="1">
      <alignment horizontal="right" indent="1"/>
    </xf>
    <xf numFmtId="3" fontId="3" fillId="0" borderId="64" xfId="3" applyNumberFormat="1" applyFont="1" applyFill="1" applyBorder="1" applyAlignment="1">
      <alignment horizontal="right" indent="1"/>
    </xf>
    <xf numFmtId="174" fontId="3" fillId="0" borderId="64" xfId="1" applyNumberFormat="1" applyFont="1" applyFill="1" applyBorder="1" applyAlignment="1">
      <alignment horizontal="right" indent="1"/>
    </xf>
    <xf numFmtId="174" fontId="3" fillId="0" borderId="73" xfId="1" applyNumberFormat="1" applyFont="1" applyFill="1" applyBorder="1" applyAlignment="1">
      <alignment horizontal="right" indent="1"/>
    </xf>
    <xf numFmtId="174" fontId="3" fillId="0" borderId="65" xfId="1" applyNumberFormat="1" applyFont="1" applyFill="1" applyBorder="1" applyAlignment="1">
      <alignment horizontal="right" indent="1"/>
    </xf>
    <xf numFmtId="2" fontId="7" fillId="0" borderId="69" xfId="3" applyNumberFormat="1" applyFont="1" applyFill="1" applyBorder="1" applyAlignment="1">
      <alignment horizontal="center" vertical="center"/>
    </xf>
    <xf numFmtId="2" fontId="7" fillId="0" borderId="70" xfId="3" applyNumberFormat="1" applyFont="1" applyFill="1" applyBorder="1" applyAlignment="1">
      <alignment horizontal="center" vertical="center"/>
    </xf>
    <xf numFmtId="2" fontId="7" fillId="0" borderId="71" xfId="3" applyNumberFormat="1" applyFont="1" applyFill="1" applyBorder="1" applyAlignment="1">
      <alignment horizontal="center" vertical="center"/>
    </xf>
    <xf numFmtId="2" fontId="3" fillId="0" borderId="54" xfId="3" applyNumberFormat="1" applyFont="1" applyFill="1" applyBorder="1" applyAlignment="1">
      <alignment horizontal="center" vertical="center"/>
    </xf>
    <xf numFmtId="1" fontId="3" fillId="0" borderId="53" xfId="3" applyNumberFormat="1" applyFont="1" applyFill="1" applyBorder="1" applyAlignment="1">
      <alignment horizontal="center" vertical="center"/>
    </xf>
    <xf numFmtId="1" fontId="3" fillId="0" borderId="54" xfId="3" applyNumberFormat="1" applyFont="1" applyFill="1" applyBorder="1" applyAlignment="1">
      <alignment horizontal="center" vertical="center"/>
    </xf>
    <xf numFmtId="2" fontId="3" fillId="0" borderId="55" xfId="3" applyNumberFormat="1" applyFont="1" applyFill="1" applyBorder="1" applyAlignment="1">
      <alignment horizontal="center" vertical="center"/>
    </xf>
    <xf numFmtId="1" fontId="3" fillId="0" borderId="57" xfId="3" applyNumberFormat="1" applyFont="1" applyFill="1" applyBorder="1" applyAlignment="1">
      <alignment horizontal="center" vertical="center"/>
    </xf>
    <xf numFmtId="1" fontId="3" fillId="0" borderId="58" xfId="3" applyNumberFormat="1" applyFont="1" applyFill="1" applyBorder="1" applyAlignment="1">
      <alignment horizontal="center" vertical="center"/>
    </xf>
    <xf numFmtId="3" fontId="3" fillId="10" borderId="60" xfId="3" applyNumberFormat="1" applyFont="1" applyFill="1" applyBorder="1" applyAlignment="1">
      <alignment horizontal="right" indent="1"/>
    </xf>
    <xf numFmtId="3" fontId="3" fillId="10" borderId="61" xfId="3" applyNumberFormat="1" applyFont="1" applyFill="1" applyBorder="1" applyAlignment="1">
      <alignment horizontal="right" indent="1"/>
    </xf>
    <xf numFmtId="3" fontId="3" fillId="10" borderId="63" xfId="3" applyNumberFormat="1" applyFont="1" applyFill="1" applyBorder="1" applyAlignment="1">
      <alignment horizontal="right" indent="1"/>
    </xf>
    <xf numFmtId="3" fontId="3" fillId="10" borderId="64" xfId="3" applyNumberFormat="1" applyFont="1" applyFill="1" applyBorder="1" applyAlignment="1">
      <alignment horizontal="right" indent="1"/>
    </xf>
    <xf numFmtId="3" fontId="3" fillId="0" borderId="66" xfId="3" applyNumberFormat="1" applyFont="1" applyFill="1" applyBorder="1" applyAlignment="1">
      <alignment horizontal="right" indent="1"/>
    </xf>
    <xf numFmtId="3" fontId="3" fillId="0" borderId="67" xfId="3" applyNumberFormat="1" applyFont="1" applyFill="1" applyBorder="1" applyAlignment="1">
      <alignment horizontal="right" indent="1"/>
    </xf>
    <xf numFmtId="174" fontId="3" fillId="10" borderId="61" xfId="1" applyNumberFormat="1" applyFont="1" applyFill="1" applyBorder="1" applyAlignment="1">
      <alignment horizontal="right" indent="1"/>
    </xf>
    <xf numFmtId="174" fontId="3" fillId="10" borderId="62" xfId="1" applyNumberFormat="1" applyFont="1" applyFill="1" applyBorder="1" applyAlignment="1">
      <alignment horizontal="right" indent="1"/>
    </xf>
    <xf numFmtId="174" fontId="3" fillId="10" borderId="72" xfId="1" applyNumberFormat="1" applyFont="1" applyFill="1" applyBorder="1" applyAlignment="1">
      <alignment horizontal="right" indent="1"/>
    </xf>
    <xf numFmtId="174" fontId="3" fillId="10" borderId="64" xfId="1" applyNumberFormat="1" applyFont="1" applyFill="1" applyBorder="1" applyAlignment="1">
      <alignment horizontal="right" indent="1"/>
    </xf>
    <xf numFmtId="174" fontId="3" fillId="10" borderId="73" xfId="1" applyNumberFormat="1" applyFont="1" applyFill="1" applyBorder="1" applyAlignment="1">
      <alignment horizontal="right" indent="1"/>
    </xf>
    <xf numFmtId="174" fontId="3" fillId="0" borderId="67" xfId="1" applyNumberFormat="1" applyFont="1" applyFill="1" applyBorder="1" applyAlignment="1">
      <alignment horizontal="right" indent="1"/>
    </xf>
    <xf numFmtId="174" fontId="3" fillId="0" borderId="74" xfId="1" applyNumberFormat="1" applyFont="1" applyFill="1" applyBorder="1" applyAlignment="1">
      <alignment horizontal="right" indent="1"/>
    </xf>
    <xf numFmtId="0" fontId="48" fillId="0" borderId="0" xfId="2" applyFont="1" applyAlignment="1">
      <alignment horizontal="center" vertical="center" readingOrder="1"/>
    </xf>
    <xf numFmtId="0" fontId="17" fillId="6" borderId="0" xfId="3" applyFont="1" applyFill="1" applyBorder="1" applyAlignment="1" applyProtection="1">
      <alignment horizontal="center" vertical="center" wrapText="1"/>
      <protection hidden="1"/>
    </xf>
    <xf numFmtId="174" fontId="3" fillId="10" borderId="65" xfId="1" applyNumberFormat="1" applyFont="1" applyFill="1" applyBorder="1" applyAlignment="1">
      <alignment horizontal="right" indent="1"/>
    </xf>
    <xf numFmtId="174" fontId="3" fillId="0" borderId="68" xfId="1" applyNumberFormat="1" applyFont="1" applyFill="1" applyBorder="1" applyAlignment="1">
      <alignment horizontal="right" indent="1"/>
    </xf>
    <xf numFmtId="2" fontId="3" fillId="10" borderId="46" xfId="3" applyNumberFormat="1" applyFont="1" applyFill="1" applyBorder="1" applyAlignment="1">
      <alignment horizontal="left"/>
    </xf>
    <xf numFmtId="2" fontId="3" fillId="10" borderId="47" xfId="3" applyNumberFormat="1" applyFont="1" applyFill="1" applyBorder="1" applyAlignment="1">
      <alignment horizontal="left"/>
    </xf>
    <xf numFmtId="2" fontId="3" fillId="10" borderId="48" xfId="3" applyNumberFormat="1" applyFont="1" applyFill="1" applyBorder="1" applyAlignment="1">
      <alignment horizontal="left"/>
    </xf>
    <xf numFmtId="2" fontId="3" fillId="10" borderId="49" xfId="3" applyNumberFormat="1" applyFont="1" applyFill="1" applyBorder="1" applyAlignment="1">
      <alignment horizontal="left"/>
    </xf>
    <xf numFmtId="2" fontId="3" fillId="10" borderId="0" xfId="3" applyNumberFormat="1" applyFont="1" applyFill="1" applyBorder="1" applyAlignment="1">
      <alignment horizontal="left"/>
    </xf>
    <xf numFmtId="2" fontId="3" fillId="10" borderId="50" xfId="3" applyNumberFormat="1" applyFont="1" applyFill="1" applyBorder="1" applyAlignment="1">
      <alignment horizontal="left"/>
    </xf>
    <xf numFmtId="2" fontId="3" fillId="0" borderId="51" xfId="3" applyNumberFormat="1" applyFont="1" applyFill="1" applyBorder="1" applyAlignment="1">
      <alignment horizontal="left"/>
    </xf>
    <xf numFmtId="2" fontId="3" fillId="0" borderId="36" xfId="3" applyNumberFormat="1" applyFont="1" applyFill="1" applyBorder="1" applyAlignment="1">
      <alignment horizontal="left"/>
    </xf>
    <xf numFmtId="2" fontId="3" fillId="0" borderId="52" xfId="3" applyNumberFormat="1" applyFont="1" applyFill="1" applyBorder="1" applyAlignment="1">
      <alignment horizontal="left"/>
    </xf>
    <xf numFmtId="0" fontId="7" fillId="0" borderId="0" xfId="2" applyFont="1" applyAlignment="1">
      <alignment horizontal="center" vertical="center" readingOrder="1"/>
    </xf>
    <xf numFmtId="0" fontId="7" fillId="0" borderId="50" xfId="2" applyFont="1" applyBorder="1" applyAlignment="1">
      <alignment horizontal="center" vertical="center" readingOrder="1"/>
    </xf>
    <xf numFmtId="0" fontId="3" fillId="0" borderId="36" xfId="3" applyFont="1" applyBorder="1" applyAlignment="1">
      <alignment horizontal="center"/>
    </xf>
    <xf numFmtId="0" fontId="3" fillId="0" borderId="52" xfId="3" applyFont="1" applyBorder="1" applyAlignment="1">
      <alignment horizontal="center"/>
    </xf>
    <xf numFmtId="3" fontId="3" fillId="0" borderId="76" xfId="3" applyNumberFormat="1" applyFont="1" applyFill="1" applyBorder="1" applyAlignment="1">
      <alignment horizontal="right" indent="1"/>
    </xf>
    <xf numFmtId="174" fontId="3" fillId="0" borderId="76" xfId="1" applyNumberFormat="1" applyFont="1" applyFill="1" applyBorder="1" applyAlignment="1">
      <alignment horizontal="right" indent="1"/>
    </xf>
    <xf numFmtId="174" fontId="3" fillId="0" borderId="78" xfId="1" applyNumberFormat="1" applyFont="1" applyFill="1" applyBorder="1" applyAlignment="1">
      <alignment horizontal="right" indent="1"/>
    </xf>
    <xf numFmtId="3" fontId="3" fillId="0" borderId="75" xfId="3" applyNumberFormat="1" applyFont="1" applyFill="1" applyBorder="1" applyAlignment="1">
      <alignment horizontal="right" indent="1"/>
    </xf>
    <xf numFmtId="174" fontId="3" fillId="0" borderId="77" xfId="1" applyNumberFormat="1" applyFont="1" applyFill="1" applyBorder="1" applyAlignment="1">
      <alignment horizontal="right" indent="1"/>
    </xf>
    <xf numFmtId="3" fontId="3" fillId="10" borderId="67" xfId="3" applyNumberFormat="1" applyFont="1" applyFill="1" applyBorder="1" applyAlignment="1">
      <alignment horizontal="right" indent="1"/>
    </xf>
    <xf numFmtId="174" fontId="3" fillId="10" borderId="67" xfId="1" applyNumberFormat="1" applyFont="1" applyFill="1" applyBorder="1" applyAlignment="1">
      <alignment horizontal="right" indent="1"/>
    </xf>
    <xf numFmtId="174" fontId="3" fillId="10" borderId="68" xfId="1" applyNumberFormat="1" applyFont="1" applyFill="1" applyBorder="1" applyAlignment="1">
      <alignment horizontal="right" indent="1"/>
    </xf>
    <xf numFmtId="3" fontId="3" fillId="10" borderId="66" xfId="3" applyNumberFormat="1" applyFont="1" applyFill="1" applyBorder="1" applyAlignment="1">
      <alignment horizontal="right" indent="1"/>
    </xf>
    <xf numFmtId="2" fontId="3" fillId="10" borderId="51" xfId="3" applyNumberFormat="1" applyFont="1" applyFill="1" applyBorder="1" applyAlignment="1">
      <alignment horizontal="left"/>
    </xf>
    <xf numFmtId="2" fontId="3" fillId="10" borderId="36" xfId="3" applyNumberFormat="1" applyFont="1" applyFill="1" applyBorder="1" applyAlignment="1">
      <alignment horizontal="left"/>
    </xf>
    <xf numFmtId="2" fontId="3" fillId="10" borderId="52" xfId="3" applyNumberFormat="1" applyFont="1" applyFill="1" applyBorder="1" applyAlignment="1">
      <alignment horizontal="left"/>
    </xf>
    <xf numFmtId="174" fontId="3" fillId="10" borderId="74" xfId="1" applyNumberFormat="1" applyFont="1" applyFill="1" applyBorder="1" applyAlignment="1">
      <alignment horizontal="right" indent="1"/>
    </xf>
    <xf numFmtId="3" fontId="3" fillId="10" borderId="80" xfId="3" applyNumberFormat="1" applyFont="1" applyFill="1" applyBorder="1" applyAlignment="1">
      <alignment horizontal="right" indent="1"/>
    </xf>
    <xf numFmtId="174" fontId="3" fillId="10" borderId="80" xfId="1" applyNumberFormat="1" applyFont="1" applyFill="1" applyBorder="1" applyAlignment="1">
      <alignment horizontal="right" indent="1"/>
    </xf>
    <xf numFmtId="174" fontId="3" fillId="10" borderId="82" xfId="1" applyNumberFormat="1" applyFont="1" applyFill="1" applyBorder="1" applyAlignment="1">
      <alignment horizontal="right" indent="1"/>
    </xf>
    <xf numFmtId="3" fontId="3" fillId="10" borderId="79" xfId="3" applyNumberFormat="1" applyFont="1" applyFill="1" applyBorder="1" applyAlignment="1">
      <alignment horizontal="right" indent="1"/>
    </xf>
    <xf numFmtId="174" fontId="3" fillId="10" borderId="81" xfId="1" applyNumberFormat="1" applyFont="1" applyFill="1" applyBorder="1" applyAlignment="1">
      <alignment horizontal="right" indent="1"/>
    </xf>
    <xf numFmtId="3" fontId="3" fillId="0" borderId="83" xfId="3" applyNumberFormat="1" applyFont="1" applyFill="1" applyBorder="1" applyAlignment="1">
      <alignment horizontal="right" indent="1"/>
    </xf>
    <xf numFmtId="3" fontId="3" fillId="0" borderId="84" xfId="3" applyNumberFormat="1" applyFont="1" applyFill="1" applyBorder="1" applyAlignment="1">
      <alignment horizontal="right" indent="1"/>
    </xf>
    <xf numFmtId="174" fontId="3" fillId="0" borderId="84" xfId="1" applyNumberFormat="1" applyFont="1" applyFill="1" applyBorder="1" applyAlignment="1">
      <alignment horizontal="right" indent="1"/>
    </xf>
    <xf numFmtId="174" fontId="3" fillId="0" borderId="85" xfId="1" applyNumberFormat="1" applyFont="1" applyFill="1" applyBorder="1" applyAlignment="1">
      <alignment horizontal="right" indent="1"/>
    </xf>
    <xf numFmtId="174" fontId="3" fillId="0" borderId="86" xfId="1" applyNumberFormat="1" applyFont="1" applyFill="1" applyBorder="1" applyAlignment="1">
      <alignment horizontal="right" indent="1"/>
    </xf>
    <xf numFmtId="3" fontId="3" fillId="0" borderId="85" xfId="3" applyNumberFormat="1" applyFont="1" applyFill="1" applyBorder="1" applyAlignment="1">
      <alignment horizontal="right" indent="1"/>
    </xf>
    <xf numFmtId="3" fontId="3" fillId="0" borderId="87" xfId="3" applyNumberFormat="1" applyFont="1" applyFill="1" applyBorder="1" applyAlignment="1">
      <alignment horizontal="right" indent="1"/>
    </xf>
    <xf numFmtId="174" fontId="3" fillId="0" borderId="52" xfId="1" applyNumberFormat="1" applyFont="1" applyFill="1" applyBorder="1" applyAlignment="1">
      <alignment horizontal="right" indent="1"/>
    </xf>
    <xf numFmtId="0" fontId="17" fillId="6" borderId="4" xfId="0" applyFont="1" applyFill="1" applyBorder="1" applyAlignment="1" applyProtection="1">
      <alignment horizontal="center" vertical="center" wrapText="1"/>
      <protection hidden="1"/>
    </xf>
    <xf numFmtId="0" fontId="3" fillId="0" borderId="0" xfId="3" applyFont="1" applyFill="1" applyAlignment="1">
      <alignment horizontal="justify" vertical="top" wrapText="1"/>
    </xf>
    <xf numFmtId="165" fontId="9" fillId="2" borderId="0" xfId="2" applyNumberFormat="1" applyFont="1" applyFill="1" applyAlignment="1">
      <alignment horizontal="right" vertical="center"/>
    </xf>
    <xf numFmtId="49" fontId="8" fillId="3" borderId="2" xfId="2" applyNumberFormat="1" applyFont="1" applyFill="1" applyBorder="1" applyAlignment="1">
      <alignment horizontal="center"/>
    </xf>
    <xf numFmtId="49" fontId="8" fillId="3" borderId="2" xfId="2" applyNumberFormat="1" applyFont="1" applyFill="1" applyBorder="1" applyAlignment="1">
      <alignment horizontal="left"/>
    </xf>
  </cellXfs>
  <cellStyles count="6">
    <cellStyle name="Normal" xfId="0" builtinId="0"/>
    <cellStyle name="Normal 2" xfId="2"/>
    <cellStyle name="Normal 3" xfId="3"/>
    <cellStyle name="Normal 3 2" xfId="5"/>
    <cellStyle name="Pourcentage" xfId="1" builtinId="5"/>
    <cellStyle name="Pourcentage 2" xfId="4"/>
  </cellStyles>
  <dxfs count="0"/>
  <tableStyles count="0" defaultTableStyle="TableStyleMedium2" defaultPivotStyle="PivotStyleLight16"/>
  <colors>
    <mruColors>
      <color rgb="FFC0C0C0"/>
      <color rgb="FFFF5757"/>
      <color rgb="FF0000FF"/>
      <color rgb="FFFF47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5.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6.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7.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8.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9.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0.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1.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3.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4.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5.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6.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7.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8.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9.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0.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1.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2.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3.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4.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5.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6.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7.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8.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9.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50.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51.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52.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3.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4.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5.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6.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7.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8.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9.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60.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61.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62.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3.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4.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5.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6.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7.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8.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9.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70.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71.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72.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3.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4.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5.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6.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7.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8.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9.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80.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81.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82.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3.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4.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5.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000" b="1"/>
              <a:t>Mortalité semaines 2</a:t>
            </a:r>
            <a:r>
              <a:rPr lang="fr-FR" sz="1000" b="1" baseline="0"/>
              <a:t> à</a:t>
            </a:r>
            <a:r>
              <a:rPr lang="fr-FR" sz="1000" b="1"/>
              <a:t> 26,</a:t>
            </a:r>
            <a:r>
              <a:rPr lang="fr-FR" sz="1000" b="1" baseline="0"/>
              <a:t> </a:t>
            </a:r>
            <a:r>
              <a:rPr lang="fr-FR" sz="1000" b="1"/>
              <a:t>en 2020 et pour</a:t>
            </a:r>
            <a:r>
              <a:rPr lang="fr-FR" sz="1000" b="1" baseline="0"/>
              <a:t> la moyenne 2015-2019 en France métropolitaine</a:t>
            </a:r>
            <a:endParaRPr lang="fr-FR" sz="1000" b="1"/>
          </a:p>
        </c:rich>
      </c:tx>
      <c:layout>
        <c:manualLayout>
          <c:xMode val="edge"/>
          <c:yMode val="edge"/>
          <c:x val="0.1401183179045361"/>
          <c:y val="1.5384615384615385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7.2849456656992759E-2"/>
          <c:y val="0.15361841308298002"/>
          <c:w val="0.9092023895785879"/>
          <c:h val="0.64413123359580049"/>
        </c:manualLayout>
      </c:layout>
      <c:lineChart>
        <c:grouping val="standard"/>
        <c:varyColors val="0"/>
        <c:ser>
          <c:idx val="1"/>
          <c:order val="0"/>
          <c:tx>
            <c:strRef>
              <c:f>ATB_Sem!$R$3</c:f>
              <c:strCache>
                <c:ptCount val="1"/>
                <c:pt idx="0">
                  <c:v>2015-2019</c:v>
                </c:pt>
              </c:strCache>
            </c:strRef>
          </c:tx>
          <c:spPr>
            <a:ln w="28575" cap="rnd">
              <a:solidFill>
                <a:srgbClr val="C00000"/>
              </a:solidFill>
              <a:prstDash val="sysDash"/>
              <a:round/>
            </a:ln>
            <a:effectLst/>
          </c:spPr>
          <c:marker>
            <c:symbol val="none"/>
          </c:marker>
          <c:cat>
            <c:numRef>
              <c:f>ATB_Sem!$B$5:$B$29</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ATB_Sem!$R$5:$R$29</c:f>
              <c:numCache>
                <c:formatCode>General</c:formatCode>
                <c:ptCount val="25"/>
                <c:pt idx="0">
                  <c:v>60.2</c:v>
                </c:pt>
                <c:pt idx="1">
                  <c:v>55.2</c:v>
                </c:pt>
                <c:pt idx="2">
                  <c:v>51.4</c:v>
                </c:pt>
                <c:pt idx="3">
                  <c:v>57.2</c:v>
                </c:pt>
                <c:pt idx="4">
                  <c:v>60.4</c:v>
                </c:pt>
                <c:pt idx="5">
                  <c:v>62</c:v>
                </c:pt>
                <c:pt idx="6">
                  <c:v>53.4</c:v>
                </c:pt>
                <c:pt idx="7">
                  <c:v>60.2</c:v>
                </c:pt>
                <c:pt idx="8">
                  <c:v>56.6</c:v>
                </c:pt>
                <c:pt idx="9">
                  <c:v>54.4</c:v>
                </c:pt>
                <c:pt idx="10">
                  <c:v>54.4</c:v>
                </c:pt>
                <c:pt idx="11">
                  <c:v>54.4</c:v>
                </c:pt>
                <c:pt idx="12">
                  <c:v>58.2</c:v>
                </c:pt>
                <c:pt idx="13">
                  <c:v>61</c:v>
                </c:pt>
                <c:pt idx="14">
                  <c:v>63.6</c:v>
                </c:pt>
                <c:pt idx="15">
                  <c:v>62</c:v>
                </c:pt>
                <c:pt idx="16">
                  <c:v>60.8</c:v>
                </c:pt>
                <c:pt idx="17">
                  <c:v>60</c:v>
                </c:pt>
                <c:pt idx="18">
                  <c:v>65</c:v>
                </c:pt>
                <c:pt idx="19">
                  <c:v>61.8</c:v>
                </c:pt>
                <c:pt idx="20">
                  <c:v>62.8</c:v>
                </c:pt>
                <c:pt idx="21">
                  <c:v>68.400000000000006</c:v>
                </c:pt>
                <c:pt idx="22">
                  <c:v>65.400000000000006</c:v>
                </c:pt>
                <c:pt idx="23">
                  <c:v>71</c:v>
                </c:pt>
                <c:pt idx="24">
                  <c:v>72</c:v>
                </c:pt>
              </c:numCache>
            </c:numRef>
          </c:val>
          <c:smooth val="0"/>
          <c:extLst>
            <c:ext xmlns:c16="http://schemas.microsoft.com/office/drawing/2014/chart" uri="{C3380CC4-5D6E-409C-BE32-E72D297353CC}">
              <c16:uniqueId val="{00000000-FF6A-44F3-8D59-89D9C36DC133}"/>
            </c:ext>
          </c:extLst>
        </c:ser>
        <c:ser>
          <c:idx val="2"/>
          <c:order val="1"/>
          <c:tx>
            <c:strRef>
              <c:f>ATB_Sem!$S$3</c:f>
              <c:strCache>
                <c:ptCount val="1"/>
                <c:pt idx="0">
                  <c:v>2020</c:v>
                </c:pt>
              </c:strCache>
            </c:strRef>
          </c:tx>
          <c:spPr>
            <a:ln w="28575" cap="rnd">
              <a:solidFill>
                <a:srgbClr val="C00000"/>
              </a:solidFill>
              <a:round/>
            </a:ln>
            <a:effectLst/>
          </c:spPr>
          <c:marker>
            <c:symbol val="none"/>
          </c:marker>
          <c:cat>
            <c:numRef>
              <c:f>ATB_Sem!$B$5:$B$29</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ATB_Sem!$S$5:$S$29</c:f>
              <c:numCache>
                <c:formatCode>General</c:formatCode>
                <c:ptCount val="25"/>
                <c:pt idx="0">
                  <c:v>67</c:v>
                </c:pt>
                <c:pt idx="1">
                  <c:v>64</c:v>
                </c:pt>
                <c:pt idx="2">
                  <c:v>51</c:v>
                </c:pt>
                <c:pt idx="3">
                  <c:v>55</c:v>
                </c:pt>
                <c:pt idx="4">
                  <c:v>62</c:v>
                </c:pt>
                <c:pt idx="5">
                  <c:v>58</c:v>
                </c:pt>
                <c:pt idx="6">
                  <c:v>51</c:v>
                </c:pt>
                <c:pt idx="7">
                  <c:v>48</c:v>
                </c:pt>
                <c:pt idx="8">
                  <c:v>37</c:v>
                </c:pt>
                <c:pt idx="9">
                  <c:v>52</c:v>
                </c:pt>
                <c:pt idx="10">
                  <c:v>15</c:v>
                </c:pt>
                <c:pt idx="11">
                  <c:v>22</c:v>
                </c:pt>
                <c:pt idx="12">
                  <c:v>18</c:v>
                </c:pt>
                <c:pt idx="13">
                  <c:v>24</c:v>
                </c:pt>
                <c:pt idx="14">
                  <c:v>27</c:v>
                </c:pt>
                <c:pt idx="15">
                  <c:v>25</c:v>
                </c:pt>
                <c:pt idx="16">
                  <c:v>22</c:v>
                </c:pt>
                <c:pt idx="17">
                  <c:v>25</c:v>
                </c:pt>
                <c:pt idx="18">
                  <c:v>41</c:v>
                </c:pt>
                <c:pt idx="19">
                  <c:v>72</c:v>
                </c:pt>
                <c:pt idx="20">
                  <c:v>52</c:v>
                </c:pt>
                <c:pt idx="21">
                  <c:v>43</c:v>
                </c:pt>
                <c:pt idx="22">
                  <c:v>40</c:v>
                </c:pt>
                <c:pt idx="23">
                  <c:v>42</c:v>
                </c:pt>
                <c:pt idx="24">
                  <c:v>50</c:v>
                </c:pt>
              </c:numCache>
            </c:numRef>
          </c:val>
          <c:smooth val="0"/>
          <c:extLst>
            <c:ext xmlns:c16="http://schemas.microsoft.com/office/drawing/2014/chart" uri="{C3380CC4-5D6E-409C-BE32-E72D297353CC}">
              <c16:uniqueId val="{00000001-FF6A-44F3-8D59-89D9C36DC133}"/>
            </c:ext>
          </c:extLst>
        </c:ser>
        <c:dLbls>
          <c:showLegendKey val="0"/>
          <c:showVal val="0"/>
          <c:showCatName val="0"/>
          <c:showSerName val="0"/>
          <c:showPercent val="0"/>
          <c:showBubbleSize val="0"/>
        </c:dLbls>
        <c:smooth val="0"/>
        <c:axId val="1766142911"/>
        <c:axId val="1766144159"/>
      </c:lineChart>
      <c:catAx>
        <c:axId val="1766142911"/>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66144159"/>
        <c:crosses val="autoZero"/>
        <c:auto val="1"/>
        <c:lblAlgn val="ctr"/>
        <c:lblOffset val="100"/>
        <c:tickLblSkip val="1"/>
        <c:noMultiLvlLbl val="0"/>
      </c:catAx>
      <c:valAx>
        <c:axId val="17661441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66142911"/>
        <c:crosses val="autoZero"/>
        <c:crossBetween val="midCat"/>
      </c:valAx>
      <c:spPr>
        <a:noFill/>
        <a:ln>
          <a:solidFill>
            <a:schemeClr val="tx1">
              <a:lumMod val="50000"/>
              <a:lumOff val="50000"/>
            </a:schemeClr>
          </a:solidFill>
        </a:ln>
        <a:effectLst/>
      </c:spPr>
    </c:plotArea>
    <c:legend>
      <c:legendPos val="b"/>
      <c:layout>
        <c:manualLayout>
          <c:xMode val="edge"/>
          <c:yMode val="edge"/>
          <c:x val="0.26102776576909087"/>
          <c:y val="0.89691659971075055"/>
          <c:w val="0.52569170907889817"/>
          <c:h val="8.4262856031884908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zero"/>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000" b="1"/>
              <a:t>Nombre</a:t>
            </a:r>
            <a:r>
              <a:rPr lang="fr-FR" sz="1000" b="1" baseline="0"/>
              <a:t> de victimes</a:t>
            </a:r>
            <a:r>
              <a:rPr lang="fr-FR" sz="1000" b="1"/>
              <a:t> semaines 2 à 26,</a:t>
            </a:r>
            <a:r>
              <a:rPr lang="fr-FR" sz="1000" b="1" baseline="0"/>
              <a:t> </a:t>
            </a:r>
            <a:r>
              <a:rPr lang="fr-FR" sz="1000" b="1"/>
              <a:t>en 2020 et pour</a:t>
            </a:r>
            <a:r>
              <a:rPr lang="fr-FR" sz="1000" b="1" baseline="0"/>
              <a:t> la moyenne 2015-2019 en France métropolitaine</a:t>
            </a:r>
            <a:endParaRPr lang="fr-FR" sz="1000" b="1"/>
          </a:p>
        </c:rich>
      </c:tx>
      <c:layout>
        <c:manualLayout>
          <c:xMode val="edge"/>
          <c:yMode val="edge"/>
          <c:x val="0.15761495294259767"/>
          <c:y val="1.5876825805696219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6.6838159299877145E-2"/>
          <c:y val="0.14680795012147646"/>
          <c:w val="0.91347504257957091"/>
          <c:h val="0.62031866834489557"/>
        </c:manualLayout>
      </c:layout>
      <c:lineChart>
        <c:grouping val="standard"/>
        <c:varyColors val="0"/>
        <c:ser>
          <c:idx val="1"/>
          <c:order val="0"/>
          <c:tx>
            <c:strRef>
              <c:f>ATB_Sem!$AN$3:$AN$3</c:f>
              <c:strCache>
                <c:ptCount val="1"/>
                <c:pt idx="0">
                  <c:v>2015-2019</c:v>
                </c:pt>
              </c:strCache>
            </c:strRef>
          </c:tx>
          <c:spPr>
            <a:ln w="28575" cap="rnd">
              <a:solidFill>
                <a:schemeClr val="accent2"/>
              </a:solidFill>
              <a:prstDash val="sysDash"/>
              <a:round/>
            </a:ln>
            <a:effectLst/>
          </c:spPr>
          <c:marker>
            <c:symbol val="none"/>
          </c:marker>
          <c:cat>
            <c:numRef>
              <c:f>ATB_Sem!$B$5:$B$29</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ATB_Sem!$AN$5:$AN$29</c:f>
              <c:numCache>
                <c:formatCode>General</c:formatCode>
                <c:ptCount val="25"/>
                <c:pt idx="0">
                  <c:v>1302.8</c:v>
                </c:pt>
                <c:pt idx="1">
                  <c:v>1306.5999999999999</c:v>
                </c:pt>
                <c:pt idx="2">
                  <c:v>1280.2</c:v>
                </c:pt>
                <c:pt idx="3">
                  <c:v>1285.4000000000001</c:v>
                </c:pt>
                <c:pt idx="4">
                  <c:v>1202</c:v>
                </c:pt>
                <c:pt idx="5">
                  <c:v>1276.2</c:v>
                </c:pt>
                <c:pt idx="6">
                  <c:v>1160.5999999999999</c:v>
                </c:pt>
                <c:pt idx="7">
                  <c:v>1228.5999999999999</c:v>
                </c:pt>
                <c:pt idx="8">
                  <c:v>1263.5999999999999</c:v>
                </c:pt>
                <c:pt idx="9">
                  <c:v>1277.2</c:v>
                </c:pt>
                <c:pt idx="10">
                  <c:v>1282.4000000000001</c:v>
                </c:pt>
                <c:pt idx="11">
                  <c:v>1352</c:v>
                </c:pt>
                <c:pt idx="12">
                  <c:v>1419.2</c:v>
                </c:pt>
                <c:pt idx="13">
                  <c:v>1418.2</c:v>
                </c:pt>
                <c:pt idx="14">
                  <c:v>1434.8</c:v>
                </c:pt>
                <c:pt idx="15">
                  <c:v>1358.6</c:v>
                </c:pt>
                <c:pt idx="16">
                  <c:v>1387</c:v>
                </c:pt>
                <c:pt idx="17">
                  <c:v>1352.2</c:v>
                </c:pt>
                <c:pt idx="18">
                  <c:v>1495.8</c:v>
                </c:pt>
                <c:pt idx="19">
                  <c:v>1519.6</c:v>
                </c:pt>
                <c:pt idx="20">
                  <c:v>1509.8</c:v>
                </c:pt>
                <c:pt idx="21">
                  <c:v>1657.8</c:v>
                </c:pt>
                <c:pt idx="22">
                  <c:v>1597</c:v>
                </c:pt>
                <c:pt idx="23">
                  <c:v>1715.8</c:v>
                </c:pt>
                <c:pt idx="24">
                  <c:v>1689.8</c:v>
                </c:pt>
              </c:numCache>
            </c:numRef>
          </c:val>
          <c:smooth val="0"/>
          <c:extLst>
            <c:ext xmlns:c16="http://schemas.microsoft.com/office/drawing/2014/chart" uri="{C3380CC4-5D6E-409C-BE32-E72D297353CC}">
              <c16:uniqueId val="{00000000-DA53-432E-A28C-47B237BCF49A}"/>
            </c:ext>
          </c:extLst>
        </c:ser>
        <c:ser>
          <c:idx val="2"/>
          <c:order val="1"/>
          <c:tx>
            <c:strRef>
              <c:f>ATB_Sem!$AO$3:$AO$3</c:f>
              <c:strCache>
                <c:ptCount val="1"/>
                <c:pt idx="0">
                  <c:v>2020</c:v>
                </c:pt>
              </c:strCache>
            </c:strRef>
          </c:tx>
          <c:spPr>
            <a:ln w="28575" cap="rnd">
              <a:solidFill>
                <a:schemeClr val="accent2"/>
              </a:solidFill>
              <a:round/>
            </a:ln>
            <a:effectLst/>
          </c:spPr>
          <c:marker>
            <c:symbol val="none"/>
          </c:marker>
          <c:cat>
            <c:numRef>
              <c:f>ATB_Sem!$B$5:$B$29</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ATB_Sem!$AO$5:$AO$29</c:f>
              <c:numCache>
                <c:formatCode>General</c:formatCode>
                <c:ptCount val="25"/>
                <c:pt idx="0">
                  <c:v>1387</c:v>
                </c:pt>
                <c:pt idx="1">
                  <c:v>1392</c:v>
                </c:pt>
                <c:pt idx="2">
                  <c:v>1377</c:v>
                </c:pt>
                <c:pt idx="3">
                  <c:v>1379</c:v>
                </c:pt>
                <c:pt idx="4">
                  <c:v>1349</c:v>
                </c:pt>
                <c:pt idx="5">
                  <c:v>1281</c:v>
                </c:pt>
                <c:pt idx="6">
                  <c:v>1205</c:v>
                </c:pt>
                <c:pt idx="7">
                  <c:v>1203</c:v>
                </c:pt>
                <c:pt idx="8">
                  <c:v>1246</c:v>
                </c:pt>
                <c:pt idx="9">
                  <c:v>1159</c:v>
                </c:pt>
                <c:pt idx="10">
                  <c:v>298</c:v>
                </c:pt>
                <c:pt idx="11">
                  <c:v>172</c:v>
                </c:pt>
                <c:pt idx="12">
                  <c:v>238</c:v>
                </c:pt>
                <c:pt idx="13">
                  <c:v>288</c:v>
                </c:pt>
                <c:pt idx="14">
                  <c:v>302</c:v>
                </c:pt>
                <c:pt idx="15">
                  <c:v>360</c:v>
                </c:pt>
                <c:pt idx="16">
                  <c:v>345</c:v>
                </c:pt>
                <c:pt idx="17">
                  <c:v>421</c:v>
                </c:pt>
                <c:pt idx="18">
                  <c:v>919</c:v>
                </c:pt>
                <c:pt idx="19">
                  <c:v>1171</c:v>
                </c:pt>
                <c:pt idx="20">
                  <c:v>1306</c:v>
                </c:pt>
                <c:pt idx="21">
                  <c:v>1160</c:v>
                </c:pt>
                <c:pt idx="22">
                  <c:v>1168</c:v>
                </c:pt>
                <c:pt idx="23">
                  <c:v>1306</c:v>
                </c:pt>
                <c:pt idx="24">
                  <c:v>1417</c:v>
                </c:pt>
              </c:numCache>
            </c:numRef>
          </c:val>
          <c:smooth val="0"/>
          <c:extLst>
            <c:ext xmlns:c16="http://schemas.microsoft.com/office/drawing/2014/chart" uri="{C3380CC4-5D6E-409C-BE32-E72D297353CC}">
              <c16:uniqueId val="{00000001-DA53-432E-A28C-47B237BCF49A}"/>
            </c:ext>
          </c:extLst>
        </c:ser>
        <c:dLbls>
          <c:showLegendKey val="0"/>
          <c:showVal val="0"/>
          <c:showCatName val="0"/>
          <c:showSerName val="0"/>
          <c:showPercent val="0"/>
          <c:showBubbleSize val="0"/>
        </c:dLbls>
        <c:smooth val="0"/>
        <c:axId val="1766142911"/>
        <c:axId val="1766144159"/>
      </c:lineChart>
      <c:catAx>
        <c:axId val="1766142911"/>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66144159"/>
        <c:crosses val="autoZero"/>
        <c:auto val="1"/>
        <c:lblAlgn val="ctr"/>
        <c:lblOffset val="100"/>
        <c:noMultiLvlLbl val="0"/>
      </c:catAx>
      <c:valAx>
        <c:axId val="1766144159"/>
        <c:scaling>
          <c:orientation val="minMax"/>
          <c:max val="18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66142911"/>
        <c:crosses val="autoZero"/>
        <c:crossBetween val="midCat"/>
        <c:majorUnit val="200"/>
      </c:valAx>
      <c:spPr>
        <a:noFill/>
        <a:ln>
          <a:solidFill>
            <a:schemeClr val="tx1">
              <a:lumMod val="50000"/>
              <a:lumOff val="50000"/>
            </a:schemeClr>
          </a:solidFill>
        </a:ln>
        <a:effectLst/>
      </c:spPr>
    </c:plotArea>
    <c:legend>
      <c:legendPos val="b"/>
      <c:layout>
        <c:manualLayout>
          <c:xMode val="edge"/>
          <c:yMode val="edge"/>
          <c:x val="0.11510712834535849"/>
          <c:y val="0.86910868483447001"/>
          <c:w val="0.81019624638970322"/>
          <c:h val="0.1105613285328181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zero"/>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000" b="1"/>
              <a:t>Tendance </a:t>
            </a:r>
            <a:r>
              <a:rPr lang="fr-FR" sz="1000" b="1" baseline="0"/>
              <a:t>du trafic routier et des accidents corporels au regard de périodes hors crise - </a:t>
            </a:r>
          </a:p>
          <a:p>
            <a:pPr>
              <a:defRPr sz="1000" b="1"/>
            </a:pPr>
            <a:r>
              <a:rPr lang="fr-FR" sz="1000" b="1" i="0" u="none" strike="noStrike" baseline="0">
                <a:effectLst/>
              </a:rPr>
              <a:t>Evolution de la moyenne glissante 7 jours depuis le 13 janvier 2020 par rapport à la moyenne journalière entre le 13 janvier et le 2 février 2020 </a:t>
            </a:r>
            <a:endParaRPr lang="fr-FR" sz="1000" b="1"/>
          </a:p>
        </c:rich>
      </c:tx>
      <c:layout>
        <c:manualLayout>
          <c:xMode val="edge"/>
          <c:yMode val="edge"/>
          <c:x val="0.12866097120296224"/>
          <c:y val="7.7683580287288357E-3"/>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6.5249412262465264E-2"/>
          <c:y val="0.16931062530921653"/>
          <c:w val="0.90247207549458974"/>
          <c:h val="0.67149438588547039"/>
        </c:manualLayout>
      </c:layout>
      <c:lineChart>
        <c:grouping val="standard"/>
        <c:varyColors val="0"/>
        <c:ser>
          <c:idx val="1"/>
          <c:order val="0"/>
          <c:tx>
            <c:strRef>
              <c:f>Trafic_Cumul7j!$F$3</c:f>
              <c:strCache>
                <c:ptCount val="1"/>
                <c:pt idx="0">
                  <c:v>Accidents</c:v>
                </c:pt>
              </c:strCache>
            </c:strRef>
          </c:tx>
          <c:spPr>
            <a:ln w="28575" cap="rnd">
              <a:solidFill>
                <a:srgbClr val="C00000"/>
              </a:solidFill>
              <a:round/>
            </a:ln>
            <a:effectLst/>
          </c:spPr>
          <c:marker>
            <c:symbol val="none"/>
          </c:marker>
          <c:cat>
            <c:numRef>
              <c:f>Trafic_Cumul7j!$B$4:$B$171</c:f>
              <c:numCache>
                <c:formatCode>d\-mmm</c:formatCode>
                <c:ptCount val="168"/>
                <c:pt idx="0">
                  <c:v>43843</c:v>
                </c:pt>
                <c:pt idx="1">
                  <c:v>43844</c:v>
                </c:pt>
                <c:pt idx="2">
                  <c:v>43845</c:v>
                </c:pt>
                <c:pt idx="3">
                  <c:v>43846</c:v>
                </c:pt>
                <c:pt idx="4">
                  <c:v>43847</c:v>
                </c:pt>
                <c:pt idx="5">
                  <c:v>43848</c:v>
                </c:pt>
                <c:pt idx="6">
                  <c:v>43849</c:v>
                </c:pt>
                <c:pt idx="7">
                  <c:v>43850</c:v>
                </c:pt>
                <c:pt idx="8">
                  <c:v>43851</c:v>
                </c:pt>
                <c:pt idx="9">
                  <c:v>43852</c:v>
                </c:pt>
                <c:pt idx="10">
                  <c:v>43853</c:v>
                </c:pt>
                <c:pt idx="11">
                  <c:v>43854</c:v>
                </c:pt>
                <c:pt idx="12">
                  <c:v>43855</c:v>
                </c:pt>
                <c:pt idx="13">
                  <c:v>43856</c:v>
                </c:pt>
                <c:pt idx="14">
                  <c:v>43857</c:v>
                </c:pt>
                <c:pt idx="15">
                  <c:v>43858</c:v>
                </c:pt>
                <c:pt idx="16">
                  <c:v>43859</c:v>
                </c:pt>
                <c:pt idx="17">
                  <c:v>43860</c:v>
                </c:pt>
                <c:pt idx="18">
                  <c:v>43861</c:v>
                </c:pt>
                <c:pt idx="19">
                  <c:v>43862</c:v>
                </c:pt>
                <c:pt idx="20">
                  <c:v>43863</c:v>
                </c:pt>
                <c:pt idx="21">
                  <c:v>43864</c:v>
                </c:pt>
                <c:pt idx="22">
                  <c:v>43865</c:v>
                </c:pt>
                <c:pt idx="23">
                  <c:v>43866</c:v>
                </c:pt>
                <c:pt idx="24">
                  <c:v>43867</c:v>
                </c:pt>
                <c:pt idx="25">
                  <c:v>43868</c:v>
                </c:pt>
                <c:pt idx="26">
                  <c:v>43869</c:v>
                </c:pt>
                <c:pt idx="27">
                  <c:v>43870</c:v>
                </c:pt>
                <c:pt idx="28">
                  <c:v>43871</c:v>
                </c:pt>
                <c:pt idx="29">
                  <c:v>43872</c:v>
                </c:pt>
                <c:pt idx="30">
                  <c:v>43873</c:v>
                </c:pt>
                <c:pt idx="31">
                  <c:v>43874</c:v>
                </c:pt>
                <c:pt idx="32">
                  <c:v>43875</c:v>
                </c:pt>
                <c:pt idx="33">
                  <c:v>43876</c:v>
                </c:pt>
                <c:pt idx="34">
                  <c:v>43877</c:v>
                </c:pt>
                <c:pt idx="35">
                  <c:v>43878</c:v>
                </c:pt>
                <c:pt idx="36">
                  <c:v>43879</c:v>
                </c:pt>
                <c:pt idx="37">
                  <c:v>43880</c:v>
                </c:pt>
                <c:pt idx="38">
                  <c:v>43881</c:v>
                </c:pt>
                <c:pt idx="39">
                  <c:v>43882</c:v>
                </c:pt>
                <c:pt idx="40">
                  <c:v>43883</c:v>
                </c:pt>
                <c:pt idx="41">
                  <c:v>43884</c:v>
                </c:pt>
                <c:pt idx="42">
                  <c:v>43885</c:v>
                </c:pt>
                <c:pt idx="43">
                  <c:v>43886</c:v>
                </c:pt>
                <c:pt idx="44">
                  <c:v>43887</c:v>
                </c:pt>
                <c:pt idx="45">
                  <c:v>43888</c:v>
                </c:pt>
                <c:pt idx="46">
                  <c:v>43889</c:v>
                </c:pt>
                <c:pt idx="47">
                  <c:v>43890</c:v>
                </c:pt>
                <c:pt idx="48">
                  <c:v>43891</c:v>
                </c:pt>
                <c:pt idx="49">
                  <c:v>43892</c:v>
                </c:pt>
                <c:pt idx="50">
                  <c:v>43893</c:v>
                </c:pt>
                <c:pt idx="51">
                  <c:v>43894</c:v>
                </c:pt>
                <c:pt idx="52">
                  <c:v>43895</c:v>
                </c:pt>
                <c:pt idx="53">
                  <c:v>43896</c:v>
                </c:pt>
                <c:pt idx="54">
                  <c:v>43897</c:v>
                </c:pt>
                <c:pt idx="55">
                  <c:v>43898</c:v>
                </c:pt>
                <c:pt idx="56">
                  <c:v>43899</c:v>
                </c:pt>
                <c:pt idx="57">
                  <c:v>43900</c:v>
                </c:pt>
                <c:pt idx="58">
                  <c:v>43901</c:v>
                </c:pt>
                <c:pt idx="59">
                  <c:v>43902</c:v>
                </c:pt>
                <c:pt idx="60">
                  <c:v>43903</c:v>
                </c:pt>
                <c:pt idx="61">
                  <c:v>43904</c:v>
                </c:pt>
                <c:pt idx="62">
                  <c:v>43905</c:v>
                </c:pt>
                <c:pt idx="63">
                  <c:v>43906</c:v>
                </c:pt>
                <c:pt idx="64">
                  <c:v>43907</c:v>
                </c:pt>
                <c:pt idx="65">
                  <c:v>43908</c:v>
                </c:pt>
                <c:pt idx="66">
                  <c:v>43909</c:v>
                </c:pt>
                <c:pt idx="67">
                  <c:v>43910</c:v>
                </c:pt>
                <c:pt idx="68">
                  <c:v>43911</c:v>
                </c:pt>
                <c:pt idx="69">
                  <c:v>43912</c:v>
                </c:pt>
                <c:pt idx="70">
                  <c:v>43913</c:v>
                </c:pt>
                <c:pt idx="71">
                  <c:v>43914</c:v>
                </c:pt>
                <c:pt idx="72">
                  <c:v>43915</c:v>
                </c:pt>
                <c:pt idx="73">
                  <c:v>43916</c:v>
                </c:pt>
                <c:pt idx="74">
                  <c:v>43917</c:v>
                </c:pt>
                <c:pt idx="75">
                  <c:v>43918</c:v>
                </c:pt>
                <c:pt idx="76">
                  <c:v>43919</c:v>
                </c:pt>
                <c:pt idx="77">
                  <c:v>43920</c:v>
                </c:pt>
                <c:pt idx="78">
                  <c:v>43921</c:v>
                </c:pt>
                <c:pt idx="79">
                  <c:v>43922</c:v>
                </c:pt>
                <c:pt idx="80">
                  <c:v>43923</c:v>
                </c:pt>
                <c:pt idx="81">
                  <c:v>43924</c:v>
                </c:pt>
                <c:pt idx="82">
                  <c:v>43925</c:v>
                </c:pt>
                <c:pt idx="83">
                  <c:v>43926</c:v>
                </c:pt>
                <c:pt idx="84">
                  <c:v>43927</c:v>
                </c:pt>
                <c:pt idx="85">
                  <c:v>43928</c:v>
                </c:pt>
                <c:pt idx="86">
                  <c:v>43929</c:v>
                </c:pt>
                <c:pt idx="87">
                  <c:v>43930</c:v>
                </c:pt>
                <c:pt idx="88">
                  <c:v>43931</c:v>
                </c:pt>
                <c:pt idx="89">
                  <c:v>43932</c:v>
                </c:pt>
                <c:pt idx="90">
                  <c:v>43933</c:v>
                </c:pt>
                <c:pt idx="91">
                  <c:v>43934</c:v>
                </c:pt>
                <c:pt idx="92">
                  <c:v>43935</c:v>
                </c:pt>
                <c:pt idx="93">
                  <c:v>43936</c:v>
                </c:pt>
                <c:pt idx="94">
                  <c:v>43937</c:v>
                </c:pt>
                <c:pt idx="95">
                  <c:v>43938</c:v>
                </c:pt>
                <c:pt idx="96">
                  <c:v>43939</c:v>
                </c:pt>
                <c:pt idx="97">
                  <c:v>43940</c:v>
                </c:pt>
                <c:pt idx="98">
                  <c:v>43941</c:v>
                </c:pt>
                <c:pt idx="99">
                  <c:v>43942</c:v>
                </c:pt>
                <c:pt idx="100">
                  <c:v>43943</c:v>
                </c:pt>
                <c:pt idx="101">
                  <c:v>43944</c:v>
                </c:pt>
                <c:pt idx="102">
                  <c:v>43945</c:v>
                </c:pt>
                <c:pt idx="103">
                  <c:v>43946</c:v>
                </c:pt>
                <c:pt idx="104">
                  <c:v>43947</c:v>
                </c:pt>
                <c:pt idx="105">
                  <c:v>43948</c:v>
                </c:pt>
                <c:pt idx="106">
                  <c:v>43949</c:v>
                </c:pt>
                <c:pt idx="107">
                  <c:v>43950</c:v>
                </c:pt>
                <c:pt idx="108">
                  <c:v>43951</c:v>
                </c:pt>
                <c:pt idx="109">
                  <c:v>43952</c:v>
                </c:pt>
                <c:pt idx="110">
                  <c:v>43953</c:v>
                </c:pt>
                <c:pt idx="111">
                  <c:v>43954</c:v>
                </c:pt>
                <c:pt idx="112">
                  <c:v>43955</c:v>
                </c:pt>
                <c:pt idx="113">
                  <c:v>43956</c:v>
                </c:pt>
                <c:pt idx="114">
                  <c:v>43957</c:v>
                </c:pt>
                <c:pt idx="115">
                  <c:v>43958</c:v>
                </c:pt>
                <c:pt idx="116">
                  <c:v>43959</c:v>
                </c:pt>
                <c:pt idx="117">
                  <c:v>43960</c:v>
                </c:pt>
                <c:pt idx="118">
                  <c:v>43961</c:v>
                </c:pt>
                <c:pt idx="119">
                  <c:v>43962</c:v>
                </c:pt>
                <c:pt idx="120">
                  <c:v>43963</c:v>
                </c:pt>
                <c:pt idx="121">
                  <c:v>43964</c:v>
                </c:pt>
                <c:pt idx="122">
                  <c:v>43965</c:v>
                </c:pt>
                <c:pt idx="123">
                  <c:v>43966</c:v>
                </c:pt>
                <c:pt idx="124">
                  <c:v>43967</c:v>
                </c:pt>
                <c:pt idx="125">
                  <c:v>43968</c:v>
                </c:pt>
                <c:pt idx="126">
                  <c:v>43969</c:v>
                </c:pt>
                <c:pt idx="127">
                  <c:v>43970</c:v>
                </c:pt>
                <c:pt idx="128">
                  <c:v>43971</c:v>
                </c:pt>
                <c:pt idx="129">
                  <c:v>43972</c:v>
                </c:pt>
                <c:pt idx="130">
                  <c:v>43973</c:v>
                </c:pt>
                <c:pt idx="131">
                  <c:v>43974</c:v>
                </c:pt>
                <c:pt idx="132">
                  <c:v>43975</c:v>
                </c:pt>
                <c:pt idx="133">
                  <c:v>43976</c:v>
                </c:pt>
                <c:pt idx="134">
                  <c:v>43977</c:v>
                </c:pt>
                <c:pt idx="135">
                  <c:v>43978</c:v>
                </c:pt>
                <c:pt idx="136">
                  <c:v>43979</c:v>
                </c:pt>
                <c:pt idx="137">
                  <c:v>43980</c:v>
                </c:pt>
                <c:pt idx="138">
                  <c:v>43981</c:v>
                </c:pt>
                <c:pt idx="139">
                  <c:v>43982</c:v>
                </c:pt>
                <c:pt idx="140">
                  <c:v>43983</c:v>
                </c:pt>
                <c:pt idx="141">
                  <c:v>43984</c:v>
                </c:pt>
                <c:pt idx="142">
                  <c:v>43985</c:v>
                </c:pt>
                <c:pt idx="143">
                  <c:v>43986</c:v>
                </c:pt>
                <c:pt idx="144">
                  <c:v>43987</c:v>
                </c:pt>
                <c:pt idx="145">
                  <c:v>43988</c:v>
                </c:pt>
                <c:pt idx="146">
                  <c:v>43989</c:v>
                </c:pt>
                <c:pt idx="147">
                  <c:v>43990</c:v>
                </c:pt>
                <c:pt idx="148">
                  <c:v>43991</c:v>
                </c:pt>
                <c:pt idx="149">
                  <c:v>43992</c:v>
                </c:pt>
                <c:pt idx="150">
                  <c:v>43993</c:v>
                </c:pt>
                <c:pt idx="151">
                  <c:v>43994</c:v>
                </c:pt>
                <c:pt idx="152">
                  <c:v>43995</c:v>
                </c:pt>
                <c:pt idx="153">
                  <c:v>43996</c:v>
                </c:pt>
                <c:pt idx="154">
                  <c:v>43997</c:v>
                </c:pt>
                <c:pt idx="155">
                  <c:v>43998</c:v>
                </c:pt>
                <c:pt idx="156">
                  <c:v>43999</c:v>
                </c:pt>
                <c:pt idx="157">
                  <c:v>44000</c:v>
                </c:pt>
                <c:pt idx="158">
                  <c:v>44001</c:v>
                </c:pt>
                <c:pt idx="159">
                  <c:v>44002</c:v>
                </c:pt>
                <c:pt idx="160">
                  <c:v>44003</c:v>
                </c:pt>
                <c:pt idx="161">
                  <c:v>44004</c:v>
                </c:pt>
                <c:pt idx="162">
                  <c:v>44005</c:v>
                </c:pt>
                <c:pt idx="163">
                  <c:v>44006</c:v>
                </c:pt>
                <c:pt idx="164">
                  <c:v>44007</c:v>
                </c:pt>
                <c:pt idx="165">
                  <c:v>44008</c:v>
                </c:pt>
                <c:pt idx="166">
                  <c:v>44009</c:v>
                </c:pt>
                <c:pt idx="167">
                  <c:v>44010</c:v>
                </c:pt>
              </c:numCache>
            </c:numRef>
          </c:cat>
          <c:val>
            <c:numRef>
              <c:f>Trafic_Cumul7j!$F$4:$F$171</c:f>
              <c:numCache>
                <c:formatCode>General</c:formatCode>
                <c:ptCount val="168"/>
                <c:pt idx="0">
                  <c:v>4.0361771058315288</c:v>
                </c:pt>
                <c:pt idx="1">
                  <c:v>2.7132829373650136</c:v>
                </c:pt>
                <c:pt idx="2">
                  <c:v>1.4848812095032304</c:v>
                </c:pt>
                <c:pt idx="3">
                  <c:v>0.82343412526997284</c:v>
                </c:pt>
                <c:pt idx="4">
                  <c:v>3.5637149028078019</c:v>
                </c:pt>
                <c:pt idx="5">
                  <c:v>3.9416846652267967</c:v>
                </c:pt>
                <c:pt idx="6">
                  <c:v>4.130669546436283</c:v>
                </c:pt>
                <c:pt idx="7">
                  <c:v>-1.4443844492440516</c:v>
                </c:pt>
                <c:pt idx="8">
                  <c:v>-2.5782937365010805</c:v>
                </c:pt>
                <c:pt idx="9">
                  <c:v>-3.7122030237580872</c:v>
                </c:pt>
                <c:pt idx="10">
                  <c:v>-1.8223542116630687</c:v>
                </c:pt>
                <c:pt idx="11">
                  <c:v>-6.3579913606911287</c:v>
                </c:pt>
                <c:pt idx="12">
                  <c:v>-5.0350971922246028</c:v>
                </c:pt>
                <c:pt idx="13">
                  <c:v>-5.4130669546436199</c:v>
                </c:pt>
                <c:pt idx="14">
                  <c:v>-2.1058315334773092</c:v>
                </c:pt>
                <c:pt idx="15">
                  <c:v>-0.87742980561553718</c:v>
                </c:pt>
                <c:pt idx="16">
                  <c:v>-0.87742980561553718</c:v>
                </c:pt>
                <c:pt idx="17">
                  <c:v>1.6738660907127612</c:v>
                </c:pt>
                <c:pt idx="18">
                  <c:v>1.2958963282937441</c:v>
                </c:pt>
                <c:pt idx="19">
                  <c:v>1.8628509719222475</c:v>
                </c:pt>
                <c:pt idx="20">
                  <c:v>1.4848812095032304</c:v>
                </c:pt>
                <c:pt idx="21">
                  <c:v>1.9573434125270017</c:v>
                </c:pt>
                <c:pt idx="22">
                  <c:v>1.5793736501080069</c:v>
                </c:pt>
                <c:pt idx="23">
                  <c:v>2.9022678185745221</c:v>
                </c:pt>
                <c:pt idx="24">
                  <c:v>0.2564794816414917</c:v>
                </c:pt>
                <c:pt idx="25">
                  <c:v>-2.0113390928725661</c:v>
                </c:pt>
                <c:pt idx="26">
                  <c:v>-5.4130669546436199</c:v>
                </c:pt>
                <c:pt idx="27">
                  <c:v>-4.6571274298056071</c:v>
                </c:pt>
                <c:pt idx="28">
                  <c:v>-6.9249460043196436</c:v>
                </c:pt>
                <c:pt idx="29">
                  <c:v>-4.846112311015105</c:v>
                </c:pt>
                <c:pt idx="30">
                  <c:v>-5.3185745140388763</c:v>
                </c:pt>
                <c:pt idx="31">
                  <c:v>-6.6414686825053915</c:v>
                </c:pt>
                <c:pt idx="32">
                  <c:v>-6.7359611231101457</c:v>
                </c:pt>
                <c:pt idx="33">
                  <c:v>-5.5075593952483732</c:v>
                </c:pt>
                <c:pt idx="34">
                  <c:v>-7.7753779697624203</c:v>
                </c:pt>
                <c:pt idx="35">
                  <c:v>-9.4762419006479419</c:v>
                </c:pt>
                <c:pt idx="36">
                  <c:v>-11.838552915766732</c:v>
                </c:pt>
                <c:pt idx="37">
                  <c:v>-11.082613390928731</c:v>
                </c:pt>
                <c:pt idx="38">
                  <c:v>-10.610151187904959</c:v>
                </c:pt>
                <c:pt idx="39">
                  <c:v>-9.1927645788336889</c:v>
                </c:pt>
                <c:pt idx="40">
                  <c:v>-9.7597192224622038</c:v>
                </c:pt>
                <c:pt idx="41">
                  <c:v>-10.1376889848812</c:v>
                </c:pt>
                <c:pt idx="42">
                  <c:v>-10.988120950323953</c:v>
                </c:pt>
                <c:pt idx="43">
                  <c:v>-12.5</c:v>
                </c:pt>
                <c:pt idx="44">
                  <c:v>-15.807235421166299</c:v>
                </c:pt>
                <c:pt idx="45">
                  <c:v>-12.405507559395247</c:v>
                </c:pt>
                <c:pt idx="46">
                  <c:v>-12.594492440604743</c:v>
                </c:pt>
                <c:pt idx="47">
                  <c:v>-14.767818574514024</c:v>
                </c:pt>
                <c:pt idx="48">
                  <c:v>-12.877969762418996</c:v>
                </c:pt>
                <c:pt idx="49">
                  <c:v>-10.421166306695461</c:v>
                </c:pt>
                <c:pt idx="50">
                  <c:v>-6.9249460043196436</c:v>
                </c:pt>
                <c:pt idx="51">
                  <c:v>-3.2397408207343381</c:v>
                </c:pt>
                <c:pt idx="52">
                  <c:v>-7.1139308855291628</c:v>
                </c:pt>
                <c:pt idx="53">
                  <c:v>-7.0194384449243863</c:v>
                </c:pt>
                <c:pt idx="54">
                  <c:v>-5.7910367170626369</c:v>
                </c:pt>
                <c:pt idx="55">
                  <c:v>-6.6414686825053915</c:v>
                </c:pt>
                <c:pt idx="56">
                  <c:v>-8.6258099352051758</c:v>
                </c:pt>
                <c:pt idx="57">
                  <c:v>-12.122030237580983</c:v>
                </c:pt>
                <c:pt idx="58">
                  <c:v>-15.240280777537796</c:v>
                </c:pt>
                <c:pt idx="59">
                  <c:v>-14.011879049676024</c:v>
                </c:pt>
                <c:pt idx="60">
                  <c:v>-19.397948164146861</c:v>
                </c:pt>
                <c:pt idx="61">
                  <c:v>-28.091252699784018</c:v>
                </c:pt>
                <c:pt idx="62">
                  <c:v>-38.57991360691144</c:v>
                </c:pt>
                <c:pt idx="63">
                  <c:v>-48.690604751619873</c:v>
                </c:pt>
                <c:pt idx="64">
                  <c:v>-60.785637149028069</c:v>
                </c:pt>
                <c:pt idx="65">
                  <c:v>-69.384449244060477</c:v>
                </c:pt>
                <c:pt idx="66">
                  <c:v>-78.739200863930876</c:v>
                </c:pt>
                <c:pt idx="67">
                  <c:v>-83.841792656587472</c:v>
                </c:pt>
                <c:pt idx="68">
                  <c:v>-85.920626349892004</c:v>
                </c:pt>
                <c:pt idx="69">
                  <c:v>-86.487580993520524</c:v>
                </c:pt>
                <c:pt idx="70">
                  <c:v>-87.243520518358537</c:v>
                </c:pt>
                <c:pt idx="71">
                  <c:v>-86.960043196544262</c:v>
                </c:pt>
                <c:pt idx="72">
                  <c:v>-85.920626349892004</c:v>
                </c:pt>
                <c:pt idx="73">
                  <c:v>-86.015118790496757</c:v>
                </c:pt>
                <c:pt idx="74">
                  <c:v>-84.408747300215978</c:v>
                </c:pt>
                <c:pt idx="75">
                  <c:v>-84.125269978401732</c:v>
                </c:pt>
                <c:pt idx="76">
                  <c:v>-84.030777537796979</c:v>
                </c:pt>
                <c:pt idx="77">
                  <c:v>-83.652807775377966</c:v>
                </c:pt>
                <c:pt idx="78">
                  <c:v>-83.180345572354213</c:v>
                </c:pt>
                <c:pt idx="79">
                  <c:v>-83.274838012958966</c:v>
                </c:pt>
                <c:pt idx="80">
                  <c:v>-81.384989200863927</c:v>
                </c:pt>
                <c:pt idx="81">
                  <c:v>-81.951943844492433</c:v>
                </c:pt>
                <c:pt idx="82">
                  <c:v>-80.818034557235421</c:v>
                </c:pt>
                <c:pt idx="83">
                  <c:v>-79.211663066954642</c:v>
                </c:pt>
                <c:pt idx="84">
                  <c:v>-78.45572354211663</c:v>
                </c:pt>
                <c:pt idx="85">
                  <c:v>-76.471382289416852</c:v>
                </c:pt>
                <c:pt idx="86">
                  <c:v>-76.471382289416852</c:v>
                </c:pt>
                <c:pt idx="87">
                  <c:v>-77.038336933045358</c:v>
                </c:pt>
                <c:pt idx="88">
                  <c:v>-78.172246220302384</c:v>
                </c:pt>
                <c:pt idx="89">
                  <c:v>-76.187904967602591</c:v>
                </c:pt>
                <c:pt idx="90">
                  <c:v>-76.093412526997838</c:v>
                </c:pt>
                <c:pt idx="91">
                  <c:v>-75.053995680345565</c:v>
                </c:pt>
                <c:pt idx="92">
                  <c:v>-75.431965442764579</c:v>
                </c:pt>
                <c:pt idx="93">
                  <c:v>-75.242980561555072</c:v>
                </c:pt>
                <c:pt idx="94">
                  <c:v>-76.187904967602591</c:v>
                </c:pt>
                <c:pt idx="95">
                  <c:v>-73.353131749460047</c:v>
                </c:pt>
                <c:pt idx="96">
                  <c:v>-74.487041036717059</c:v>
                </c:pt>
                <c:pt idx="97">
                  <c:v>-73.731101511879046</c:v>
                </c:pt>
                <c:pt idx="98">
                  <c:v>-73.920086393088553</c:v>
                </c:pt>
                <c:pt idx="99">
                  <c:v>-73.636609071274293</c:v>
                </c:pt>
                <c:pt idx="100">
                  <c:v>-72.786177105831527</c:v>
                </c:pt>
                <c:pt idx="101">
                  <c:v>-70.896328293736502</c:v>
                </c:pt>
                <c:pt idx="102">
                  <c:v>-70.990820734341256</c:v>
                </c:pt>
                <c:pt idx="103">
                  <c:v>-71.463282937365008</c:v>
                </c:pt>
                <c:pt idx="104">
                  <c:v>-72.408207343412528</c:v>
                </c:pt>
                <c:pt idx="105">
                  <c:v>-71.274298056155502</c:v>
                </c:pt>
                <c:pt idx="106">
                  <c:v>-73.258639308855294</c:v>
                </c:pt>
                <c:pt idx="107">
                  <c:v>-74.109071274298046</c:v>
                </c:pt>
                <c:pt idx="108">
                  <c:v>-74.581533477321813</c:v>
                </c:pt>
                <c:pt idx="109">
                  <c:v>-75.053995680345565</c:v>
                </c:pt>
                <c:pt idx="110">
                  <c:v>-72.975161987041034</c:v>
                </c:pt>
                <c:pt idx="111">
                  <c:v>-70.045896328293736</c:v>
                </c:pt>
                <c:pt idx="112">
                  <c:v>-68.345032397408218</c:v>
                </c:pt>
                <c:pt idx="113">
                  <c:v>-66.644168466522686</c:v>
                </c:pt>
                <c:pt idx="114">
                  <c:v>-65.226781857451414</c:v>
                </c:pt>
                <c:pt idx="115">
                  <c:v>-65.699244060475166</c:v>
                </c:pt>
                <c:pt idx="116">
                  <c:v>-61.919546436285103</c:v>
                </c:pt>
                <c:pt idx="117">
                  <c:v>-58.139848812095032</c:v>
                </c:pt>
                <c:pt idx="118">
                  <c:v>-56.627969762419006</c:v>
                </c:pt>
                <c:pt idx="119">
                  <c:v>-54.076673866090708</c:v>
                </c:pt>
                <c:pt idx="120">
                  <c:v>-47.178725701943833</c:v>
                </c:pt>
                <c:pt idx="121">
                  <c:v>-38.10745140388768</c:v>
                </c:pt>
                <c:pt idx="122">
                  <c:v>-28.469222462203025</c:v>
                </c:pt>
                <c:pt idx="123">
                  <c:v>-25.161987041036717</c:v>
                </c:pt>
                <c:pt idx="124">
                  <c:v>-19.303455723542108</c:v>
                </c:pt>
                <c:pt idx="125">
                  <c:v>-10.515658747300217</c:v>
                </c:pt>
                <c:pt idx="126">
                  <c:v>-8.0588552915766609</c:v>
                </c:pt>
                <c:pt idx="127">
                  <c:v>-7.2084233261339055</c:v>
                </c:pt>
                <c:pt idx="128">
                  <c:v>-11.460583153347725</c:v>
                </c:pt>
                <c:pt idx="129">
                  <c:v>-12.405507559395247</c:v>
                </c:pt>
                <c:pt idx="130">
                  <c:v>-13.066954643628515</c:v>
                </c:pt>
                <c:pt idx="131">
                  <c:v>-14.673326133909281</c:v>
                </c:pt>
                <c:pt idx="132">
                  <c:v>-19.114470842332597</c:v>
                </c:pt>
                <c:pt idx="133">
                  <c:v>-16.657667386609067</c:v>
                </c:pt>
                <c:pt idx="134">
                  <c:v>-13.255939524838013</c:v>
                </c:pt>
                <c:pt idx="135">
                  <c:v>-7.4919006479481576</c:v>
                </c:pt>
                <c:pt idx="136">
                  <c:v>-5.8855291576673796</c:v>
                </c:pt>
                <c:pt idx="137">
                  <c:v>-5.0350971922246028</c:v>
                </c:pt>
                <c:pt idx="138">
                  <c:v>-4.7516198704103623</c:v>
                </c:pt>
                <c:pt idx="139">
                  <c:v>-2.8617710583153211</c:v>
                </c:pt>
                <c:pt idx="140">
                  <c:v>-5.224082073434122</c:v>
                </c:pt>
                <c:pt idx="141">
                  <c:v>-10.1376889848812</c:v>
                </c:pt>
                <c:pt idx="142">
                  <c:v>-11.36609071274297</c:v>
                </c:pt>
                <c:pt idx="143">
                  <c:v>-15.523758099352047</c:v>
                </c:pt>
                <c:pt idx="144">
                  <c:v>-15.334773218142539</c:v>
                </c:pt>
                <c:pt idx="145">
                  <c:v>-15.996220302375807</c:v>
                </c:pt>
                <c:pt idx="146">
                  <c:v>-19.775917926565867</c:v>
                </c:pt>
                <c:pt idx="147">
                  <c:v>-20.248380129589627</c:v>
                </c:pt>
                <c:pt idx="148">
                  <c:v>-18.264038876889842</c:v>
                </c:pt>
                <c:pt idx="149">
                  <c:v>-20.720842332613376</c:v>
                </c:pt>
                <c:pt idx="150">
                  <c:v>-16.374190064794803</c:v>
                </c:pt>
                <c:pt idx="151">
                  <c:v>-15.240280777537796</c:v>
                </c:pt>
                <c:pt idx="152">
                  <c:v>-14.862311015118779</c:v>
                </c:pt>
                <c:pt idx="153">
                  <c:v>-13.822894168466515</c:v>
                </c:pt>
                <c:pt idx="154">
                  <c:v>-10.988120950323953</c:v>
                </c:pt>
                <c:pt idx="155">
                  <c:v>-8.6258099352051758</c:v>
                </c:pt>
                <c:pt idx="156">
                  <c:v>-5.6020518358531168</c:v>
                </c:pt>
                <c:pt idx="157">
                  <c:v>-5.9800215982721339</c:v>
                </c:pt>
                <c:pt idx="158">
                  <c:v>-4.1846652267818474</c:v>
                </c:pt>
                <c:pt idx="159">
                  <c:v>-1.633369330453549</c:v>
                </c:pt>
                <c:pt idx="160">
                  <c:v>2.1463282937365102</c:v>
                </c:pt>
                <c:pt idx="161">
                  <c:v>4.2251619870410595</c:v>
                </c:pt>
                <c:pt idx="162">
                  <c:v>2.8077753779697678</c:v>
                </c:pt>
                <c:pt idx="163">
                  <c:v>1.6738660907127612</c:v>
                </c:pt>
                <c:pt idx="164">
                  <c:v>1.6738660907127612</c:v>
                </c:pt>
                <c:pt idx="165">
                  <c:v>1.2014038876889899</c:v>
                </c:pt>
                <c:pt idx="166">
                  <c:v>-0.404967602591777</c:v>
                </c:pt>
                <c:pt idx="167">
                  <c:v>-1.7278617710583033</c:v>
                </c:pt>
              </c:numCache>
            </c:numRef>
          </c:val>
          <c:smooth val="0"/>
          <c:extLst>
            <c:ext xmlns:c16="http://schemas.microsoft.com/office/drawing/2014/chart" uri="{C3380CC4-5D6E-409C-BE32-E72D297353CC}">
              <c16:uniqueId val="{00000000-F9BF-4B01-904E-6B5C983F0A28}"/>
            </c:ext>
          </c:extLst>
        </c:ser>
        <c:ser>
          <c:idx val="0"/>
          <c:order val="1"/>
          <c:tx>
            <c:strRef>
              <c:f>Trafic_Cumul7j!$G$3</c:f>
              <c:strCache>
                <c:ptCount val="1"/>
                <c:pt idx="0">
                  <c:v>Indice trafic Tous véhicules</c:v>
                </c:pt>
              </c:strCache>
            </c:strRef>
          </c:tx>
          <c:spPr>
            <a:ln w="28575" cap="rnd">
              <a:solidFill>
                <a:schemeClr val="accent1"/>
              </a:solidFill>
              <a:round/>
            </a:ln>
            <a:effectLst/>
          </c:spPr>
          <c:marker>
            <c:symbol val="none"/>
          </c:marker>
          <c:cat>
            <c:numRef>
              <c:f>Trafic_Cumul7j!$B$4:$B$171</c:f>
              <c:numCache>
                <c:formatCode>d\-mmm</c:formatCode>
                <c:ptCount val="168"/>
                <c:pt idx="0">
                  <c:v>43843</c:v>
                </c:pt>
                <c:pt idx="1">
                  <c:v>43844</c:v>
                </c:pt>
                <c:pt idx="2">
                  <c:v>43845</c:v>
                </c:pt>
                <c:pt idx="3">
                  <c:v>43846</c:v>
                </c:pt>
                <c:pt idx="4">
                  <c:v>43847</c:v>
                </c:pt>
                <c:pt idx="5">
                  <c:v>43848</c:v>
                </c:pt>
                <c:pt idx="6">
                  <c:v>43849</c:v>
                </c:pt>
                <c:pt idx="7">
                  <c:v>43850</c:v>
                </c:pt>
                <c:pt idx="8">
                  <c:v>43851</c:v>
                </c:pt>
                <c:pt idx="9">
                  <c:v>43852</c:v>
                </c:pt>
                <c:pt idx="10">
                  <c:v>43853</c:v>
                </c:pt>
                <c:pt idx="11">
                  <c:v>43854</c:v>
                </c:pt>
                <c:pt idx="12">
                  <c:v>43855</c:v>
                </c:pt>
                <c:pt idx="13">
                  <c:v>43856</c:v>
                </c:pt>
                <c:pt idx="14">
                  <c:v>43857</c:v>
                </c:pt>
                <c:pt idx="15">
                  <c:v>43858</c:v>
                </c:pt>
                <c:pt idx="16">
                  <c:v>43859</c:v>
                </c:pt>
                <c:pt idx="17">
                  <c:v>43860</c:v>
                </c:pt>
                <c:pt idx="18">
                  <c:v>43861</c:v>
                </c:pt>
                <c:pt idx="19">
                  <c:v>43862</c:v>
                </c:pt>
                <c:pt idx="20">
                  <c:v>43863</c:v>
                </c:pt>
                <c:pt idx="21">
                  <c:v>43864</c:v>
                </c:pt>
                <c:pt idx="22">
                  <c:v>43865</c:v>
                </c:pt>
                <c:pt idx="23">
                  <c:v>43866</c:v>
                </c:pt>
                <c:pt idx="24">
                  <c:v>43867</c:v>
                </c:pt>
                <c:pt idx="25">
                  <c:v>43868</c:v>
                </c:pt>
                <c:pt idx="26">
                  <c:v>43869</c:v>
                </c:pt>
                <c:pt idx="27">
                  <c:v>43870</c:v>
                </c:pt>
                <c:pt idx="28">
                  <c:v>43871</c:v>
                </c:pt>
                <c:pt idx="29">
                  <c:v>43872</c:v>
                </c:pt>
                <c:pt idx="30">
                  <c:v>43873</c:v>
                </c:pt>
                <c:pt idx="31">
                  <c:v>43874</c:v>
                </c:pt>
                <c:pt idx="32">
                  <c:v>43875</c:v>
                </c:pt>
                <c:pt idx="33">
                  <c:v>43876</c:v>
                </c:pt>
                <c:pt idx="34">
                  <c:v>43877</c:v>
                </c:pt>
                <c:pt idx="35">
                  <c:v>43878</c:v>
                </c:pt>
                <c:pt idx="36">
                  <c:v>43879</c:v>
                </c:pt>
                <c:pt idx="37">
                  <c:v>43880</c:v>
                </c:pt>
                <c:pt idx="38">
                  <c:v>43881</c:v>
                </c:pt>
                <c:pt idx="39">
                  <c:v>43882</c:v>
                </c:pt>
                <c:pt idx="40">
                  <c:v>43883</c:v>
                </c:pt>
                <c:pt idx="41">
                  <c:v>43884</c:v>
                </c:pt>
                <c:pt idx="42">
                  <c:v>43885</c:v>
                </c:pt>
                <c:pt idx="43">
                  <c:v>43886</c:v>
                </c:pt>
                <c:pt idx="44">
                  <c:v>43887</c:v>
                </c:pt>
                <c:pt idx="45">
                  <c:v>43888</c:v>
                </c:pt>
                <c:pt idx="46">
                  <c:v>43889</c:v>
                </c:pt>
                <c:pt idx="47">
                  <c:v>43890</c:v>
                </c:pt>
                <c:pt idx="48">
                  <c:v>43891</c:v>
                </c:pt>
                <c:pt idx="49">
                  <c:v>43892</c:v>
                </c:pt>
                <c:pt idx="50">
                  <c:v>43893</c:v>
                </c:pt>
                <c:pt idx="51">
                  <c:v>43894</c:v>
                </c:pt>
                <c:pt idx="52">
                  <c:v>43895</c:v>
                </c:pt>
                <c:pt idx="53">
                  <c:v>43896</c:v>
                </c:pt>
                <c:pt idx="54">
                  <c:v>43897</c:v>
                </c:pt>
                <c:pt idx="55">
                  <c:v>43898</c:v>
                </c:pt>
                <c:pt idx="56">
                  <c:v>43899</c:v>
                </c:pt>
                <c:pt idx="57">
                  <c:v>43900</c:v>
                </c:pt>
                <c:pt idx="58">
                  <c:v>43901</c:v>
                </c:pt>
                <c:pt idx="59">
                  <c:v>43902</c:v>
                </c:pt>
                <c:pt idx="60">
                  <c:v>43903</c:v>
                </c:pt>
                <c:pt idx="61">
                  <c:v>43904</c:v>
                </c:pt>
                <c:pt idx="62">
                  <c:v>43905</c:v>
                </c:pt>
                <c:pt idx="63">
                  <c:v>43906</c:v>
                </c:pt>
                <c:pt idx="64">
                  <c:v>43907</c:v>
                </c:pt>
                <c:pt idx="65">
                  <c:v>43908</c:v>
                </c:pt>
                <c:pt idx="66">
                  <c:v>43909</c:v>
                </c:pt>
                <c:pt idx="67">
                  <c:v>43910</c:v>
                </c:pt>
                <c:pt idx="68">
                  <c:v>43911</c:v>
                </c:pt>
                <c:pt idx="69">
                  <c:v>43912</c:v>
                </c:pt>
                <c:pt idx="70">
                  <c:v>43913</c:v>
                </c:pt>
                <c:pt idx="71">
                  <c:v>43914</c:v>
                </c:pt>
                <c:pt idx="72">
                  <c:v>43915</c:v>
                </c:pt>
                <c:pt idx="73">
                  <c:v>43916</c:v>
                </c:pt>
                <c:pt idx="74">
                  <c:v>43917</c:v>
                </c:pt>
                <c:pt idx="75">
                  <c:v>43918</c:v>
                </c:pt>
                <c:pt idx="76">
                  <c:v>43919</c:v>
                </c:pt>
                <c:pt idx="77">
                  <c:v>43920</c:v>
                </c:pt>
                <c:pt idx="78">
                  <c:v>43921</c:v>
                </c:pt>
                <c:pt idx="79">
                  <c:v>43922</c:v>
                </c:pt>
                <c:pt idx="80">
                  <c:v>43923</c:v>
                </c:pt>
                <c:pt idx="81">
                  <c:v>43924</c:v>
                </c:pt>
                <c:pt idx="82">
                  <c:v>43925</c:v>
                </c:pt>
                <c:pt idx="83">
                  <c:v>43926</c:v>
                </c:pt>
                <c:pt idx="84">
                  <c:v>43927</c:v>
                </c:pt>
                <c:pt idx="85">
                  <c:v>43928</c:v>
                </c:pt>
                <c:pt idx="86">
                  <c:v>43929</c:v>
                </c:pt>
                <c:pt idx="87">
                  <c:v>43930</c:v>
                </c:pt>
                <c:pt idx="88">
                  <c:v>43931</c:v>
                </c:pt>
                <c:pt idx="89">
                  <c:v>43932</c:v>
                </c:pt>
                <c:pt idx="90">
                  <c:v>43933</c:v>
                </c:pt>
                <c:pt idx="91">
                  <c:v>43934</c:v>
                </c:pt>
                <c:pt idx="92">
                  <c:v>43935</c:v>
                </c:pt>
                <c:pt idx="93">
                  <c:v>43936</c:v>
                </c:pt>
                <c:pt idx="94">
                  <c:v>43937</c:v>
                </c:pt>
                <c:pt idx="95">
                  <c:v>43938</c:v>
                </c:pt>
                <c:pt idx="96">
                  <c:v>43939</c:v>
                </c:pt>
                <c:pt idx="97">
                  <c:v>43940</c:v>
                </c:pt>
                <c:pt idx="98">
                  <c:v>43941</c:v>
                </c:pt>
                <c:pt idx="99">
                  <c:v>43942</c:v>
                </c:pt>
                <c:pt idx="100">
                  <c:v>43943</c:v>
                </c:pt>
                <c:pt idx="101">
                  <c:v>43944</c:v>
                </c:pt>
                <c:pt idx="102">
                  <c:v>43945</c:v>
                </c:pt>
                <c:pt idx="103">
                  <c:v>43946</c:v>
                </c:pt>
                <c:pt idx="104">
                  <c:v>43947</c:v>
                </c:pt>
                <c:pt idx="105">
                  <c:v>43948</c:v>
                </c:pt>
                <c:pt idx="106">
                  <c:v>43949</c:v>
                </c:pt>
                <c:pt idx="107">
                  <c:v>43950</c:v>
                </c:pt>
                <c:pt idx="108">
                  <c:v>43951</c:v>
                </c:pt>
                <c:pt idx="109">
                  <c:v>43952</c:v>
                </c:pt>
                <c:pt idx="110">
                  <c:v>43953</c:v>
                </c:pt>
                <c:pt idx="111">
                  <c:v>43954</c:v>
                </c:pt>
                <c:pt idx="112">
                  <c:v>43955</c:v>
                </c:pt>
                <c:pt idx="113">
                  <c:v>43956</c:v>
                </c:pt>
                <c:pt idx="114">
                  <c:v>43957</c:v>
                </c:pt>
                <c:pt idx="115">
                  <c:v>43958</c:v>
                </c:pt>
                <c:pt idx="116">
                  <c:v>43959</c:v>
                </c:pt>
                <c:pt idx="117">
                  <c:v>43960</c:v>
                </c:pt>
                <c:pt idx="118">
                  <c:v>43961</c:v>
                </c:pt>
                <c:pt idx="119">
                  <c:v>43962</c:v>
                </c:pt>
                <c:pt idx="120">
                  <c:v>43963</c:v>
                </c:pt>
                <c:pt idx="121">
                  <c:v>43964</c:v>
                </c:pt>
                <c:pt idx="122">
                  <c:v>43965</c:v>
                </c:pt>
                <c:pt idx="123">
                  <c:v>43966</c:v>
                </c:pt>
                <c:pt idx="124">
                  <c:v>43967</c:v>
                </c:pt>
                <c:pt idx="125">
                  <c:v>43968</c:v>
                </c:pt>
                <c:pt idx="126">
                  <c:v>43969</c:v>
                </c:pt>
                <c:pt idx="127">
                  <c:v>43970</c:v>
                </c:pt>
                <c:pt idx="128">
                  <c:v>43971</c:v>
                </c:pt>
                <c:pt idx="129">
                  <c:v>43972</c:v>
                </c:pt>
                <c:pt idx="130">
                  <c:v>43973</c:v>
                </c:pt>
                <c:pt idx="131">
                  <c:v>43974</c:v>
                </c:pt>
                <c:pt idx="132">
                  <c:v>43975</c:v>
                </c:pt>
                <c:pt idx="133">
                  <c:v>43976</c:v>
                </c:pt>
                <c:pt idx="134">
                  <c:v>43977</c:v>
                </c:pt>
                <c:pt idx="135">
                  <c:v>43978</c:v>
                </c:pt>
                <c:pt idx="136">
                  <c:v>43979</c:v>
                </c:pt>
                <c:pt idx="137">
                  <c:v>43980</c:v>
                </c:pt>
                <c:pt idx="138">
                  <c:v>43981</c:v>
                </c:pt>
                <c:pt idx="139">
                  <c:v>43982</c:v>
                </c:pt>
                <c:pt idx="140">
                  <c:v>43983</c:v>
                </c:pt>
                <c:pt idx="141">
                  <c:v>43984</c:v>
                </c:pt>
                <c:pt idx="142">
                  <c:v>43985</c:v>
                </c:pt>
                <c:pt idx="143">
                  <c:v>43986</c:v>
                </c:pt>
                <c:pt idx="144">
                  <c:v>43987</c:v>
                </c:pt>
                <c:pt idx="145">
                  <c:v>43988</c:v>
                </c:pt>
                <c:pt idx="146">
                  <c:v>43989</c:v>
                </c:pt>
                <c:pt idx="147">
                  <c:v>43990</c:v>
                </c:pt>
                <c:pt idx="148">
                  <c:v>43991</c:v>
                </c:pt>
                <c:pt idx="149">
                  <c:v>43992</c:v>
                </c:pt>
                <c:pt idx="150">
                  <c:v>43993</c:v>
                </c:pt>
                <c:pt idx="151">
                  <c:v>43994</c:v>
                </c:pt>
                <c:pt idx="152">
                  <c:v>43995</c:v>
                </c:pt>
                <c:pt idx="153">
                  <c:v>43996</c:v>
                </c:pt>
                <c:pt idx="154">
                  <c:v>43997</c:v>
                </c:pt>
                <c:pt idx="155">
                  <c:v>43998</c:v>
                </c:pt>
                <c:pt idx="156">
                  <c:v>43999</c:v>
                </c:pt>
                <c:pt idx="157">
                  <c:v>44000</c:v>
                </c:pt>
                <c:pt idx="158">
                  <c:v>44001</c:v>
                </c:pt>
                <c:pt idx="159">
                  <c:v>44002</c:v>
                </c:pt>
                <c:pt idx="160">
                  <c:v>44003</c:v>
                </c:pt>
                <c:pt idx="161">
                  <c:v>44004</c:v>
                </c:pt>
                <c:pt idx="162">
                  <c:v>44005</c:v>
                </c:pt>
                <c:pt idx="163">
                  <c:v>44006</c:v>
                </c:pt>
                <c:pt idx="164">
                  <c:v>44007</c:v>
                </c:pt>
                <c:pt idx="165">
                  <c:v>44008</c:v>
                </c:pt>
                <c:pt idx="166">
                  <c:v>44009</c:v>
                </c:pt>
                <c:pt idx="167">
                  <c:v>44010</c:v>
                </c:pt>
              </c:numCache>
            </c:numRef>
          </c:cat>
          <c:val>
            <c:numRef>
              <c:f>Trafic_Cumul7j!$G$4:$G$171</c:f>
              <c:numCache>
                <c:formatCode>General</c:formatCode>
                <c:ptCount val="168"/>
                <c:pt idx="0">
                  <c:v>-4</c:v>
                </c:pt>
                <c:pt idx="1">
                  <c:v>-3</c:v>
                </c:pt>
                <c:pt idx="2">
                  <c:v>-2</c:v>
                </c:pt>
                <c:pt idx="3">
                  <c:v>-2</c:v>
                </c:pt>
                <c:pt idx="4">
                  <c:v>-2</c:v>
                </c:pt>
                <c:pt idx="5">
                  <c:v>-1</c:v>
                </c:pt>
                <c:pt idx="6">
                  <c:v>-2</c:v>
                </c:pt>
                <c:pt idx="7">
                  <c:v>-1</c:v>
                </c:pt>
                <c:pt idx="8">
                  <c:v>-1</c:v>
                </c:pt>
                <c:pt idx="9">
                  <c:v>-1</c:v>
                </c:pt>
                <c:pt idx="10">
                  <c:v>-1</c:v>
                </c:pt>
                <c:pt idx="11">
                  <c:v>-1</c:v>
                </c:pt>
                <c:pt idx="12">
                  <c:v>-1</c:v>
                </c:pt>
                <c:pt idx="13">
                  <c:v>0</c:v>
                </c:pt>
                <c:pt idx="14">
                  <c:v>0</c:v>
                </c:pt>
                <c:pt idx="15">
                  <c:v>-1</c:v>
                </c:pt>
                <c:pt idx="16">
                  <c:v>-1</c:v>
                </c:pt>
                <c:pt idx="17">
                  <c:v>-3</c:v>
                </c:pt>
                <c:pt idx="18">
                  <c:v>-3</c:v>
                </c:pt>
                <c:pt idx="19">
                  <c:v>-3</c:v>
                </c:pt>
                <c:pt idx="20">
                  <c:v>-3</c:v>
                </c:pt>
                <c:pt idx="21">
                  <c:v>-2</c:v>
                </c:pt>
                <c:pt idx="22">
                  <c:v>-2</c:v>
                </c:pt>
                <c:pt idx="23">
                  <c:v>-1</c:v>
                </c:pt>
                <c:pt idx="24">
                  <c:v>1</c:v>
                </c:pt>
                <c:pt idx="25">
                  <c:v>1</c:v>
                </c:pt>
                <c:pt idx="26">
                  <c:v>2</c:v>
                </c:pt>
                <c:pt idx="27">
                  <c:v>2</c:v>
                </c:pt>
                <c:pt idx="28">
                  <c:v>3</c:v>
                </c:pt>
                <c:pt idx="29">
                  <c:v>3</c:v>
                </c:pt>
                <c:pt idx="30">
                  <c:v>3</c:v>
                </c:pt>
                <c:pt idx="31">
                  <c:v>3</c:v>
                </c:pt>
                <c:pt idx="32">
                  <c:v>3</c:v>
                </c:pt>
                <c:pt idx="33">
                  <c:v>5</c:v>
                </c:pt>
                <c:pt idx="34">
                  <c:v>6</c:v>
                </c:pt>
                <c:pt idx="35">
                  <c:v>6</c:v>
                </c:pt>
                <c:pt idx="36">
                  <c:v>7</c:v>
                </c:pt>
                <c:pt idx="37">
                  <c:v>7</c:v>
                </c:pt>
                <c:pt idx="38">
                  <c:v>8</c:v>
                </c:pt>
                <c:pt idx="39">
                  <c:v>8</c:v>
                </c:pt>
                <c:pt idx="40">
                  <c:v>9</c:v>
                </c:pt>
                <c:pt idx="41">
                  <c:v>10</c:v>
                </c:pt>
                <c:pt idx="42">
                  <c:v>10</c:v>
                </c:pt>
                <c:pt idx="43">
                  <c:v>9</c:v>
                </c:pt>
                <c:pt idx="44">
                  <c:v>7</c:v>
                </c:pt>
                <c:pt idx="45">
                  <c:v>6</c:v>
                </c:pt>
                <c:pt idx="46">
                  <c:v>4</c:v>
                </c:pt>
                <c:pt idx="47">
                  <c:v>3</c:v>
                </c:pt>
                <c:pt idx="48">
                  <c:v>2</c:v>
                </c:pt>
                <c:pt idx="49">
                  <c:v>1</c:v>
                </c:pt>
                <c:pt idx="50">
                  <c:v>0</c:v>
                </c:pt>
                <c:pt idx="51">
                  <c:v>2</c:v>
                </c:pt>
                <c:pt idx="52">
                  <c:v>1</c:v>
                </c:pt>
                <c:pt idx="53">
                  <c:v>1</c:v>
                </c:pt>
                <c:pt idx="54">
                  <c:v>0</c:v>
                </c:pt>
                <c:pt idx="55">
                  <c:v>-1</c:v>
                </c:pt>
                <c:pt idx="56">
                  <c:v>-1</c:v>
                </c:pt>
                <c:pt idx="57">
                  <c:v>0</c:v>
                </c:pt>
                <c:pt idx="58">
                  <c:v>0</c:v>
                </c:pt>
                <c:pt idx="59">
                  <c:v>0</c:v>
                </c:pt>
                <c:pt idx="60">
                  <c:v>-1</c:v>
                </c:pt>
                <c:pt idx="61">
                  <c:v>-4</c:v>
                </c:pt>
                <c:pt idx="62">
                  <c:v>-5</c:v>
                </c:pt>
                <c:pt idx="63">
                  <c:v>-6</c:v>
                </c:pt>
                <c:pt idx="64">
                  <c:v>-11</c:v>
                </c:pt>
                <c:pt idx="65">
                  <c:v>-20</c:v>
                </c:pt>
                <c:pt idx="66">
                  <c:v>-28.999999999999901</c:v>
                </c:pt>
                <c:pt idx="67">
                  <c:v>-41</c:v>
                </c:pt>
                <c:pt idx="68">
                  <c:v>-48</c:v>
                </c:pt>
                <c:pt idx="69">
                  <c:v>-55</c:v>
                </c:pt>
                <c:pt idx="70">
                  <c:v>-64</c:v>
                </c:pt>
                <c:pt idx="71">
                  <c:v>-70</c:v>
                </c:pt>
                <c:pt idx="72">
                  <c:v>-72</c:v>
                </c:pt>
                <c:pt idx="73">
                  <c:v>-72</c:v>
                </c:pt>
                <c:pt idx="74">
                  <c:v>-73</c:v>
                </c:pt>
                <c:pt idx="75">
                  <c:v>-74</c:v>
                </c:pt>
                <c:pt idx="76">
                  <c:v>-75</c:v>
                </c:pt>
                <c:pt idx="77">
                  <c:v>-75</c:v>
                </c:pt>
                <c:pt idx="78">
                  <c:v>-75</c:v>
                </c:pt>
                <c:pt idx="79">
                  <c:v>-75</c:v>
                </c:pt>
                <c:pt idx="80">
                  <c:v>-74</c:v>
                </c:pt>
                <c:pt idx="81">
                  <c:v>-74</c:v>
                </c:pt>
                <c:pt idx="82">
                  <c:v>-74</c:v>
                </c:pt>
                <c:pt idx="83">
                  <c:v>-73</c:v>
                </c:pt>
                <c:pt idx="84">
                  <c:v>-73</c:v>
                </c:pt>
                <c:pt idx="85">
                  <c:v>-73</c:v>
                </c:pt>
                <c:pt idx="86">
                  <c:v>-72</c:v>
                </c:pt>
                <c:pt idx="87">
                  <c:v>-72</c:v>
                </c:pt>
                <c:pt idx="88">
                  <c:v>-71</c:v>
                </c:pt>
                <c:pt idx="89">
                  <c:v>-72</c:v>
                </c:pt>
                <c:pt idx="90">
                  <c:v>-72</c:v>
                </c:pt>
                <c:pt idx="91">
                  <c:v>-75</c:v>
                </c:pt>
                <c:pt idx="92">
                  <c:v>-74</c:v>
                </c:pt>
                <c:pt idx="93">
                  <c:v>-74</c:v>
                </c:pt>
                <c:pt idx="94">
                  <c:v>-73</c:v>
                </c:pt>
                <c:pt idx="95">
                  <c:v>-72</c:v>
                </c:pt>
                <c:pt idx="96">
                  <c:v>-72</c:v>
                </c:pt>
                <c:pt idx="97">
                  <c:v>-71</c:v>
                </c:pt>
                <c:pt idx="98">
                  <c:v>-67</c:v>
                </c:pt>
                <c:pt idx="99">
                  <c:v>-67</c:v>
                </c:pt>
                <c:pt idx="100">
                  <c:v>-66</c:v>
                </c:pt>
                <c:pt idx="101">
                  <c:v>-66</c:v>
                </c:pt>
                <c:pt idx="102">
                  <c:v>-66</c:v>
                </c:pt>
                <c:pt idx="103">
                  <c:v>-65</c:v>
                </c:pt>
                <c:pt idx="104">
                  <c:v>-65</c:v>
                </c:pt>
                <c:pt idx="105">
                  <c:v>-65</c:v>
                </c:pt>
                <c:pt idx="106">
                  <c:v>-64</c:v>
                </c:pt>
                <c:pt idx="107">
                  <c:v>-63</c:v>
                </c:pt>
                <c:pt idx="108">
                  <c:v>-62</c:v>
                </c:pt>
                <c:pt idx="109">
                  <c:v>-66</c:v>
                </c:pt>
                <c:pt idx="110">
                  <c:v>-66</c:v>
                </c:pt>
                <c:pt idx="111">
                  <c:v>-66</c:v>
                </c:pt>
                <c:pt idx="112">
                  <c:v>-65</c:v>
                </c:pt>
                <c:pt idx="113">
                  <c:v>-64</c:v>
                </c:pt>
                <c:pt idx="114">
                  <c:v>-63</c:v>
                </c:pt>
                <c:pt idx="115">
                  <c:v>-62</c:v>
                </c:pt>
                <c:pt idx="116">
                  <c:v>-61</c:v>
                </c:pt>
                <c:pt idx="117">
                  <c:v>-60</c:v>
                </c:pt>
                <c:pt idx="118">
                  <c:v>-60</c:v>
                </c:pt>
                <c:pt idx="119">
                  <c:v>-56</c:v>
                </c:pt>
                <c:pt idx="120">
                  <c:v>-52</c:v>
                </c:pt>
                <c:pt idx="121">
                  <c:v>-49</c:v>
                </c:pt>
                <c:pt idx="122">
                  <c:v>-45</c:v>
                </c:pt>
                <c:pt idx="123">
                  <c:v>-36</c:v>
                </c:pt>
                <c:pt idx="124">
                  <c:v>-32</c:v>
                </c:pt>
                <c:pt idx="125">
                  <c:v>-28</c:v>
                </c:pt>
                <c:pt idx="126">
                  <c:v>-28</c:v>
                </c:pt>
                <c:pt idx="127">
                  <c:v>-27</c:v>
                </c:pt>
                <c:pt idx="128">
                  <c:v>-25</c:v>
                </c:pt>
                <c:pt idx="129">
                  <c:v>-28</c:v>
                </c:pt>
                <c:pt idx="130">
                  <c:v>-28.999999999999901</c:v>
                </c:pt>
                <c:pt idx="131">
                  <c:v>-28.999999999999901</c:v>
                </c:pt>
                <c:pt idx="132">
                  <c:v>-28</c:v>
                </c:pt>
                <c:pt idx="133">
                  <c:v>-27</c:v>
                </c:pt>
                <c:pt idx="134">
                  <c:v>-27</c:v>
                </c:pt>
                <c:pt idx="135">
                  <c:v>-27</c:v>
                </c:pt>
                <c:pt idx="136">
                  <c:v>-22</c:v>
                </c:pt>
                <c:pt idx="137">
                  <c:v>-20</c:v>
                </c:pt>
                <c:pt idx="138">
                  <c:v>-18</c:v>
                </c:pt>
                <c:pt idx="139">
                  <c:v>-18</c:v>
                </c:pt>
                <c:pt idx="140">
                  <c:v>-21</c:v>
                </c:pt>
                <c:pt idx="141">
                  <c:v>-20</c:v>
                </c:pt>
                <c:pt idx="142">
                  <c:v>-20</c:v>
                </c:pt>
                <c:pt idx="143">
                  <c:v>-19</c:v>
                </c:pt>
                <c:pt idx="144">
                  <c:v>-19</c:v>
                </c:pt>
                <c:pt idx="145">
                  <c:v>-18</c:v>
                </c:pt>
                <c:pt idx="146">
                  <c:v>-15</c:v>
                </c:pt>
                <c:pt idx="147">
                  <c:v>-10</c:v>
                </c:pt>
                <c:pt idx="148">
                  <c:v>-9</c:v>
                </c:pt>
                <c:pt idx="149">
                  <c:v>-8</c:v>
                </c:pt>
                <c:pt idx="150">
                  <c:v>-8</c:v>
                </c:pt>
                <c:pt idx="151">
                  <c:v>-8</c:v>
                </c:pt>
                <c:pt idx="152">
                  <c:v>-8</c:v>
                </c:pt>
                <c:pt idx="153">
                  <c:v>-7</c:v>
                </c:pt>
                <c:pt idx="154">
                  <c:v>-7</c:v>
                </c:pt>
                <c:pt idx="155">
                  <c:v>-6</c:v>
                </c:pt>
                <c:pt idx="156">
                  <c:v>-6</c:v>
                </c:pt>
                <c:pt idx="157">
                  <c:v>-7</c:v>
                </c:pt>
                <c:pt idx="158">
                  <c:v>-3</c:v>
                </c:pt>
                <c:pt idx="159">
                  <c:v>-1</c:v>
                </c:pt>
                <c:pt idx="160">
                  <c:v>1</c:v>
                </c:pt>
                <c:pt idx="161">
                  <c:v>2</c:v>
                </c:pt>
                <c:pt idx="162">
                  <c:v>3</c:v>
                </c:pt>
                <c:pt idx="163">
                  <c:v>2</c:v>
                </c:pt>
                <c:pt idx="164">
                  <c:v>4</c:v>
                </c:pt>
                <c:pt idx="165">
                  <c:v>4</c:v>
                </c:pt>
                <c:pt idx="166">
                  <c:v>3</c:v>
                </c:pt>
                <c:pt idx="167">
                  <c:v>2</c:v>
                </c:pt>
              </c:numCache>
            </c:numRef>
          </c:val>
          <c:smooth val="0"/>
          <c:extLst>
            <c:ext xmlns:c16="http://schemas.microsoft.com/office/drawing/2014/chart" uri="{C3380CC4-5D6E-409C-BE32-E72D297353CC}">
              <c16:uniqueId val="{00000001-F9BF-4B01-904E-6B5C983F0A28}"/>
            </c:ext>
          </c:extLst>
        </c:ser>
        <c:ser>
          <c:idx val="3"/>
          <c:order val="2"/>
          <c:tx>
            <c:strRef>
              <c:f>Trafic_Cumul7j!$H$3</c:f>
              <c:strCache>
                <c:ptCount val="1"/>
                <c:pt idx="0">
                  <c:v>Indice trafic PL</c:v>
                </c:pt>
              </c:strCache>
            </c:strRef>
          </c:tx>
          <c:spPr>
            <a:ln w="28575" cap="rnd">
              <a:solidFill>
                <a:schemeClr val="accent4"/>
              </a:solidFill>
              <a:round/>
            </a:ln>
            <a:effectLst/>
          </c:spPr>
          <c:marker>
            <c:symbol val="none"/>
          </c:marker>
          <c:cat>
            <c:numRef>
              <c:f>Trafic_Cumul7j!$B$4:$B$171</c:f>
              <c:numCache>
                <c:formatCode>d\-mmm</c:formatCode>
                <c:ptCount val="168"/>
                <c:pt idx="0">
                  <c:v>43843</c:v>
                </c:pt>
                <c:pt idx="1">
                  <c:v>43844</c:v>
                </c:pt>
                <c:pt idx="2">
                  <c:v>43845</c:v>
                </c:pt>
                <c:pt idx="3">
                  <c:v>43846</c:v>
                </c:pt>
                <c:pt idx="4">
                  <c:v>43847</c:v>
                </c:pt>
                <c:pt idx="5">
                  <c:v>43848</c:v>
                </c:pt>
                <c:pt idx="6">
                  <c:v>43849</c:v>
                </c:pt>
                <c:pt idx="7">
                  <c:v>43850</c:v>
                </c:pt>
                <c:pt idx="8">
                  <c:v>43851</c:v>
                </c:pt>
                <c:pt idx="9">
                  <c:v>43852</c:v>
                </c:pt>
                <c:pt idx="10">
                  <c:v>43853</c:v>
                </c:pt>
                <c:pt idx="11">
                  <c:v>43854</c:v>
                </c:pt>
                <c:pt idx="12">
                  <c:v>43855</c:v>
                </c:pt>
                <c:pt idx="13">
                  <c:v>43856</c:v>
                </c:pt>
                <c:pt idx="14">
                  <c:v>43857</c:v>
                </c:pt>
                <c:pt idx="15">
                  <c:v>43858</c:v>
                </c:pt>
                <c:pt idx="16">
                  <c:v>43859</c:v>
                </c:pt>
                <c:pt idx="17">
                  <c:v>43860</c:v>
                </c:pt>
                <c:pt idx="18">
                  <c:v>43861</c:v>
                </c:pt>
                <c:pt idx="19">
                  <c:v>43862</c:v>
                </c:pt>
                <c:pt idx="20">
                  <c:v>43863</c:v>
                </c:pt>
                <c:pt idx="21">
                  <c:v>43864</c:v>
                </c:pt>
                <c:pt idx="22">
                  <c:v>43865</c:v>
                </c:pt>
                <c:pt idx="23">
                  <c:v>43866</c:v>
                </c:pt>
                <c:pt idx="24">
                  <c:v>43867</c:v>
                </c:pt>
                <c:pt idx="25">
                  <c:v>43868</c:v>
                </c:pt>
                <c:pt idx="26">
                  <c:v>43869</c:v>
                </c:pt>
                <c:pt idx="27">
                  <c:v>43870</c:v>
                </c:pt>
                <c:pt idx="28">
                  <c:v>43871</c:v>
                </c:pt>
                <c:pt idx="29">
                  <c:v>43872</c:v>
                </c:pt>
                <c:pt idx="30">
                  <c:v>43873</c:v>
                </c:pt>
                <c:pt idx="31">
                  <c:v>43874</c:v>
                </c:pt>
                <c:pt idx="32">
                  <c:v>43875</c:v>
                </c:pt>
                <c:pt idx="33">
                  <c:v>43876</c:v>
                </c:pt>
                <c:pt idx="34">
                  <c:v>43877</c:v>
                </c:pt>
                <c:pt idx="35">
                  <c:v>43878</c:v>
                </c:pt>
                <c:pt idx="36">
                  <c:v>43879</c:v>
                </c:pt>
                <c:pt idx="37">
                  <c:v>43880</c:v>
                </c:pt>
                <c:pt idx="38">
                  <c:v>43881</c:v>
                </c:pt>
                <c:pt idx="39">
                  <c:v>43882</c:v>
                </c:pt>
                <c:pt idx="40">
                  <c:v>43883</c:v>
                </c:pt>
                <c:pt idx="41">
                  <c:v>43884</c:v>
                </c:pt>
                <c:pt idx="42">
                  <c:v>43885</c:v>
                </c:pt>
                <c:pt idx="43">
                  <c:v>43886</c:v>
                </c:pt>
                <c:pt idx="44">
                  <c:v>43887</c:v>
                </c:pt>
                <c:pt idx="45">
                  <c:v>43888</c:v>
                </c:pt>
                <c:pt idx="46">
                  <c:v>43889</c:v>
                </c:pt>
                <c:pt idx="47">
                  <c:v>43890</c:v>
                </c:pt>
                <c:pt idx="48">
                  <c:v>43891</c:v>
                </c:pt>
                <c:pt idx="49">
                  <c:v>43892</c:v>
                </c:pt>
                <c:pt idx="50">
                  <c:v>43893</c:v>
                </c:pt>
                <c:pt idx="51">
                  <c:v>43894</c:v>
                </c:pt>
                <c:pt idx="52">
                  <c:v>43895</c:v>
                </c:pt>
                <c:pt idx="53">
                  <c:v>43896</c:v>
                </c:pt>
                <c:pt idx="54">
                  <c:v>43897</c:v>
                </c:pt>
                <c:pt idx="55">
                  <c:v>43898</c:v>
                </c:pt>
                <c:pt idx="56">
                  <c:v>43899</c:v>
                </c:pt>
                <c:pt idx="57">
                  <c:v>43900</c:v>
                </c:pt>
                <c:pt idx="58">
                  <c:v>43901</c:v>
                </c:pt>
                <c:pt idx="59">
                  <c:v>43902</c:v>
                </c:pt>
                <c:pt idx="60">
                  <c:v>43903</c:v>
                </c:pt>
                <c:pt idx="61">
                  <c:v>43904</c:v>
                </c:pt>
                <c:pt idx="62">
                  <c:v>43905</c:v>
                </c:pt>
                <c:pt idx="63">
                  <c:v>43906</c:v>
                </c:pt>
                <c:pt idx="64">
                  <c:v>43907</c:v>
                </c:pt>
                <c:pt idx="65">
                  <c:v>43908</c:v>
                </c:pt>
                <c:pt idx="66">
                  <c:v>43909</c:v>
                </c:pt>
                <c:pt idx="67">
                  <c:v>43910</c:v>
                </c:pt>
                <c:pt idx="68">
                  <c:v>43911</c:v>
                </c:pt>
                <c:pt idx="69">
                  <c:v>43912</c:v>
                </c:pt>
                <c:pt idx="70">
                  <c:v>43913</c:v>
                </c:pt>
                <c:pt idx="71">
                  <c:v>43914</c:v>
                </c:pt>
                <c:pt idx="72">
                  <c:v>43915</c:v>
                </c:pt>
                <c:pt idx="73">
                  <c:v>43916</c:v>
                </c:pt>
                <c:pt idx="74">
                  <c:v>43917</c:v>
                </c:pt>
                <c:pt idx="75">
                  <c:v>43918</c:v>
                </c:pt>
                <c:pt idx="76">
                  <c:v>43919</c:v>
                </c:pt>
                <c:pt idx="77">
                  <c:v>43920</c:v>
                </c:pt>
                <c:pt idx="78">
                  <c:v>43921</c:v>
                </c:pt>
                <c:pt idx="79">
                  <c:v>43922</c:v>
                </c:pt>
                <c:pt idx="80">
                  <c:v>43923</c:v>
                </c:pt>
                <c:pt idx="81">
                  <c:v>43924</c:v>
                </c:pt>
                <c:pt idx="82">
                  <c:v>43925</c:v>
                </c:pt>
                <c:pt idx="83">
                  <c:v>43926</c:v>
                </c:pt>
                <c:pt idx="84">
                  <c:v>43927</c:v>
                </c:pt>
                <c:pt idx="85">
                  <c:v>43928</c:v>
                </c:pt>
                <c:pt idx="86">
                  <c:v>43929</c:v>
                </c:pt>
                <c:pt idx="87">
                  <c:v>43930</c:v>
                </c:pt>
                <c:pt idx="88">
                  <c:v>43931</c:v>
                </c:pt>
                <c:pt idx="89">
                  <c:v>43932</c:v>
                </c:pt>
                <c:pt idx="90">
                  <c:v>43933</c:v>
                </c:pt>
                <c:pt idx="91">
                  <c:v>43934</c:v>
                </c:pt>
                <c:pt idx="92">
                  <c:v>43935</c:v>
                </c:pt>
                <c:pt idx="93">
                  <c:v>43936</c:v>
                </c:pt>
                <c:pt idx="94">
                  <c:v>43937</c:v>
                </c:pt>
                <c:pt idx="95">
                  <c:v>43938</c:v>
                </c:pt>
                <c:pt idx="96">
                  <c:v>43939</c:v>
                </c:pt>
                <c:pt idx="97">
                  <c:v>43940</c:v>
                </c:pt>
                <c:pt idx="98">
                  <c:v>43941</c:v>
                </c:pt>
                <c:pt idx="99">
                  <c:v>43942</c:v>
                </c:pt>
                <c:pt idx="100">
                  <c:v>43943</c:v>
                </c:pt>
                <c:pt idx="101">
                  <c:v>43944</c:v>
                </c:pt>
                <c:pt idx="102">
                  <c:v>43945</c:v>
                </c:pt>
                <c:pt idx="103">
                  <c:v>43946</c:v>
                </c:pt>
                <c:pt idx="104">
                  <c:v>43947</c:v>
                </c:pt>
                <c:pt idx="105">
                  <c:v>43948</c:v>
                </c:pt>
                <c:pt idx="106">
                  <c:v>43949</c:v>
                </c:pt>
                <c:pt idx="107">
                  <c:v>43950</c:v>
                </c:pt>
                <c:pt idx="108">
                  <c:v>43951</c:v>
                </c:pt>
                <c:pt idx="109">
                  <c:v>43952</c:v>
                </c:pt>
                <c:pt idx="110">
                  <c:v>43953</c:v>
                </c:pt>
                <c:pt idx="111">
                  <c:v>43954</c:v>
                </c:pt>
                <c:pt idx="112">
                  <c:v>43955</c:v>
                </c:pt>
                <c:pt idx="113">
                  <c:v>43956</c:v>
                </c:pt>
                <c:pt idx="114">
                  <c:v>43957</c:v>
                </c:pt>
                <c:pt idx="115">
                  <c:v>43958</c:v>
                </c:pt>
                <c:pt idx="116">
                  <c:v>43959</c:v>
                </c:pt>
                <c:pt idx="117">
                  <c:v>43960</c:v>
                </c:pt>
                <c:pt idx="118">
                  <c:v>43961</c:v>
                </c:pt>
                <c:pt idx="119">
                  <c:v>43962</c:v>
                </c:pt>
                <c:pt idx="120">
                  <c:v>43963</c:v>
                </c:pt>
                <c:pt idx="121">
                  <c:v>43964</c:v>
                </c:pt>
                <c:pt idx="122">
                  <c:v>43965</c:v>
                </c:pt>
                <c:pt idx="123">
                  <c:v>43966</c:v>
                </c:pt>
                <c:pt idx="124">
                  <c:v>43967</c:v>
                </c:pt>
                <c:pt idx="125">
                  <c:v>43968</c:v>
                </c:pt>
                <c:pt idx="126">
                  <c:v>43969</c:v>
                </c:pt>
                <c:pt idx="127">
                  <c:v>43970</c:v>
                </c:pt>
                <c:pt idx="128">
                  <c:v>43971</c:v>
                </c:pt>
                <c:pt idx="129">
                  <c:v>43972</c:v>
                </c:pt>
                <c:pt idx="130">
                  <c:v>43973</c:v>
                </c:pt>
                <c:pt idx="131">
                  <c:v>43974</c:v>
                </c:pt>
                <c:pt idx="132">
                  <c:v>43975</c:v>
                </c:pt>
                <c:pt idx="133">
                  <c:v>43976</c:v>
                </c:pt>
                <c:pt idx="134">
                  <c:v>43977</c:v>
                </c:pt>
                <c:pt idx="135">
                  <c:v>43978</c:v>
                </c:pt>
                <c:pt idx="136">
                  <c:v>43979</c:v>
                </c:pt>
                <c:pt idx="137">
                  <c:v>43980</c:v>
                </c:pt>
                <c:pt idx="138">
                  <c:v>43981</c:v>
                </c:pt>
                <c:pt idx="139">
                  <c:v>43982</c:v>
                </c:pt>
                <c:pt idx="140">
                  <c:v>43983</c:v>
                </c:pt>
                <c:pt idx="141">
                  <c:v>43984</c:v>
                </c:pt>
                <c:pt idx="142">
                  <c:v>43985</c:v>
                </c:pt>
                <c:pt idx="143">
                  <c:v>43986</c:v>
                </c:pt>
                <c:pt idx="144">
                  <c:v>43987</c:v>
                </c:pt>
                <c:pt idx="145">
                  <c:v>43988</c:v>
                </c:pt>
                <c:pt idx="146">
                  <c:v>43989</c:v>
                </c:pt>
                <c:pt idx="147">
                  <c:v>43990</c:v>
                </c:pt>
                <c:pt idx="148">
                  <c:v>43991</c:v>
                </c:pt>
                <c:pt idx="149">
                  <c:v>43992</c:v>
                </c:pt>
                <c:pt idx="150">
                  <c:v>43993</c:v>
                </c:pt>
                <c:pt idx="151">
                  <c:v>43994</c:v>
                </c:pt>
                <c:pt idx="152">
                  <c:v>43995</c:v>
                </c:pt>
                <c:pt idx="153">
                  <c:v>43996</c:v>
                </c:pt>
                <c:pt idx="154">
                  <c:v>43997</c:v>
                </c:pt>
                <c:pt idx="155">
                  <c:v>43998</c:v>
                </c:pt>
                <c:pt idx="156">
                  <c:v>43999</c:v>
                </c:pt>
                <c:pt idx="157">
                  <c:v>44000</c:v>
                </c:pt>
                <c:pt idx="158">
                  <c:v>44001</c:v>
                </c:pt>
                <c:pt idx="159">
                  <c:v>44002</c:v>
                </c:pt>
                <c:pt idx="160">
                  <c:v>44003</c:v>
                </c:pt>
                <c:pt idx="161">
                  <c:v>44004</c:v>
                </c:pt>
                <c:pt idx="162">
                  <c:v>44005</c:v>
                </c:pt>
                <c:pt idx="163">
                  <c:v>44006</c:v>
                </c:pt>
                <c:pt idx="164">
                  <c:v>44007</c:v>
                </c:pt>
                <c:pt idx="165">
                  <c:v>44008</c:v>
                </c:pt>
                <c:pt idx="166">
                  <c:v>44009</c:v>
                </c:pt>
                <c:pt idx="167">
                  <c:v>44010</c:v>
                </c:pt>
              </c:numCache>
            </c:numRef>
          </c:cat>
          <c:val>
            <c:numRef>
              <c:f>Trafic_Cumul7j!$H$4:$H$171</c:f>
              <c:numCache>
                <c:formatCode>General</c:formatCode>
                <c:ptCount val="168"/>
                <c:pt idx="0">
                  <c:v>-8</c:v>
                </c:pt>
                <c:pt idx="1">
                  <c:v>-6</c:v>
                </c:pt>
                <c:pt idx="2">
                  <c:v>-5</c:v>
                </c:pt>
                <c:pt idx="3">
                  <c:v>-4</c:v>
                </c:pt>
                <c:pt idx="4">
                  <c:v>-3</c:v>
                </c:pt>
                <c:pt idx="5">
                  <c:v>-3</c:v>
                </c:pt>
                <c:pt idx="6">
                  <c:v>-3</c:v>
                </c:pt>
                <c:pt idx="7">
                  <c:v>-2</c:v>
                </c:pt>
                <c:pt idx="8">
                  <c:v>-2</c:v>
                </c:pt>
                <c:pt idx="9">
                  <c:v>-2</c:v>
                </c:pt>
                <c:pt idx="10">
                  <c:v>-1</c:v>
                </c:pt>
                <c:pt idx="11">
                  <c:v>-1</c:v>
                </c:pt>
                <c:pt idx="12">
                  <c:v>-1</c:v>
                </c:pt>
                <c:pt idx="13">
                  <c:v>-1</c:v>
                </c:pt>
                <c:pt idx="14">
                  <c:v>-1</c:v>
                </c:pt>
                <c:pt idx="15">
                  <c:v>-2</c:v>
                </c:pt>
                <c:pt idx="16">
                  <c:v>-3</c:v>
                </c:pt>
                <c:pt idx="17">
                  <c:v>-5</c:v>
                </c:pt>
                <c:pt idx="18">
                  <c:v>-4</c:v>
                </c:pt>
                <c:pt idx="19">
                  <c:v>-5</c:v>
                </c:pt>
                <c:pt idx="20">
                  <c:v>-5</c:v>
                </c:pt>
                <c:pt idx="21">
                  <c:v>-5</c:v>
                </c:pt>
                <c:pt idx="22">
                  <c:v>-4</c:v>
                </c:pt>
                <c:pt idx="23">
                  <c:v>-3</c:v>
                </c:pt>
                <c:pt idx="24">
                  <c:v>-1</c:v>
                </c:pt>
                <c:pt idx="25">
                  <c:v>0</c:v>
                </c:pt>
                <c:pt idx="26">
                  <c:v>0</c:v>
                </c:pt>
                <c:pt idx="27">
                  <c:v>0</c:v>
                </c:pt>
                <c:pt idx="28">
                  <c:v>0</c:v>
                </c:pt>
                <c:pt idx="29">
                  <c:v>0</c:v>
                </c:pt>
                <c:pt idx="30">
                  <c:v>0</c:v>
                </c:pt>
                <c:pt idx="31">
                  <c:v>0</c:v>
                </c:pt>
                <c:pt idx="32">
                  <c:v>0</c:v>
                </c:pt>
                <c:pt idx="33">
                  <c:v>0</c:v>
                </c:pt>
                <c:pt idx="34">
                  <c:v>0</c:v>
                </c:pt>
                <c:pt idx="35">
                  <c:v>1</c:v>
                </c:pt>
                <c:pt idx="36">
                  <c:v>1</c:v>
                </c:pt>
                <c:pt idx="37">
                  <c:v>1</c:v>
                </c:pt>
                <c:pt idx="38">
                  <c:v>2</c:v>
                </c:pt>
                <c:pt idx="39">
                  <c:v>2</c:v>
                </c:pt>
                <c:pt idx="40">
                  <c:v>3</c:v>
                </c:pt>
                <c:pt idx="41">
                  <c:v>3</c:v>
                </c:pt>
                <c:pt idx="42">
                  <c:v>3</c:v>
                </c:pt>
                <c:pt idx="43">
                  <c:v>3</c:v>
                </c:pt>
                <c:pt idx="44">
                  <c:v>0</c:v>
                </c:pt>
                <c:pt idx="45">
                  <c:v>-1</c:v>
                </c:pt>
                <c:pt idx="46">
                  <c:v>-2</c:v>
                </c:pt>
                <c:pt idx="47">
                  <c:v>-2</c:v>
                </c:pt>
                <c:pt idx="48">
                  <c:v>-3</c:v>
                </c:pt>
                <c:pt idx="49">
                  <c:v>-3</c:v>
                </c:pt>
                <c:pt idx="50">
                  <c:v>-4</c:v>
                </c:pt>
                <c:pt idx="51">
                  <c:v>-1</c:v>
                </c:pt>
                <c:pt idx="52">
                  <c:v>-1</c:v>
                </c:pt>
                <c:pt idx="53">
                  <c:v>0</c:v>
                </c:pt>
                <c:pt idx="54">
                  <c:v>0</c:v>
                </c:pt>
                <c:pt idx="55">
                  <c:v>-1</c:v>
                </c:pt>
                <c:pt idx="56">
                  <c:v>0</c:v>
                </c:pt>
                <c:pt idx="57">
                  <c:v>1</c:v>
                </c:pt>
                <c:pt idx="58">
                  <c:v>1</c:v>
                </c:pt>
                <c:pt idx="59">
                  <c:v>0</c:v>
                </c:pt>
                <c:pt idx="60">
                  <c:v>1</c:v>
                </c:pt>
                <c:pt idx="61">
                  <c:v>1</c:v>
                </c:pt>
                <c:pt idx="62">
                  <c:v>1</c:v>
                </c:pt>
                <c:pt idx="63">
                  <c:v>1</c:v>
                </c:pt>
                <c:pt idx="64">
                  <c:v>-1</c:v>
                </c:pt>
                <c:pt idx="65">
                  <c:v>-8</c:v>
                </c:pt>
                <c:pt idx="66">
                  <c:v>-13</c:v>
                </c:pt>
                <c:pt idx="67">
                  <c:v>-21</c:v>
                </c:pt>
                <c:pt idx="68">
                  <c:v>-25</c:v>
                </c:pt>
                <c:pt idx="69">
                  <c:v>-27</c:v>
                </c:pt>
                <c:pt idx="70">
                  <c:v>-35</c:v>
                </c:pt>
                <c:pt idx="71">
                  <c:v>-41</c:v>
                </c:pt>
                <c:pt idx="72">
                  <c:v>-44</c:v>
                </c:pt>
                <c:pt idx="73">
                  <c:v>-46</c:v>
                </c:pt>
                <c:pt idx="74">
                  <c:v>-47</c:v>
                </c:pt>
                <c:pt idx="75">
                  <c:v>-48</c:v>
                </c:pt>
                <c:pt idx="76">
                  <c:v>-48</c:v>
                </c:pt>
                <c:pt idx="77">
                  <c:v>-49</c:v>
                </c:pt>
                <c:pt idx="78">
                  <c:v>-49</c:v>
                </c:pt>
                <c:pt idx="79">
                  <c:v>-49</c:v>
                </c:pt>
                <c:pt idx="80">
                  <c:v>-49</c:v>
                </c:pt>
                <c:pt idx="81">
                  <c:v>-49</c:v>
                </c:pt>
                <c:pt idx="82">
                  <c:v>-49</c:v>
                </c:pt>
                <c:pt idx="83">
                  <c:v>-49</c:v>
                </c:pt>
                <c:pt idx="84">
                  <c:v>-49</c:v>
                </c:pt>
                <c:pt idx="85">
                  <c:v>-48</c:v>
                </c:pt>
                <c:pt idx="86">
                  <c:v>-47</c:v>
                </c:pt>
                <c:pt idx="87">
                  <c:v>-47</c:v>
                </c:pt>
                <c:pt idx="88">
                  <c:v>-47</c:v>
                </c:pt>
                <c:pt idx="89">
                  <c:v>-48</c:v>
                </c:pt>
                <c:pt idx="90">
                  <c:v>-48</c:v>
                </c:pt>
                <c:pt idx="91">
                  <c:v>-55</c:v>
                </c:pt>
                <c:pt idx="92">
                  <c:v>-56</c:v>
                </c:pt>
                <c:pt idx="93">
                  <c:v>-55</c:v>
                </c:pt>
                <c:pt idx="94">
                  <c:v>-54</c:v>
                </c:pt>
                <c:pt idx="95">
                  <c:v>-52</c:v>
                </c:pt>
                <c:pt idx="96">
                  <c:v>-51</c:v>
                </c:pt>
                <c:pt idx="97">
                  <c:v>-50</c:v>
                </c:pt>
                <c:pt idx="98">
                  <c:v>-41</c:v>
                </c:pt>
                <c:pt idx="99">
                  <c:v>-39</c:v>
                </c:pt>
                <c:pt idx="100">
                  <c:v>-38</c:v>
                </c:pt>
                <c:pt idx="101">
                  <c:v>-38</c:v>
                </c:pt>
                <c:pt idx="102">
                  <c:v>-37</c:v>
                </c:pt>
                <c:pt idx="103">
                  <c:v>-37</c:v>
                </c:pt>
                <c:pt idx="104">
                  <c:v>-37</c:v>
                </c:pt>
                <c:pt idx="105">
                  <c:v>-35</c:v>
                </c:pt>
                <c:pt idx="106">
                  <c:v>-34</c:v>
                </c:pt>
                <c:pt idx="107">
                  <c:v>-32</c:v>
                </c:pt>
                <c:pt idx="108">
                  <c:v>-32</c:v>
                </c:pt>
                <c:pt idx="109">
                  <c:v>-41</c:v>
                </c:pt>
                <c:pt idx="110">
                  <c:v>-41</c:v>
                </c:pt>
                <c:pt idx="111">
                  <c:v>-41</c:v>
                </c:pt>
                <c:pt idx="112">
                  <c:v>-40</c:v>
                </c:pt>
                <c:pt idx="113">
                  <c:v>-39</c:v>
                </c:pt>
                <c:pt idx="114">
                  <c:v>-38</c:v>
                </c:pt>
                <c:pt idx="115">
                  <c:v>-36</c:v>
                </c:pt>
                <c:pt idx="116">
                  <c:v>-35</c:v>
                </c:pt>
                <c:pt idx="117">
                  <c:v>-35</c:v>
                </c:pt>
                <c:pt idx="118">
                  <c:v>-34</c:v>
                </c:pt>
                <c:pt idx="119">
                  <c:v>-32</c:v>
                </c:pt>
                <c:pt idx="120">
                  <c:v>-30</c:v>
                </c:pt>
                <c:pt idx="121">
                  <c:v>-30</c:v>
                </c:pt>
                <c:pt idx="122">
                  <c:v>-27</c:v>
                </c:pt>
                <c:pt idx="123">
                  <c:v>-15</c:v>
                </c:pt>
                <c:pt idx="124">
                  <c:v>-13</c:v>
                </c:pt>
                <c:pt idx="125">
                  <c:v>-12</c:v>
                </c:pt>
                <c:pt idx="126">
                  <c:v>-11</c:v>
                </c:pt>
                <c:pt idx="127">
                  <c:v>-10</c:v>
                </c:pt>
                <c:pt idx="128">
                  <c:v>-8</c:v>
                </c:pt>
                <c:pt idx="129">
                  <c:v>-20</c:v>
                </c:pt>
                <c:pt idx="130">
                  <c:v>-23</c:v>
                </c:pt>
                <c:pt idx="131">
                  <c:v>-22</c:v>
                </c:pt>
                <c:pt idx="132">
                  <c:v>-22</c:v>
                </c:pt>
                <c:pt idx="133">
                  <c:v>-22</c:v>
                </c:pt>
                <c:pt idx="134">
                  <c:v>-21</c:v>
                </c:pt>
                <c:pt idx="135">
                  <c:v>-20</c:v>
                </c:pt>
                <c:pt idx="136">
                  <c:v>-7</c:v>
                </c:pt>
                <c:pt idx="137">
                  <c:v>-3</c:v>
                </c:pt>
                <c:pt idx="138">
                  <c:v>-2</c:v>
                </c:pt>
                <c:pt idx="139">
                  <c:v>-2</c:v>
                </c:pt>
                <c:pt idx="140">
                  <c:v>-14</c:v>
                </c:pt>
                <c:pt idx="141">
                  <c:v>-15</c:v>
                </c:pt>
                <c:pt idx="142">
                  <c:v>-15</c:v>
                </c:pt>
                <c:pt idx="143">
                  <c:v>-15</c:v>
                </c:pt>
                <c:pt idx="144">
                  <c:v>-16</c:v>
                </c:pt>
                <c:pt idx="145">
                  <c:v>-15</c:v>
                </c:pt>
                <c:pt idx="146">
                  <c:v>-15</c:v>
                </c:pt>
                <c:pt idx="147">
                  <c:v>-2</c:v>
                </c:pt>
                <c:pt idx="148">
                  <c:v>0</c:v>
                </c:pt>
                <c:pt idx="149">
                  <c:v>1</c:v>
                </c:pt>
                <c:pt idx="150">
                  <c:v>0</c:v>
                </c:pt>
                <c:pt idx="151">
                  <c:v>-1</c:v>
                </c:pt>
                <c:pt idx="152">
                  <c:v>-1</c:v>
                </c:pt>
                <c:pt idx="153">
                  <c:v>-1</c:v>
                </c:pt>
                <c:pt idx="154">
                  <c:v>-1</c:v>
                </c:pt>
                <c:pt idx="155">
                  <c:v>-1</c:v>
                </c:pt>
                <c:pt idx="156">
                  <c:v>0</c:v>
                </c:pt>
                <c:pt idx="157">
                  <c:v>-5</c:v>
                </c:pt>
                <c:pt idx="158">
                  <c:v>-2</c:v>
                </c:pt>
                <c:pt idx="159">
                  <c:v>-1</c:v>
                </c:pt>
                <c:pt idx="160">
                  <c:v>0</c:v>
                </c:pt>
                <c:pt idx="161">
                  <c:v>1</c:v>
                </c:pt>
                <c:pt idx="162">
                  <c:v>1</c:v>
                </c:pt>
                <c:pt idx="163">
                  <c:v>-1</c:v>
                </c:pt>
                <c:pt idx="164">
                  <c:v>4</c:v>
                </c:pt>
                <c:pt idx="165">
                  <c:v>4</c:v>
                </c:pt>
                <c:pt idx="166">
                  <c:v>4</c:v>
                </c:pt>
                <c:pt idx="167">
                  <c:v>4</c:v>
                </c:pt>
              </c:numCache>
            </c:numRef>
          </c:val>
          <c:smooth val="0"/>
          <c:extLst>
            <c:ext xmlns:c16="http://schemas.microsoft.com/office/drawing/2014/chart" uri="{C3380CC4-5D6E-409C-BE32-E72D297353CC}">
              <c16:uniqueId val="{00000002-F9BF-4B01-904E-6B5C983F0A28}"/>
            </c:ext>
          </c:extLst>
        </c:ser>
        <c:dLbls>
          <c:showLegendKey val="0"/>
          <c:showVal val="0"/>
          <c:showCatName val="0"/>
          <c:showSerName val="0"/>
          <c:showPercent val="0"/>
          <c:showBubbleSize val="0"/>
        </c:dLbls>
        <c:smooth val="0"/>
        <c:axId val="1714332175"/>
        <c:axId val="1714309295"/>
      </c:lineChart>
      <c:dateAx>
        <c:axId val="1714332175"/>
        <c:scaling>
          <c:orientation val="minMax"/>
          <c:max val="44010"/>
          <c:min val="43843"/>
        </c:scaling>
        <c:delete val="0"/>
        <c:axPos val="b"/>
        <c:numFmt formatCode="d\-mmm" sourceLinked="1"/>
        <c:majorTickMark val="cross"/>
        <c:minorTickMark val="none"/>
        <c:tickLblPos val="low"/>
        <c:spPr>
          <a:noFill/>
          <a:ln w="1587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14309295"/>
        <c:crosses val="autoZero"/>
        <c:auto val="1"/>
        <c:lblOffset val="100"/>
        <c:baseTimeUnit val="days"/>
        <c:majorUnit val="7"/>
        <c:majorTimeUnit val="days"/>
        <c:minorUnit val="7"/>
      </c:dateAx>
      <c:valAx>
        <c:axId val="17143092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en %</a:t>
                </a:r>
              </a:p>
            </c:rich>
          </c:tx>
          <c:layout>
            <c:manualLayout>
              <c:xMode val="edge"/>
              <c:yMode val="edge"/>
              <c:x val="1.3036471837078022E-2"/>
              <c:y val="0.10331805539232967"/>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14332175"/>
        <c:crosses val="autoZero"/>
        <c:crossBetween val="between"/>
      </c:valAx>
      <c:spPr>
        <a:noFill/>
        <a:ln>
          <a:solidFill>
            <a:schemeClr val="tx1">
              <a:lumMod val="50000"/>
              <a:lumOff val="50000"/>
            </a:schemeClr>
          </a:solidFill>
        </a:ln>
        <a:effectLst/>
      </c:spPr>
    </c:plotArea>
    <c:legend>
      <c:legendPos val="b"/>
      <c:layout>
        <c:manualLayout>
          <c:xMode val="edge"/>
          <c:yMode val="edge"/>
          <c:x val="8.0410281575992781E-2"/>
          <c:y val="0.78795209973753277"/>
          <c:w val="0.86373075178633829"/>
          <c:h val="6.405434780202630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000" b="1"/>
              <a:t>2019</a:t>
            </a:r>
          </a:p>
        </c:rich>
      </c:tx>
      <c:layout>
        <c:manualLayout>
          <c:xMode val="edge"/>
          <c:yMode val="edge"/>
          <c:x val="0.46719764011799414"/>
          <c:y val="1.0752683620064507E-2"/>
        </c:manualLayout>
      </c:layout>
      <c:overlay val="0"/>
      <c:spPr>
        <a:noFill/>
        <a:ln>
          <a:noFill/>
        </a:ln>
        <a:effectLst/>
      </c:spPr>
    </c:title>
    <c:autoTitleDeleted val="0"/>
    <c:plotArea>
      <c:layout>
        <c:manualLayout>
          <c:layoutTarget val="inner"/>
          <c:xMode val="edge"/>
          <c:yMode val="edge"/>
          <c:x val="3.9416571342593333E-2"/>
          <c:y val="9.1022313511847641E-2"/>
          <c:w val="0.94345097661907518"/>
          <c:h val="0.68675654611948767"/>
        </c:manualLayout>
      </c:layout>
      <c:areaChart>
        <c:grouping val="stacked"/>
        <c:varyColors val="0"/>
        <c:ser>
          <c:idx val="3"/>
          <c:order val="0"/>
          <c:tx>
            <c:strRef>
              <c:f>T_Semaine_Milieu!$H$5</c:f>
              <c:strCache>
                <c:ptCount val="1"/>
                <c:pt idx="0">
                  <c:v>Autoroute</c:v>
                </c:pt>
              </c:strCache>
            </c:strRef>
          </c:tx>
          <c:spPr>
            <a:solidFill>
              <a:schemeClr val="accent4">
                <a:alpha val="50000"/>
              </a:schemeClr>
            </a:solidFill>
            <a:ln w="25400">
              <a:noFill/>
              <a:prstDash val="sysDash"/>
            </a:ln>
            <a:effectLst/>
          </c:spPr>
          <c:cat>
            <c:numRef>
              <c:f>T_Semaine_Milieu!$B$7:$B$31</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T_Semaine_Milieu!$H$7:$H$31</c:f>
              <c:numCache>
                <c:formatCode>General</c:formatCode>
                <c:ptCount val="25"/>
                <c:pt idx="0">
                  <c:v>4</c:v>
                </c:pt>
                <c:pt idx="1">
                  <c:v>5</c:v>
                </c:pt>
                <c:pt idx="2">
                  <c:v>3</c:v>
                </c:pt>
                <c:pt idx="3">
                  <c:v>5</c:v>
                </c:pt>
                <c:pt idx="4">
                  <c:v>5</c:v>
                </c:pt>
                <c:pt idx="5">
                  <c:v>4</c:v>
                </c:pt>
                <c:pt idx="6">
                  <c:v>9</c:v>
                </c:pt>
                <c:pt idx="7">
                  <c:v>5</c:v>
                </c:pt>
                <c:pt idx="8">
                  <c:v>7</c:v>
                </c:pt>
                <c:pt idx="9">
                  <c:v>5</c:v>
                </c:pt>
                <c:pt idx="10">
                  <c:v>4</c:v>
                </c:pt>
                <c:pt idx="11">
                  <c:v>7</c:v>
                </c:pt>
                <c:pt idx="12">
                  <c:v>5</c:v>
                </c:pt>
                <c:pt idx="13">
                  <c:v>4</c:v>
                </c:pt>
                <c:pt idx="14">
                  <c:v>1</c:v>
                </c:pt>
                <c:pt idx="15">
                  <c:v>8</c:v>
                </c:pt>
                <c:pt idx="16">
                  <c:v>4</c:v>
                </c:pt>
                <c:pt idx="17">
                  <c:v>6</c:v>
                </c:pt>
                <c:pt idx="18">
                  <c:v>6</c:v>
                </c:pt>
                <c:pt idx="19">
                  <c:v>9</c:v>
                </c:pt>
                <c:pt idx="20">
                  <c:v>6</c:v>
                </c:pt>
                <c:pt idx="21">
                  <c:v>1</c:v>
                </c:pt>
                <c:pt idx="22">
                  <c:v>9</c:v>
                </c:pt>
                <c:pt idx="23">
                  <c:v>6</c:v>
                </c:pt>
                <c:pt idx="24">
                  <c:v>4</c:v>
                </c:pt>
              </c:numCache>
            </c:numRef>
          </c:val>
          <c:extLst>
            <c:ext xmlns:c16="http://schemas.microsoft.com/office/drawing/2014/chart" uri="{C3380CC4-5D6E-409C-BE32-E72D297353CC}">
              <c16:uniqueId val="{00000000-47C9-4618-9FDD-19DECD4A2403}"/>
            </c:ext>
          </c:extLst>
        </c:ser>
        <c:ser>
          <c:idx val="4"/>
          <c:order val="1"/>
          <c:tx>
            <c:strRef>
              <c:f>T_Semaine_Milieu!$I$5</c:f>
              <c:strCache>
                <c:ptCount val="1"/>
                <c:pt idx="0">
                  <c:v>En agglomération</c:v>
                </c:pt>
              </c:strCache>
            </c:strRef>
          </c:tx>
          <c:spPr>
            <a:solidFill>
              <a:schemeClr val="bg2">
                <a:lumMod val="75000"/>
                <a:alpha val="50000"/>
              </a:schemeClr>
            </a:solidFill>
            <a:ln>
              <a:noFill/>
              <a:prstDash val="sysDash"/>
            </a:ln>
            <a:effectLst/>
          </c:spPr>
          <c:cat>
            <c:numRef>
              <c:f>T_Semaine_Milieu!$B$7:$B$31</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T_Semaine_Milieu!$I$7:$I$31</c:f>
              <c:numCache>
                <c:formatCode>General</c:formatCode>
                <c:ptCount val="25"/>
                <c:pt idx="0">
                  <c:v>19</c:v>
                </c:pt>
                <c:pt idx="1">
                  <c:v>17</c:v>
                </c:pt>
                <c:pt idx="2">
                  <c:v>24</c:v>
                </c:pt>
                <c:pt idx="3">
                  <c:v>20</c:v>
                </c:pt>
                <c:pt idx="4">
                  <c:v>16</c:v>
                </c:pt>
                <c:pt idx="5">
                  <c:v>33</c:v>
                </c:pt>
                <c:pt idx="6">
                  <c:v>15</c:v>
                </c:pt>
                <c:pt idx="7">
                  <c:v>21</c:v>
                </c:pt>
                <c:pt idx="8">
                  <c:v>23</c:v>
                </c:pt>
                <c:pt idx="9">
                  <c:v>12</c:v>
                </c:pt>
                <c:pt idx="10">
                  <c:v>10</c:v>
                </c:pt>
                <c:pt idx="11">
                  <c:v>23</c:v>
                </c:pt>
                <c:pt idx="12">
                  <c:v>16</c:v>
                </c:pt>
                <c:pt idx="13">
                  <c:v>21</c:v>
                </c:pt>
                <c:pt idx="14">
                  <c:v>22</c:v>
                </c:pt>
                <c:pt idx="15">
                  <c:v>19</c:v>
                </c:pt>
                <c:pt idx="16">
                  <c:v>17</c:v>
                </c:pt>
                <c:pt idx="17">
                  <c:v>18</c:v>
                </c:pt>
                <c:pt idx="18">
                  <c:v>18</c:v>
                </c:pt>
                <c:pt idx="19">
                  <c:v>13</c:v>
                </c:pt>
                <c:pt idx="20">
                  <c:v>16</c:v>
                </c:pt>
                <c:pt idx="21">
                  <c:v>12</c:v>
                </c:pt>
                <c:pt idx="22">
                  <c:v>19</c:v>
                </c:pt>
                <c:pt idx="23">
                  <c:v>27</c:v>
                </c:pt>
                <c:pt idx="24">
                  <c:v>30</c:v>
                </c:pt>
              </c:numCache>
            </c:numRef>
          </c:val>
          <c:extLst>
            <c:ext xmlns:c16="http://schemas.microsoft.com/office/drawing/2014/chart" uri="{C3380CC4-5D6E-409C-BE32-E72D297353CC}">
              <c16:uniqueId val="{00000001-47C9-4618-9FDD-19DECD4A2403}"/>
            </c:ext>
          </c:extLst>
        </c:ser>
        <c:ser>
          <c:idx val="5"/>
          <c:order val="2"/>
          <c:tx>
            <c:strRef>
              <c:f>T_Semaine_Milieu!$J$5</c:f>
              <c:strCache>
                <c:ptCount val="1"/>
                <c:pt idx="0">
                  <c:v>Hors agglomération</c:v>
                </c:pt>
              </c:strCache>
            </c:strRef>
          </c:tx>
          <c:spPr>
            <a:solidFill>
              <a:srgbClr val="00B050">
                <a:alpha val="50000"/>
              </a:srgbClr>
            </a:solidFill>
            <a:ln>
              <a:noFill/>
              <a:prstDash val="sysDash"/>
            </a:ln>
            <a:effectLst/>
          </c:spPr>
          <c:cat>
            <c:numRef>
              <c:f>T_Semaine_Milieu!$B$7:$B$31</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T_Semaine_Milieu!$J$7:$J$31</c:f>
              <c:numCache>
                <c:formatCode>General</c:formatCode>
                <c:ptCount val="25"/>
                <c:pt idx="0">
                  <c:v>32</c:v>
                </c:pt>
                <c:pt idx="1">
                  <c:v>37</c:v>
                </c:pt>
                <c:pt idx="2">
                  <c:v>22</c:v>
                </c:pt>
                <c:pt idx="3">
                  <c:v>38</c:v>
                </c:pt>
                <c:pt idx="4">
                  <c:v>38</c:v>
                </c:pt>
                <c:pt idx="5">
                  <c:v>36</c:v>
                </c:pt>
                <c:pt idx="6">
                  <c:v>22</c:v>
                </c:pt>
                <c:pt idx="7">
                  <c:v>45</c:v>
                </c:pt>
                <c:pt idx="8">
                  <c:v>24</c:v>
                </c:pt>
                <c:pt idx="9">
                  <c:v>31</c:v>
                </c:pt>
                <c:pt idx="10">
                  <c:v>43</c:v>
                </c:pt>
                <c:pt idx="11">
                  <c:v>41</c:v>
                </c:pt>
                <c:pt idx="12">
                  <c:v>27</c:v>
                </c:pt>
                <c:pt idx="13">
                  <c:v>29</c:v>
                </c:pt>
                <c:pt idx="14">
                  <c:v>43</c:v>
                </c:pt>
                <c:pt idx="15">
                  <c:v>27</c:v>
                </c:pt>
                <c:pt idx="16">
                  <c:v>39</c:v>
                </c:pt>
                <c:pt idx="17">
                  <c:v>25</c:v>
                </c:pt>
                <c:pt idx="18">
                  <c:v>45</c:v>
                </c:pt>
                <c:pt idx="19">
                  <c:v>28</c:v>
                </c:pt>
                <c:pt idx="20">
                  <c:v>37</c:v>
                </c:pt>
                <c:pt idx="21">
                  <c:v>37</c:v>
                </c:pt>
                <c:pt idx="22">
                  <c:v>30</c:v>
                </c:pt>
                <c:pt idx="23">
                  <c:v>33</c:v>
                </c:pt>
                <c:pt idx="24">
                  <c:v>53</c:v>
                </c:pt>
              </c:numCache>
            </c:numRef>
          </c:val>
          <c:extLst>
            <c:ext xmlns:c16="http://schemas.microsoft.com/office/drawing/2014/chart" uri="{C3380CC4-5D6E-409C-BE32-E72D297353CC}">
              <c16:uniqueId val="{00000002-47C9-4618-9FDD-19DECD4A2403}"/>
            </c:ext>
          </c:extLst>
        </c:ser>
        <c:ser>
          <c:idx val="0"/>
          <c:order val="3"/>
          <c:spPr>
            <a:solidFill>
              <a:schemeClr val="accent1"/>
            </a:solidFill>
            <a:ln w="25400">
              <a:noFill/>
            </a:ln>
            <a:effectLst/>
          </c:spPr>
          <c:dLbls>
            <c:dLbl>
              <c:idx val="0"/>
              <c:tx>
                <c:rich>
                  <a:bodyPr/>
                  <a:lstStyle/>
                  <a:p>
                    <a:fld id="{D704C9CB-E1FC-4E6B-B27D-EBE2267A9132}" type="CELLRANGE">
                      <a:rPr lang="en-US"/>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967-4E4E-AD21-F7216DD195B0}"/>
                </c:ext>
              </c:extLst>
            </c:dLbl>
            <c:dLbl>
              <c:idx val="1"/>
              <c:tx>
                <c:rich>
                  <a:bodyPr/>
                  <a:lstStyle/>
                  <a:p>
                    <a:fld id="{391B4FD6-A0F5-4FEC-A86F-537C4728797F}"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967-4E4E-AD21-F7216DD195B0}"/>
                </c:ext>
              </c:extLst>
            </c:dLbl>
            <c:dLbl>
              <c:idx val="2"/>
              <c:tx>
                <c:rich>
                  <a:bodyPr/>
                  <a:lstStyle/>
                  <a:p>
                    <a:fld id="{C9A7B900-0823-4D74-96AF-C29893DF17DB}"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967-4E4E-AD21-F7216DD195B0}"/>
                </c:ext>
              </c:extLst>
            </c:dLbl>
            <c:dLbl>
              <c:idx val="3"/>
              <c:tx>
                <c:rich>
                  <a:bodyPr/>
                  <a:lstStyle/>
                  <a:p>
                    <a:fld id="{DED7B1A0-5E45-413A-B6A7-C2115F83EC75}"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967-4E4E-AD21-F7216DD195B0}"/>
                </c:ext>
              </c:extLst>
            </c:dLbl>
            <c:dLbl>
              <c:idx val="4"/>
              <c:tx>
                <c:rich>
                  <a:bodyPr/>
                  <a:lstStyle/>
                  <a:p>
                    <a:fld id="{780CC2BB-ECFA-4A00-8175-50179A0F2156}"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E967-4E4E-AD21-F7216DD195B0}"/>
                </c:ext>
              </c:extLst>
            </c:dLbl>
            <c:dLbl>
              <c:idx val="5"/>
              <c:tx>
                <c:rich>
                  <a:bodyPr/>
                  <a:lstStyle/>
                  <a:p>
                    <a:fld id="{8072186B-DADC-457A-B6E1-9599F1830460}"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967-4E4E-AD21-F7216DD195B0}"/>
                </c:ext>
              </c:extLst>
            </c:dLbl>
            <c:dLbl>
              <c:idx val="6"/>
              <c:tx>
                <c:rich>
                  <a:bodyPr/>
                  <a:lstStyle/>
                  <a:p>
                    <a:fld id="{14A73B3C-ED2C-4BA7-B812-740DB7C6CD23}"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967-4E4E-AD21-F7216DD195B0}"/>
                </c:ext>
              </c:extLst>
            </c:dLbl>
            <c:dLbl>
              <c:idx val="7"/>
              <c:tx>
                <c:rich>
                  <a:bodyPr/>
                  <a:lstStyle/>
                  <a:p>
                    <a:fld id="{6AFCDEB8-CDD8-4BDB-95F7-E9EAE3A09E79}"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967-4E4E-AD21-F7216DD195B0}"/>
                </c:ext>
              </c:extLst>
            </c:dLbl>
            <c:dLbl>
              <c:idx val="8"/>
              <c:tx>
                <c:rich>
                  <a:bodyPr/>
                  <a:lstStyle/>
                  <a:p>
                    <a:fld id="{3B79A099-590C-47CA-B169-37E7E93846EC}"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E967-4E4E-AD21-F7216DD195B0}"/>
                </c:ext>
              </c:extLst>
            </c:dLbl>
            <c:dLbl>
              <c:idx val="9"/>
              <c:tx>
                <c:rich>
                  <a:bodyPr/>
                  <a:lstStyle/>
                  <a:p>
                    <a:fld id="{63EED3CC-F85E-44D0-8C89-7BEB1D016843}"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967-4E4E-AD21-F7216DD195B0}"/>
                </c:ext>
              </c:extLst>
            </c:dLbl>
            <c:dLbl>
              <c:idx val="10"/>
              <c:tx>
                <c:rich>
                  <a:bodyPr/>
                  <a:lstStyle/>
                  <a:p>
                    <a:fld id="{7EED78C8-0F89-4DFD-84E9-791E8BC6C45E}"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967-4E4E-AD21-F7216DD195B0}"/>
                </c:ext>
              </c:extLst>
            </c:dLbl>
            <c:dLbl>
              <c:idx val="11"/>
              <c:tx>
                <c:rich>
                  <a:bodyPr/>
                  <a:lstStyle/>
                  <a:p>
                    <a:fld id="{4C6F8173-3E9F-4D68-A566-EE02C4673413}"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E967-4E4E-AD21-F7216DD195B0}"/>
                </c:ext>
              </c:extLst>
            </c:dLbl>
            <c:dLbl>
              <c:idx val="12"/>
              <c:tx>
                <c:rich>
                  <a:bodyPr/>
                  <a:lstStyle/>
                  <a:p>
                    <a:fld id="{0CFED208-5E5B-48AF-ADCA-6503092C41F4}"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967-4E4E-AD21-F7216DD195B0}"/>
                </c:ext>
              </c:extLst>
            </c:dLbl>
            <c:dLbl>
              <c:idx val="13"/>
              <c:tx>
                <c:rich>
                  <a:bodyPr/>
                  <a:lstStyle/>
                  <a:p>
                    <a:fld id="{86D9EBD2-662F-434A-BB5B-5BB55A0A4C53}"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E967-4E4E-AD21-F7216DD195B0}"/>
                </c:ext>
              </c:extLst>
            </c:dLbl>
            <c:dLbl>
              <c:idx val="14"/>
              <c:tx>
                <c:rich>
                  <a:bodyPr/>
                  <a:lstStyle/>
                  <a:p>
                    <a:fld id="{B12C5356-49C5-40C9-95DC-2B187902ECFE}"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967-4E4E-AD21-F7216DD195B0}"/>
                </c:ext>
              </c:extLst>
            </c:dLbl>
            <c:dLbl>
              <c:idx val="15"/>
              <c:layout>
                <c:manualLayout>
                  <c:x val="-2.9498525073746312E-3"/>
                  <c:y val="0.12903220344077404"/>
                </c:manualLayout>
              </c:layout>
              <c:tx>
                <c:rich>
                  <a:bodyPr/>
                  <a:lstStyle/>
                  <a:p>
                    <a:fld id="{20D92B66-E8CA-48FE-A785-F5BAB162D7C9}" type="CELLRANGE">
                      <a:rPr lang="en-US"/>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967-4E4E-AD21-F7216DD195B0}"/>
                </c:ext>
              </c:extLst>
            </c:dLbl>
            <c:dLbl>
              <c:idx val="16"/>
              <c:layout>
                <c:manualLayout>
                  <c:x val="-2.9498525073747392E-3"/>
                  <c:y val="-5.3763418100322537E-3"/>
                </c:manualLayout>
              </c:layout>
              <c:tx>
                <c:rich>
                  <a:bodyPr/>
                  <a:lstStyle/>
                  <a:p>
                    <a:fld id="{2A5F1A74-BAC3-4377-AB6A-2440AB1762AE}" type="CELLRANGE">
                      <a:rPr lang="en-US"/>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967-4E4E-AD21-F7216DD195B0}"/>
                </c:ext>
              </c:extLst>
            </c:dLbl>
            <c:dLbl>
              <c:idx val="17"/>
              <c:tx>
                <c:rich>
                  <a:bodyPr/>
                  <a:lstStyle/>
                  <a:p>
                    <a:fld id="{7F844EA7-30B4-40CF-A5A6-82A65F66DAE2}"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967-4E4E-AD21-F7216DD195B0}"/>
                </c:ext>
              </c:extLst>
            </c:dLbl>
            <c:dLbl>
              <c:idx val="18"/>
              <c:tx>
                <c:rich>
                  <a:bodyPr/>
                  <a:lstStyle/>
                  <a:p>
                    <a:fld id="{2589840D-B5D5-4B2A-9510-F17584961435}"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967-4E4E-AD21-F7216DD195B0}"/>
                </c:ext>
              </c:extLst>
            </c:dLbl>
            <c:dLbl>
              <c:idx val="19"/>
              <c:tx>
                <c:rich>
                  <a:bodyPr/>
                  <a:lstStyle/>
                  <a:p>
                    <a:fld id="{B18A0238-BDB8-4D7E-958B-190383142484}"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967-4E4E-AD21-F7216DD195B0}"/>
                </c:ext>
              </c:extLst>
            </c:dLbl>
            <c:dLbl>
              <c:idx val="20"/>
              <c:layout>
                <c:manualLayout>
                  <c:x val="-1.0816000913008136E-16"/>
                  <c:y val="0.18817196335112885"/>
                </c:manualLayout>
              </c:layout>
              <c:tx>
                <c:rich>
                  <a:bodyPr/>
                  <a:lstStyle/>
                  <a:p>
                    <a:fld id="{1D181720-8FD0-424B-A13A-5CCE4ABD22FB}" type="CELLRANGE">
                      <a:rPr lang="en-US"/>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967-4E4E-AD21-F7216DD195B0}"/>
                </c:ext>
              </c:extLst>
            </c:dLbl>
            <c:dLbl>
              <c:idx val="21"/>
              <c:layout>
                <c:manualLayout>
                  <c:x val="-2.9498525073746312E-3"/>
                  <c:y val="-1.6129025430096811E-2"/>
                </c:manualLayout>
              </c:layout>
              <c:tx>
                <c:rich>
                  <a:bodyPr/>
                  <a:lstStyle/>
                  <a:p>
                    <a:fld id="{B0371134-4ABD-47F6-9A0E-5565C30D3002}" type="CELLRANGE">
                      <a:rPr lang="en-US"/>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967-4E4E-AD21-F7216DD195B0}"/>
                </c:ext>
              </c:extLst>
            </c:dLbl>
            <c:dLbl>
              <c:idx val="22"/>
              <c:layout>
                <c:manualLayout>
                  <c:x val="-3.2448377581121055E-2"/>
                  <c:y val="-0.13440854525080637"/>
                </c:manualLayout>
              </c:layout>
              <c:tx>
                <c:rich>
                  <a:bodyPr/>
                  <a:lstStyle/>
                  <a:p>
                    <a:fld id="{9209F3CD-4722-4C80-9140-DFEBDC78F674}" type="CELLRANGE">
                      <a:rPr lang="en-US"/>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967-4E4E-AD21-F7216DD195B0}"/>
                </c:ext>
              </c:extLst>
            </c:dLbl>
            <c:dLbl>
              <c:idx val="23"/>
              <c:layout>
                <c:manualLayout>
                  <c:x val="-5.8997050147492625E-3"/>
                  <c:y val="-1.6129025430096738E-2"/>
                </c:manualLayout>
              </c:layout>
              <c:tx>
                <c:rich>
                  <a:bodyPr/>
                  <a:lstStyle/>
                  <a:p>
                    <a:fld id="{2B795442-1833-4A52-9FD8-AFB3037FC79F}" type="CELLRANGE">
                      <a:rPr lang="en-US"/>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967-4E4E-AD21-F7216DD195B0}"/>
                </c:ext>
              </c:extLst>
            </c:dLbl>
            <c:dLbl>
              <c:idx val="24"/>
              <c:tx>
                <c:rich>
                  <a:bodyPr/>
                  <a:lstStyle/>
                  <a:p>
                    <a:fld id="{A6D6CB2E-BB31-442E-9DD3-902BA1192BF9}"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967-4E4E-AD21-F7216DD195B0}"/>
                </c:ext>
              </c:extLst>
            </c:dLbl>
            <c:spPr>
              <a:noFill/>
              <a:ln>
                <a:noFill/>
              </a:ln>
              <a:effectLst/>
            </c:spPr>
            <c:txPr>
              <a:bodyPr rot="0" spcFirstLastPara="1" vertOverflow="ellipsis" vert="horz" wrap="square" lIns="38100" tIns="3600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15875" cap="flat" cmpd="sng" algn="ctr">
                      <a:solidFill>
                        <a:schemeClr val="tx1">
                          <a:lumMod val="50000"/>
                          <a:lumOff val="50000"/>
                        </a:schemeClr>
                      </a:solidFill>
                      <a:prstDash val="sysDot"/>
                      <a:round/>
                      <a:headEnd type="oval"/>
                      <a:tailEnd type="none"/>
                    </a:ln>
                    <a:effectLst/>
                  </c:spPr>
                </c15:leaderLines>
              </c:ext>
            </c:extLst>
          </c:dLbls>
          <c:cat>
            <c:numRef>
              <c:f>T_Semaine_Milieu!$B$7:$B$31</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T_Semaine_Milieu!$L$7:$L$31</c:f>
              <c:numCache>
                <c:formatCode>General</c:formatCode>
                <c:ptCount val="25"/>
              </c:numCache>
            </c:numRef>
          </c:val>
          <c:extLst>
            <c:ext xmlns:c15="http://schemas.microsoft.com/office/drawing/2012/chart" uri="{02D57815-91ED-43cb-92C2-25804820EDAC}">
              <c15:datalabelsRange>
                <c15:f>T_Semaine_Milieu!$K$7:$K$31</c15:f>
                <c15:dlblRangeCache>
                  <c:ptCount val="25"/>
                  <c:pt idx="15">
                    <c:v>L. de Pâques</c:v>
                  </c:pt>
                  <c:pt idx="20">
                    <c:v>Ascension</c:v>
                  </c:pt>
                  <c:pt idx="22">
                    <c:v>L. de Pentecôte</c:v>
                  </c:pt>
                </c15:dlblRangeCache>
              </c15:datalabelsRange>
            </c:ext>
            <c:ext xmlns:c16="http://schemas.microsoft.com/office/drawing/2014/chart" uri="{C3380CC4-5D6E-409C-BE32-E72D297353CC}">
              <c16:uniqueId val="{00000009-E967-4E4E-AD21-F7216DD195B0}"/>
            </c:ext>
          </c:extLst>
        </c:ser>
        <c:dLbls>
          <c:showLegendKey val="0"/>
          <c:showVal val="0"/>
          <c:showCatName val="0"/>
          <c:showSerName val="0"/>
          <c:showPercent val="0"/>
          <c:showBubbleSize val="0"/>
        </c:dLbls>
        <c:axId val="1224106576"/>
        <c:axId val="1224108656"/>
      </c:areaChart>
      <c:catAx>
        <c:axId val="122410657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224108656"/>
        <c:crosses val="autoZero"/>
        <c:auto val="1"/>
        <c:lblAlgn val="ctr"/>
        <c:lblOffset val="100"/>
        <c:noMultiLvlLbl val="0"/>
      </c:catAx>
      <c:valAx>
        <c:axId val="1224108656"/>
        <c:scaling>
          <c:orientation val="minMax"/>
          <c:max val="8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224106576"/>
        <c:crosses val="autoZero"/>
        <c:crossBetween val="midCat"/>
      </c:valAx>
      <c:spPr>
        <a:noFill/>
        <a:ln>
          <a:solidFill>
            <a:schemeClr val="tx1">
              <a:lumMod val="50000"/>
              <a:lumOff val="50000"/>
            </a:schemeClr>
          </a:solidFill>
        </a:ln>
        <a:effectLst/>
      </c:spPr>
    </c:plotArea>
    <c:legend>
      <c:legendPos val="b"/>
      <c:legendEntry>
        <c:idx val="3"/>
        <c:delete val="1"/>
      </c:legendEntry>
      <c:layout>
        <c:manualLayout>
          <c:xMode val="edge"/>
          <c:yMode val="edge"/>
          <c:x val="8.8563166329872489E-2"/>
          <c:y val="0.87858992524344881"/>
          <c:w val="0.84068102106705689"/>
          <c:h val="9.173774797318264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zero"/>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000" b="1"/>
              <a:t>2020</a:t>
            </a:r>
          </a:p>
        </c:rich>
      </c:tx>
      <c:layout>
        <c:manualLayout>
          <c:xMode val="edge"/>
          <c:yMode val="edge"/>
          <c:x val="0.46719764011799414"/>
          <c:y val="1.6129025430096762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3.9416571342593333E-2"/>
          <c:y val="9.6398655321879897E-2"/>
          <c:w val="0.94345097661907518"/>
          <c:h val="0.68138020430945545"/>
        </c:manualLayout>
      </c:layout>
      <c:areaChart>
        <c:grouping val="stacked"/>
        <c:varyColors val="0"/>
        <c:ser>
          <c:idx val="3"/>
          <c:order val="0"/>
          <c:tx>
            <c:strRef>
              <c:f>T_Semaine_Milieu!$M$5</c:f>
              <c:strCache>
                <c:ptCount val="1"/>
                <c:pt idx="0">
                  <c:v>Autoroute</c:v>
                </c:pt>
              </c:strCache>
            </c:strRef>
          </c:tx>
          <c:spPr>
            <a:solidFill>
              <a:schemeClr val="accent4"/>
            </a:solidFill>
            <a:ln w="25400">
              <a:noFill/>
              <a:prstDash val="sysDash"/>
            </a:ln>
            <a:effectLst/>
          </c:spPr>
          <c:cat>
            <c:numRef>
              <c:f>T_Semaine_Milieu!$B$7:$B$31</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T_Semaine_Milieu!$M$7:$M$31</c:f>
              <c:numCache>
                <c:formatCode>0</c:formatCode>
                <c:ptCount val="25"/>
                <c:pt idx="0">
                  <c:v>4</c:v>
                </c:pt>
                <c:pt idx="1">
                  <c:v>7</c:v>
                </c:pt>
                <c:pt idx="2">
                  <c:v>2</c:v>
                </c:pt>
                <c:pt idx="3">
                  <c:v>5</c:v>
                </c:pt>
                <c:pt idx="4">
                  <c:v>4</c:v>
                </c:pt>
                <c:pt idx="5">
                  <c:v>5</c:v>
                </c:pt>
                <c:pt idx="6">
                  <c:v>2</c:v>
                </c:pt>
                <c:pt idx="7">
                  <c:v>3</c:v>
                </c:pt>
                <c:pt idx="8">
                  <c:v>5</c:v>
                </c:pt>
                <c:pt idx="9">
                  <c:v>5</c:v>
                </c:pt>
                <c:pt idx="10">
                  <c:v>3</c:v>
                </c:pt>
                <c:pt idx="11">
                  <c:v>1</c:v>
                </c:pt>
                <c:pt idx="12">
                  <c:v>0</c:v>
                </c:pt>
                <c:pt idx="13">
                  <c:v>0</c:v>
                </c:pt>
                <c:pt idx="14">
                  <c:v>0</c:v>
                </c:pt>
                <c:pt idx="15">
                  <c:v>1</c:v>
                </c:pt>
                <c:pt idx="16">
                  <c:v>2</c:v>
                </c:pt>
                <c:pt idx="17">
                  <c:v>1</c:v>
                </c:pt>
                <c:pt idx="18">
                  <c:v>5</c:v>
                </c:pt>
                <c:pt idx="19">
                  <c:v>6</c:v>
                </c:pt>
                <c:pt idx="20">
                  <c:v>0</c:v>
                </c:pt>
                <c:pt idx="21">
                  <c:v>5</c:v>
                </c:pt>
                <c:pt idx="22">
                  <c:v>3</c:v>
                </c:pt>
                <c:pt idx="23">
                  <c:v>2</c:v>
                </c:pt>
                <c:pt idx="24">
                  <c:v>2</c:v>
                </c:pt>
              </c:numCache>
            </c:numRef>
          </c:val>
          <c:extLst>
            <c:ext xmlns:c16="http://schemas.microsoft.com/office/drawing/2014/chart" uri="{C3380CC4-5D6E-409C-BE32-E72D297353CC}">
              <c16:uniqueId val="{00000000-90CC-4BC0-8C2C-D502D039111D}"/>
            </c:ext>
          </c:extLst>
        </c:ser>
        <c:ser>
          <c:idx val="4"/>
          <c:order val="1"/>
          <c:tx>
            <c:strRef>
              <c:f>T_Semaine_Milieu!$N$5</c:f>
              <c:strCache>
                <c:ptCount val="1"/>
                <c:pt idx="0">
                  <c:v>En agglomération</c:v>
                </c:pt>
              </c:strCache>
            </c:strRef>
          </c:tx>
          <c:spPr>
            <a:solidFill>
              <a:schemeClr val="bg2">
                <a:lumMod val="75000"/>
              </a:schemeClr>
            </a:solidFill>
            <a:ln>
              <a:noFill/>
              <a:prstDash val="sysDash"/>
            </a:ln>
            <a:effectLst/>
          </c:spPr>
          <c:cat>
            <c:numRef>
              <c:f>T_Semaine_Milieu!$B$7:$B$31</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T_Semaine_Milieu!$N$7:$N$31</c:f>
              <c:numCache>
                <c:formatCode>0</c:formatCode>
                <c:ptCount val="25"/>
                <c:pt idx="0">
                  <c:v>20</c:v>
                </c:pt>
                <c:pt idx="1">
                  <c:v>25</c:v>
                </c:pt>
                <c:pt idx="2">
                  <c:v>17</c:v>
                </c:pt>
                <c:pt idx="3">
                  <c:v>18</c:v>
                </c:pt>
                <c:pt idx="4">
                  <c:v>29</c:v>
                </c:pt>
                <c:pt idx="5">
                  <c:v>19</c:v>
                </c:pt>
                <c:pt idx="6">
                  <c:v>16</c:v>
                </c:pt>
                <c:pt idx="7">
                  <c:v>15</c:v>
                </c:pt>
                <c:pt idx="8">
                  <c:v>9</c:v>
                </c:pt>
                <c:pt idx="9">
                  <c:v>21</c:v>
                </c:pt>
                <c:pt idx="10">
                  <c:v>3</c:v>
                </c:pt>
                <c:pt idx="11">
                  <c:v>8</c:v>
                </c:pt>
                <c:pt idx="12">
                  <c:v>8</c:v>
                </c:pt>
                <c:pt idx="13">
                  <c:v>8</c:v>
                </c:pt>
                <c:pt idx="14">
                  <c:v>9</c:v>
                </c:pt>
                <c:pt idx="15">
                  <c:v>10</c:v>
                </c:pt>
                <c:pt idx="16">
                  <c:v>9</c:v>
                </c:pt>
                <c:pt idx="17">
                  <c:v>9</c:v>
                </c:pt>
                <c:pt idx="18">
                  <c:v>12</c:v>
                </c:pt>
                <c:pt idx="19">
                  <c:v>23</c:v>
                </c:pt>
                <c:pt idx="20">
                  <c:v>10</c:v>
                </c:pt>
                <c:pt idx="21">
                  <c:v>21</c:v>
                </c:pt>
                <c:pt idx="22">
                  <c:v>11</c:v>
                </c:pt>
                <c:pt idx="23">
                  <c:v>19</c:v>
                </c:pt>
                <c:pt idx="24">
                  <c:v>17</c:v>
                </c:pt>
              </c:numCache>
            </c:numRef>
          </c:val>
          <c:extLst>
            <c:ext xmlns:c16="http://schemas.microsoft.com/office/drawing/2014/chart" uri="{C3380CC4-5D6E-409C-BE32-E72D297353CC}">
              <c16:uniqueId val="{00000001-90CC-4BC0-8C2C-D502D039111D}"/>
            </c:ext>
          </c:extLst>
        </c:ser>
        <c:ser>
          <c:idx val="5"/>
          <c:order val="2"/>
          <c:tx>
            <c:strRef>
              <c:f>T_Semaine_Milieu!$O$5</c:f>
              <c:strCache>
                <c:ptCount val="1"/>
                <c:pt idx="0">
                  <c:v>Hors agglomération</c:v>
                </c:pt>
              </c:strCache>
            </c:strRef>
          </c:tx>
          <c:spPr>
            <a:solidFill>
              <a:srgbClr val="00B050"/>
            </a:solidFill>
            <a:ln>
              <a:noFill/>
              <a:prstDash val="sysDash"/>
            </a:ln>
            <a:effectLst/>
          </c:spPr>
          <c:cat>
            <c:numRef>
              <c:f>T_Semaine_Milieu!$B$7:$B$31</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T_Semaine_Milieu!$O$7:$O$31</c:f>
              <c:numCache>
                <c:formatCode>0</c:formatCode>
                <c:ptCount val="25"/>
                <c:pt idx="0">
                  <c:v>40</c:v>
                </c:pt>
                <c:pt idx="1">
                  <c:v>32</c:v>
                </c:pt>
                <c:pt idx="2">
                  <c:v>32</c:v>
                </c:pt>
                <c:pt idx="3">
                  <c:v>32</c:v>
                </c:pt>
                <c:pt idx="4">
                  <c:v>29</c:v>
                </c:pt>
                <c:pt idx="5">
                  <c:v>34</c:v>
                </c:pt>
                <c:pt idx="6">
                  <c:v>33</c:v>
                </c:pt>
                <c:pt idx="7">
                  <c:v>30</c:v>
                </c:pt>
                <c:pt idx="8">
                  <c:v>23</c:v>
                </c:pt>
                <c:pt idx="9">
                  <c:v>26</c:v>
                </c:pt>
                <c:pt idx="10">
                  <c:v>9</c:v>
                </c:pt>
                <c:pt idx="11">
                  <c:v>13</c:v>
                </c:pt>
                <c:pt idx="12">
                  <c:v>10</c:v>
                </c:pt>
                <c:pt idx="13">
                  <c:v>16</c:v>
                </c:pt>
                <c:pt idx="14">
                  <c:v>18</c:v>
                </c:pt>
                <c:pt idx="15">
                  <c:v>14</c:v>
                </c:pt>
                <c:pt idx="16">
                  <c:v>11</c:v>
                </c:pt>
                <c:pt idx="17">
                  <c:v>15</c:v>
                </c:pt>
                <c:pt idx="18">
                  <c:v>24</c:v>
                </c:pt>
                <c:pt idx="19">
                  <c:v>43</c:v>
                </c:pt>
                <c:pt idx="20">
                  <c:v>42</c:v>
                </c:pt>
                <c:pt idx="21">
                  <c:v>17</c:v>
                </c:pt>
                <c:pt idx="22">
                  <c:v>26</c:v>
                </c:pt>
                <c:pt idx="23">
                  <c:v>22</c:v>
                </c:pt>
                <c:pt idx="24">
                  <c:v>32</c:v>
                </c:pt>
              </c:numCache>
            </c:numRef>
          </c:val>
          <c:extLst>
            <c:ext xmlns:c16="http://schemas.microsoft.com/office/drawing/2014/chart" uri="{C3380CC4-5D6E-409C-BE32-E72D297353CC}">
              <c16:uniqueId val="{00000002-90CC-4BC0-8C2C-D502D039111D}"/>
            </c:ext>
          </c:extLst>
        </c:ser>
        <c:ser>
          <c:idx val="0"/>
          <c:order val="3"/>
          <c:spPr>
            <a:noFill/>
            <a:ln w="25400">
              <a:noFill/>
            </a:ln>
            <a:effectLst/>
          </c:spPr>
          <c:dLbls>
            <c:dLbl>
              <c:idx val="0"/>
              <c:tx>
                <c:rich>
                  <a:bodyPr/>
                  <a:lstStyle/>
                  <a:p>
                    <a:fld id="{4587DBD5-13A4-4F08-B2C7-77327512E67C}"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90CC-4BC0-8C2C-D502D039111D}"/>
                </c:ext>
              </c:extLst>
            </c:dLbl>
            <c:dLbl>
              <c:idx val="1"/>
              <c:tx>
                <c:rich>
                  <a:bodyPr/>
                  <a:lstStyle/>
                  <a:p>
                    <a:fld id="{225AA375-6D25-4EE2-9424-5EF9751DE7C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90CC-4BC0-8C2C-D502D039111D}"/>
                </c:ext>
              </c:extLst>
            </c:dLbl>
            <c:dLbl>
              <c:idx val="2"/>
              <c:tx>
                <c:rich>
                  <a:bodyPr/>
                  <a:lstStyle/>
                  <a:p>
                    <a:fld id="{D801914E-4DA5-40E8-952D-05DE1DE22623}"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90CC-4BC0-8C2C-D502D039111D}"/>
                </c:ext>
              </c:extLst>
            </c:dLbl>
            <c:dLbl>
              <c:idx val="3"/>
              <c:tx>
                <c:rich>
                  <a:bodyPr/>
                  <a:lstStyle/>
                  <a:p>
                    <a:fld id="{A7AEF833-025B-4BEF-A5CB-3F3D403D588D}"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90CC-4BC0-8C2C-D502D039111D}"/>
                </c:ext>
              </c:extLst>
            </c:dLbl>
            <c:dLbl>
              <c:idx val="4"/>
              <c:tx>
                <c:rich>
                  <a:bodyPr/>
                  <a:lstStyle/>
                  <a:p>
                    <a:fld id="{8A777F12-A408-4939-AC98-132C849A908D}"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90CC-4BC0-8C2C-D502D039111D}"/>
                </c:ext>
              </c:extLst>
            </c:dLbl>
            <c:dLbl>
              <c:idx val="5"/>
              <c:tx>
                <c:rich>
                  <a:bodyPr/>
                  <a:lstStyle/>
                  <a:p>
                    <a:fld id="{37AA7308-DF5F-4A74-A4E8-E65D8A4E05AD}"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90CC-4BC0-8C2C-D502D039111D}"/>
                </c:ext>
              </c:extLst>
            </c:dLbl>
            <c:dLbl>
              <c:idx val="6"/>
              <c:tx>
                <c:rich>
                  <a:bodyPr/>
                  <a:lstStyle/>
                  <a:p>
                    <a:fld id="{9B5C4F2A-E554-4D4C-98DB-3840C8A539D3}"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90CC-4BC0-8C2C-D502D039111D}"/>
                </c:ext>
              </c:extLst>
            </c:dLbl>
            <c:dLbl>
              <c:idx val="7"/>
              <c:tx>
                <c:rich>
                  <a:bodyPr/>
                  <a:lstStyle/>
                  <a:p>
                    <a:fld id="{74614EA5-C482-42F7-8BD0-CBE2F02BD8DA}"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90CC-4BC0-8C2C-D502D039111D}"/>
                </c:ext>
              </c:extLst>
            </c:dLbl>
            <c:dLbl>
              <c:idx val="8"/>
              <c:tx>
                <c:rich>
                  <a:bodyPr/>
                  <a:lstStyle/>
                  <a:p>
                    <a:fld id="{26D262DE-47B1-4F8E-9CAD-726F1081ED5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90CC-4BC0-8C2C-D502D039111D}"/>
                </c:ext>
              </c:extLst>
            </c:dLbl>
            <c:dLbl>
              <c:idx val="9"/>
              <c:tx>
                <c:rich>
                  <a:bodyPr/>
                  <a:lstStyle/>
                  <a:p>
                    <a:fld id="{A4D78AEA-70DD-42EC-984A-8CBF8DFB162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90CC-4BC0-8C2C-D502D039111D}"/>
                </c:ext>
              </c:extLst>
            </c:dLbl>
            <c:dLbl>
              <c:idx val="10"/>
              <c:tx>
                <c:rich>
                  <a:bodyPr/>
                  <a:lstStyle/>
                  <a:p>
                    <a:fld id="{22834930-5F55-4FA9-9445-1F485CEEC31A}"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90CC-4BC0-8C2C-D502D039111D}"/>
                </c:ext>
              </c:extLst>
            </c:dLbl>
            <c:dLbl>
              <c:idx val="11"/>
              <c:tx>
                <c:rich>
                  <a:bodyPr/>
                  <a:lstStyle/>
                  <a:p>
                    <a:fld id="{54ACA531-F1E4-4ADF-99ED-A69BE5C0BC0A}"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90CC-4BC0-8C2C-D502D039111D}"/>
                </c:ext>
              </c:extLst>
            </c:dLbl>
            <c:dLbl>
              <c:idx val="12"/>
              <c:tx>
                <c:rich>
                  <a:bodyPr/>
                  <a:lstStyle/>
                  <a:p>
                    <a:fld id="{8E4F51EE-7D71-4D05-80BF-275CE6858D4D}"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90CC-4BC0-8C2C-D502D039111D}"/>
                </c:ext>
              </c:extLst>
            </c:dLbl>
            <c:dLbl>
              <c:idx val="13"/>
              <c:tx>
                <c:rich>
                  <a:bodyPr/>
                  <a:lstStyle/>
                  <a:p>
                    <a:fld id="{C6DAFF40-C7D6-40F1-887E-10F82B65B89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90CC-4BC0-8C2C-D502D039111D}"/>
                </c:ext>
              </c:extLst>
            </c:dLbl>
            <c:dLbl>
              <c:idx val="14"/>
              <c:layout>
                <c:manualLayout>
                  <c:x val="-2.9498525073746854E-3"/>
                  <c:y val="-0.15591391249093536"/>
                </c:manualLayout>
              </c:layout>
              <c:tx>
                <c:rich>
                  <a:bodyPr/>
                  <a:lstStyle/>
                  <a:p>
                    <a:fld id="{785D0258-EA59-49D9-ABAA-4764FAFE9AE9}"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90CC-4BC0-8C2C-D502D039111D}"/>
                </c:ext>
              </c:extLst>
            </c:dLbl>
            <c:dLbl>
              <c:idx val="15"/>
              <c:layout>
                <c:manualLayout>
                  <c:x val="8.8495575221238937E-3"/>
                  <c:y val="-9.8565127884489777E-17"/>
                </c:manualLayout>
              </c:layout>
              <c:tx>
                <c:rich>
                  <a:bodyPr/>
                  <a:lstStyle/>
                  <a:p>
                    <a:fld id="{4BFA9ABF-BF82-4374-B760-0473F2B6751C}"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90CC-4BC0-8C2C-D502D039111D}"/>
                </c:ext>
              </c:extLst>
            </c:dLbl>
            <c:dLbl>
              <c:idx val="16"/>
              <c:tx>
                <c:rich>
                  <a:bodyPr/>
                  <a:lstStyle/>
                  <a:p>
                    <a:fld id="{3F46B0B3-D30D-41D6-B8C1-4A206C2DDF6A}"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90CC-4BC0-8C2C-D502D039111D}"/>
                </c:ext>
              </c:extLst>
            </c:dLbl>
            <c:dLbl>
              <c:idx val="17"/>
              <c:tx>
                <c:rich>
                  <a:bodyPr/>
                  <a:lstStyle/>
                  <a:p>
                    <a:fld id="{8BFE73FB-9C21-425C-A68C-EFF48EED6C8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90CC-4BC0-8C2C-D502D039111D}"/>
                </c:ext>
              </c:extLst>
            </c:dLbl>
            <c:dLbl>
              <c:idx val="18"/>
              <c:tx>
                <c:rich>
                  <a:bodyPr/>
                  <a:lstStyle/>
                  <a:p>
                    <a:fld id="{CB425B3C-B000-4066-BA66-A959308AF40D}"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90CC-4BC0-8C2C-D502D039111D}"/>
                </c:ext>
              </c:extLst>
            </c:dLbl>
            <c:dLbl>
              <c:idx val="19"/>
              <c:layout>
                <c:manualLayout>
                  <c:x val="0"/>
                  <c:y val="-0.10752683620064507"/>
                </c:manualLayout>
              </c:layout>
              <c:tx>
                <c:rich>
                  <a:bodyPr/>
                  <a:lstStyle/>
                  <a:p>
                    <a:fld id="{1B5232BF-30E9-4FCA-A739-10C3A60E286B}"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90CC-4BC0-8C2C-D502D039111D}"/>
                </c:ext>
              </c:extLst>
            </c:dLbl>
            <c:dLbl>
              <c:idx val="20"/>
              <c:layout>
                <c:manualLayout>
                  <c:x val="0"/>
                  <c:y val="1.0752683620064459E-2"/>
                </c:manualLayout>
              </c:layout>
              <c:tx>
                <c:rich>
                  <a:bodyPr/>
                  <a:lstStyle/>
                  <a:p>
                    <a:fld id="{103BDCE1-AE66-419C-9296-4D22DB0983F7}"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90CC-4BC0-8C2C-D502D039111D}"/>
                </c:ext>
              </c:extLst>
            </c:dLbl>
            <c:dLbl>
              <c:idx val="21"/>
              <c:layout>
                <c:manualLayout>
                  <c:x val="3.2448377581120944E-2"/>
                  <c:y val="-0.13440854525080634"/>
                </c:manualLayout>
              </c:layout>
              <c:tx>
                <c:rich>
                  <a:bodyPr/>
                  <a:lstStyle/>
                  <a:p>
                    <a:fld id="{BA65151B-23D0-43E2-B335-6E5C65EDFC00}"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90CC-4BC0-8C2C-D502D039111D}"/>
                </c:ext>
              </c:extLst>
            </c:dLbl>
            <c:dLbl>
              <c:idx val="22"/>
              <c:layout>
                <c:manualLayout>
                  <c:x val="5.8997050147492625E-3"/>
                  <c:y val="1.0752683620064507E-2"/>
                </c:manualLayout>
              </c:layout>
              <c:tx>
                <c:rich>
                  <a:bodyPr/>
                  <a:lstStyle/>
                  <a:p>
                    <a:fld id="{8A890A92-1914-472A-BD37-781FE116F809}"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90CC-4BC0-8C2C-D502D039111D}"/>
                </c:ext>
              </c:extLst>
            </c:dLbl>
            <c:dLbl>
              <c:idx val="23"/>
              <c:tx>
                <c:rich>
                  <a:bodyPr/>
                  <a:lstStyle/>
                  <a:p>
                    <a:fld id="{7F27FF45-DE89-4F12-8ADE-27D13C466476}"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90CC-4BC0-8C2C-D502D039111D}"/>
                </c:ext>
              </c:extLst>
            </c:dLbl>
            <c:dLbl>
              <c:idx val="24"/>
              <c:tx>
                <c:rich>
                  <a:bodyPr/>
                  <a:lstStyle/>
                  <a:p>
                    <a:fld id="{06F771C4-679A-407F-8AAC-76EC53F7FFE3}"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90CC-4BC0-8C2C-D502D039111D}"/>
                </c:ext>
              </c:extLst>
            </c:dLbl>
            <c:spPr>
              <a:noFill/>
              <a:ln>
                <a:noFill/>
              </a:ln>
              <a:effectLst/>
            </c:spPr>
            <c:txPr>
              <a:bodyPr rot="0" spcFirstLastPara="1" vertOverflow="overflow" horzOverflow="overflow" vert="horz" wrap="square" lIns="38100" tIns="36000" rIns="38100" bIns="19050" anchor="t" anchorCtr="0">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DataLabelsRange val="1"/>
                <c15:showLeaderLines val="1"/>
                <c15:leaderLines>
                  <c:spPr>
                    <a:ln w="15875" cap="flat" cmpd="sng" algn="ctr">
                      <a:solidFill>
                        <a:schemeClr val="tx1">
                          <a:lumMod val="50000"/>
                          <a:lumOff val="50000"/>
                        </a:schemeClr>
                      </a:solidFill>
                      <a:prstDash val="sysDot"/>
                      <a:round/>
                      <a:headEnd type="oval"/>
                      <a:tailEnd type="none"/>
                    </a:ln>
                    <a:effectLst/>
                  </c:spPr>
                </c15:leaderLines>
              </c:ext>
            </c:extLst>
          </c:dLbls>
          <c:cat>
            <c:numRef>
              <c:f>T_Semaine_Milieu!$B$7:$B$31</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T_Semaine_Milieu!$L$7:$L$31</c:f>
              <c:numCache>
                <c:formatCode>General</c:formatCode>
                <c:ptCount val="25"/>
              </c:numCache>
            </c:numRef>
          </c:val>
          <c:extLst>
            <c:ext xmlns:c15="http://schemas.microsoft.com/office/drawing/2012/chart" uri="{02D57815-91ED-43cb-92C2-25804820EDAC}">
              <c15:datalabelsRange>
                <c15:f>T_Semaine_Milieu!$P$7:$P$31</c15:f>
                <c15:dlblRangeCache>
                  <c:ptCount val="25"/>
                  <c:pt idx="14">
                    <c:v>L. de Pâques</c:v>
                  </c:pt>
                  <c:pt idx="19">
                    <c:v>Ascension</c:v>
                  </c:pt>
                  <c:pt idx="21">
                    <c:v>L. de Pentecôte</c:v>
                  </c:pt>
                </c15:dlblRangeCache>
              </c15:datalabelsRange>
            </c:ext>
            <c:ext xmlns:c16="http://schemas.microsoft.com/office/drawing/2014/chart" uri="{C3380CC4-5D6E-409C-BE32-E72D297353CC}">
              <c16:uniqueId val="{00000003-90CC-4BC0-8C2C-D502D039111D}"/>
            </c:ext>
          </c:extLst>
        </c:ser>
        <c:dLbls>
          <c:showLegendKey val="0"/>
          <c:showVal val="0"/>
          <c:showCatName val="0"/>
          <c:showSerName val="0"/>
          <c:showPercent val="0"/>
          <c:showBubbleSize val="0"/>
        </c:dLbls>
        <c:axId val="1931699600"/>
        <c:axId val="1931686288"/>
      </c:areaChart>
      <c:valAx>
        <c:axId val="1931686288"/>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931699600"/>
        <c:crosses val="max"/>
        <c:crossBetween val="midCat"/>
      </c:valAx>
      <c:catAx>
        <c:axId val="1931699600"/>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931686288"/>
        <c:crosses val="autoZero"/>
        <c:auto val="1"/>
        <c:lblAlgn val="ctr"/>
        <c:lblOffset val="100"/>
        <c:noMultiLvlLbl val="0"/>
      </c:catAx>
      <c:spPr>
        <a:noFill/>
        <a:ln>
          <a:solidFill>
            <a:schemeClr val="tx1">
              <a:lumMod val="50000"/>
              <a:lumOff val="50000"/>
            </a:schemeClr>
          </a:solidFill>
        </a:ln>
        <a:effectLst/>
      </c:spPr>
    </c:plotArea>
    <c:legend>
      <c:legendPos val="b"/>
      <c:legendEntry>
        <c:idx val="3"/>
        <c:delete val="1"/>
      </c:legendEntry>
      <c:layout>
        <c:manualLayout>
          <c:xMode val="edge"/>
          <c:yMode val="edge"/>
          <c:x val="7.3813903792999333E-2"/>
          <c:y val="0.87858992524344881"/>
          <c:w val="0.84068102106705689"/>
          <c:h val="9.173774797318264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zero"/>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000" b="1"/>
              <a:t>Nombre de tués piétons</a:t>
            </a:r>
          </a:p>
        </c:rich>
      </c:tx>
      <c:layout>
        <c:manualLayout>
          <c:xMode val="edge"/>
          <c:yMode val="edge"/>
          <c:x val="0.32955145180843426"/>
          <c:y val="5.839397526289606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3.9416571342593333E-2"/>
          <c:y val="0.22437885448368033"/>
          <c:w val="0.91188180760470428"/>
          <c:h val="0.62255994074360332"/>
        </c:manualLayout>
      </c:layout>
      <c:lineChart>
        <c:grouping val="standard"/>
        <c:varyColors val="0"/>
        <c:ser>
          <c:idx val="5"/>
          <c:order val="0"/>
          <c:tx>
            <c:strRef>
              <c:f>T_Semaine_Usagers!$V$2</c:f>
              <c:strCache>
                <c:ptCount val="1"/>
                <c:pt idx="0">
                  <c:v>Piéton</c:v>
                </c:pt>
              </c:strCache>
            </c:strRef>
          </c:tx>
          <c:spPr>
            <a:ln w="25400" cap="rnd">
              <a:solidFill>
                <a:srgbClr val="0070C0"/>
              </a:solidFill>
              <a:prstDash val="solid"/>
              <a:round/>
            </a:ln>
            <a:effectLst/>
          </c:spPr>
          <c:marker>
            <c:symbol val="none"/>
          </c:marker>
          <c:cat>
            <c:numRef>
              <c:f>T_Semaine_Usagers!$B$4:$B$28</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T_Semaine_Usagers!$V$3:$V$28</c:f>
              <c:numCache>
                <c:formatCode>General</c:formatCode>
                <c:ptCount val="26"/>
                <c:pt idx="0">
                  <c:v>7</c:v>
                </c:pt>
                <c:pt idx="1">
                  <c:v>11</c:v>
                </c:pt>
                <c:pt idx="2">
                  <c:v>7</c:v>
                </c:pt>
                <c:pt idx="3">
                  <c:v>10</c:v>
                </c:pt>
                <c:pt idx="4">
                  <c:v>14</c:v>
                </c:pt>
                <c:pt idx="5">
                  <c:v>18</c:v>
                </c:pt>
                <c:pt idx="6">
                  <c:v>5</c:v>
                </c:pt>
                <c:pt idx="7">
                  <c:v>3</c:v>
                </c:pt>
                <c:pt idx="8">
                  <c:v>8</c:v>
                </c:pt>
                <c:pt idx="9">
                  <c:v>5</c:v>
                </c:pt>
                <c:pt idx="10">
                  <c:v>11</c:v>
                </c:pt>
                <c:pt idx="11">
                  <c:v>3</c:v>
                </c:pt>
                <c:pt idx="12">
                  <c:v>3</c:v>
                </c:pt>
                <c:pt idx="13">
                  <c:v>2</c:v>
                </c:pt>
                <c:pt idx="14">
                  <c:v>2</c:v>
                </c:pt>
                <c:pt idx="15">
                  <c:v>3</c:v>
                </c:pt>
                <c:pt idx="16">
                  <c:v>5</c:v>
                </c:pt>
                <c:pt idx="17">
                  <c:v>2</c:v>
                </c:pt>
                <c:pt idx="18">
                  <c:v>5</c:v>
                </c:pt>
                <c:pt idx="19">
                  <c:v>1</c:v>
                </c:pt>
                <c:pt idx="20">
                  <c:v>11</c:v>
                </c:pt>
                <c:pt idx="21">
                  <c:v>5</c:v>
                </c:pt>
                <c:pt idx="22">
                  <c:v>10</c:v>
                </c:pt>
                <c:pt idx="23">
                  <c:v>4</c:v>
                </c:pt>
                <c:pt idx="24">
                  <c:v>6</c:v>
                </c:pt>
                <c:pt idx="25">
                  <c:v>5</c:v>
                </c:pt>
              </c:numCache>
            </c:numRef>
          </c:val>
          <c:smooth val="0"/>
          <c:extLst>
            <c:ext xmlns:c16="http://schemas.microsoft.com/office/drawing/2014/chart" uri="{C3380CC4-5D6E-409C-BE32-E72D297353CC}">
              <c16:uniqueId val="{00000000-620E-445B-B26C-3A1C370C87ED}"/>
            </c:ext>
          </c:extLst>
        </c:ser>
        <c:ser>
          <c:idx val="2"/>
          <c:order val="1"/>
          <c:tx>
            <c:strRef>
              <c:f>T_Semaine_Usagers!$H$2</c:f>
              <c:strCache>
                <c:ptCount val="1"/>
                <c:pt idx="0">
                  <c:v>Piéton</c:v>
                </c:pt>
              </c:strCache>
            </c:strRef>
          </c:tx>
          <c:spPr>
            <a:ln w="25400" cap="rnd">
              <a:solidFill>
                <a:srgbClr val="0070C0"/>
              </a:solidFill>
              <a:prstDash val="sysDash"/>
              <a:round/>
            </a:ln>
            <a:effectLst/>
          </c:spPr>
          <c:marker>
            <c:symbol val="none"/>
          </c:marker>
          <c:cat>
            <c:numRef>
              <c:f>T_Semaine_Usagers!$B$4:$B$28</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T_Semaine_Usagers!$H$4:$H$28</c:f>
              <c:numCache>
                <c:formatCode>General</c:formatCode>
                <c:ptCount val="25"/>
                <c:pt idx="0">
                  <c:v>12.4</c:v>
                </c:pt>
                <c:pt idx="1">
                  <c:v>11.4</c:v>
                </c:pt>
                <c:pt idx="2">
                  <c:v>11.4</c:v>
                </c:pt>
                <c:pt idx="3">
                  <c:v>10</c:v>
                </c:pt>
                <c:pt idx="4">
                  <c:v>10.199999999999999</c:v>
                </c:pt>
                <c:pt idx="5">
                  <c:v>12.4</c:v>
                </c:pt>
                <c:pt idx="6">
                  <c:v>8.4</c:v>
                </c:pt>
                <c:pt idx="7">
                  <c:v>10</c:v>
                </c:pt>
                <c:pt idx="8">
                  <c:v>7.6</c:v>
                </c:pt>
                <c:pt idx="9">
                  <c:v>5.6</c:v>
                </c:pt>
                <c:pt idx="10">
                  <c:v>5.2</c:v>
                </c:pt>
                <c:pt idx="11">
                  <c:v>6.4</c:v>
                </c:pt>
                <c:pt idx="12">
                  <c:v>8.4</c:v>
                </c:pt>
                <c:pt idx="13">
                  <c:v>8.4</c:v>
                </c:pt>
                <c:pt idx="14">
                  <c:v>6.8</c:v>
                </c:pt>
                <c:pt idx="15">
                  <c:v>8.6</c:v>
                </c:pt>
                <c:pt idx="16">
                  <c:v>6.2</c:v>
                </c:pt>
                <c:pt idx="17">
                  <c:v>6.2</c:v>
                </c:pt>
                <c:pt idx="18">
                  <c:v>7.8</c:v>
                </c:pt>
                <c:pt idx="19">
                  <c:v>6.8</c:v>
                </c:pt>
                <c:pt idx="20">
                  <c:v>9.1999999999999993</c:v>
                </c:pt>
                <c:pt idx="21">
                  <c:v>8.6</c:v>
                </c:pt>
                <c:pt idx="22">
                  <c:v>6.4</c:v>
                </c:pt>
                <c:pt idx="23">
                  <c:v>8.8000000000000007</c:v>
                </c:pt>
                <c:pt idx="24">
                  <c:v>8.6</c:v>
                </c:pt>
              </c:numCache>
            </c:numRef>
          </c:val>
          <c:smooth val="0"/>
          <c:extLst>
            <c:ext xmlns:c16="http://schemas.microsoft.com/office/drawing/2014/chart" uri="{C3380CC4-5D6E-409C-BE32-E72D297353CC}">
              <c16:uniqueId val="{00000001-620E-445B-B26C-3A1C370C87ED}"/>
            </c:ext>
          </c:extLst>
        </c:ser>
        <c:dLbls>
          <c:showLegendKey val="0"/>
          <c:showVal val="0"/>
          <c:showCatName val="0"/>
          <c:showSerName val="0"/>
          <c:showPercent val="0"/>
          <c:showBubbleSize val="0"/>
        </c:dLbls>
        <c:smooth val="0"/>
        <c:axId val="1224106576"/>
        <c:axId val="1224108656"/>
      </c:lineChart>
      <c:catAx>
        <c:axId val="122410657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224108656"/>
        <c:crosses val="autoZero"/>
        <c:auto val="1"/>
        <c:lblAlgn val="ctr"/>
        <c:lblOffset val="100"/>
        <c:noMultiLvlLbl val="0"/>
      </c:catAx>
      <c:valAx>
        <c:axId val="1224108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224106576"/>
        <c:crosses val="autoZero"/>
        <c:crossBetween val="midCat"/>
        <c:majorUnit val="10"/>
      </c:valAx>
      <c:spPr>
        <a:noFill/>
        <a:ln>
          <a:solidFill>
            <a:schemeClr val="tx1">
              <a:lumMod val="50000"/>
              <a:lumOff val="50000"/>
            </a:schemeClr>
          </a:solidFill>
        </a:ln>
        <a:effectLst/>
      </c:spPr>
    </c:plotArea>
    <c:plotVisOnly val="1"/>
    <c:dispBlanksAs val="zero"/>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000" b="1"/>
              <a:t>Nombre de tués motocyclistes</a:t>
            </a:r>
          </a:p>
        </c:rich>
      </c:tx>
      <c:layout>
        <c:manualLayout>
          <c:xMode val="edge"/>
          <c:yMode val="edge"/>
          <c:x val="0.25507168746763792"/>
          <c:y val="4.5623770001530839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3.9416571342593333E-2"/>
          <c:y val="0.17768424397277735"/>
          <c:w val="0.91188180760470428"/>
          <c:h val="0.69667323717974006"/>
        </c:manualLayout>
      </c:layout>
      <c:lineChart>
        <c:grouping val="standard"/>
        <c:varyColors val="0"/>
        <c:ser>
          <c:idx val="3"/>
          <c:order val="0"/>
          <c:tx>
            <c:strRef>
              <c:f>T_Semaine_Usagers!$U$2</c:f>
              <c:strCache>
                <c:ptCount val="1"/>
                <c:pt idx="0">
                  <c:v>Moto</c:v>
                </c:pt>
              </c:strCache>
            </c:strRef>
          </c:tx>
          <c:spPr>
            <a:ln w="25400" cap="rnd">
              <a:solidFill>
                <a:schemeClr val="accent2"/>
              </a:solidFill>
              <a:prstDash val="solid"/>
              <a:round/>
            </a:ln>
            <a:effectLst/>
          </c:spPr>
          <c:marker>
            <c:symbol val="none"/>
          </c:marker>
          <c:cat>
            <c:numRef>
              <c:f>T_Semaine_Usagers!$B$4:$B$28</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T_Semaine_Usagers!$U$4:$U$28</c:f>
              <c:numCache>
                <c:formatCode>General</c:formatCode>
                <c:ptCount val="25"/>
                <c:pt idx="0">
                  <c:v>4</c:v>
                </c:pt>
                <c:pt idx="1">
                  <c:v>4</c:v>
                </c:pt>
                <c:pt idx="2">
                  <c:v>6</c:v>
                </c:pt>
                <c:pt idx="3">
                  <c:v>6</c:v>
                </c:pt>
                <c:pt idx="4">
                  <c:v>7</c:v>
                </c:pt>
                <c:pt idx="5">
                  <c:v>16</c:v>
                </c:pt>
                <c:pt idx="6">
                  <c:v>12</c:v>
                </c:pt>
                <c:pt idx="7">
                  <c:v>5</c:v>
                </c:pt>
                <c:pt idx="8">
                  <c:v>9</c:v>
                </c:pt>
                <c:pt idx="9">
                  <c:v>15</c:v>
                </c:pt>
                <c:pt idx="10">
                  <c:v>1</c:v>
                </c:pt>
                <c:pt idx="11">
                  <c:v>2</c:v>
                </c:pt>
                <c:pt idx="12">
                  <c:v>2</c:v>
                </c:pt>
                <c:pt idx="13">
                  <c:v>7</c:v>
                </c:pt>
                <c:pt idx="14">
                  <c:v>5</c:v>
                </c:pt>
                <c:pt idx="15">
                  <c:v>7</c:v>
                </c:pt>
                <c:pt idx="16">
                  <c:v>2</c:v>
                </c:pt>
                <c:pt idx="17">
                  <c:v>3</c:v>
                </c:pt>
                <c:pt idx="18">
                  <c:v>14</c:v>
                </c:pt>
                <c:pt idx="19">
                  <c:v>22</c:v>
                </c:pt>
                <c:pt idx="20">
                  <c:v>21</c:v>
                </c:pt>
                <c:pt idx="21">
                  <c:v>11</c:v>
                </c:pt>
                <c:pt idx="22">
                  <c:v>4</c:v>
                </c:pt>
                <c:pt idx="23">
                  <c:v>12</c:v>
                </c:pt>
                <c:pt idx="24">
                  <c:v>13</c:v>
                </c:pt>
              </c:numCache>
            </c:numRef>
          </c:val>
          <c:smooth val="0"/>
          <c:extLst>
            <c:ext xmlns:c16="http://schemas.microsoft.com/office/drawing/2014/chart" uri="{C3380CC4-5D6E-409C-BE32-E72D297353CC}">
              <c16:uniqueId val="{00000000-549D-4426-A674-0176D5961F17}"/>
            </c:ext>
          </c:extLst>
        </c:ser>
        <c:ser>
          <c:idx val="0"/>
          <c:order val="1"/>
          <c:tx>
            <c:strRef>
              <c:f>T_Semaine_Usagers!$G$2</c:f>
              <c:strCache>
                <c:ptCount val="1"/>
                <c:pt idx="0">
                  <c:v>Moto</c:v>
                </c:pt>
              </c:strCache>
            </c:strRef>
          </c:tx>
          <c:spPr>
            <a:ln w="25400" cap="rnd">
              <a:solidFill>
                <a:schemeClr val="accent2"/>
              </a:solidFill>
              <a:prstDash val="sysDash"/>
              <a:round/>
            </a:ln>
            <a:effectLst/>
          </c:spPr>
          <c:marker>
            <c:symbol val="none"/>
          </c:marker>
          <c:cat>
            <c:numRef>
              <c:f>T_Semaine_Usagers!$B$4:$B$28</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T_Semaine_Usagers!$G$4:$G$28</c:f>
              <c:numCache>
                <c:formatCode>General</c:formatCode>
                <c:ptCount val="25"/>
                <c:pt idx="0">
                  <c:v>6.6000000000000005</c:v>
                </c:pt>
                <c:pt idx="1">
                  <c:v>5.4</c:v>
                </c:pt>
                <c:pt idx="2">
                  <c:v>5</c:v>
                </c:pt>
                <c:pt idx="3">
                  <c:v>5.8</c:v>
                </c:pt>
                <c:pt idx="4">
                  <c:v>4.2</c:v>
                </c:pt>
                <c:pt idx="5">
                  <c:v>8.8000000000000007</c:v>
                </c:pt>
                <c:pt idx="6">
                  <c:v>9.2000000000000011</c:v>
                </c:pt>
                <c:pt idx="7">
                  <c:v>6.8</c:v>
                </c:pt>
                <c:pt idx="8">
                  <c:v>9.7999999999999989</c:v>
                </c:pt>
                <c:pt idx="9">
                  <c:v>9.7999999999999989</c:v>
                </c:pt>
                <c:pt idx="10">
                  <c:v>11.6</c:v>
                </c:pt>
                <c:pt idx="11">
                  <c:v>11.8</c:v>
                </c:pt>
                <c:pt idx="12">
                  <c:v>13.4</c:v>
                </c:pt>
                <c:pt idx="13">
                  <c:v>13</c:v>
                </c:pt>
                <c:pt idx="14">
                  <c:v>15.200000000000001</c:v>
                </c:pt>
                <c:pt idx="15">
                  <c:v>15</c:v>
                </c:pt>
                <c:pt idx="16">
                  <c:v>14</c:v>
                </c:pt>
                <c:pt idx="17">
                  <c:v>14.200000000000001</c:v>
                </c:pt>
                <c:pt idx="18">
                  <c:v>18</c:v>
                </c:pt>
                <c:pt idx="19">
                  <c:v>14.6</c:v>
                </c:pt>
                <c:pt idx="20">
                  <c:v>14.2</c:v>
                </c:pt>
                <c:pt idx="21">
                  <c:v>15.600000000000001</c:v>
                </c:pt>
                <c:pt idx="22">
                  <c:v>13.8</c:v>
                </c:pt>
                <c:pt idx="23">
                  <c:v>19</c:v>
                </c:pt>
                <c:pt idx="24">
                  <c:v>16.599999999999998</c:v>
                </c:pt>
              </c:numCache>
            </c:numRef>
          </c:val>
          <c:smooth val="0"/>
          <c:extLst>
            <c:ext xmlns:c16="http://schemas.microsoft.com/office/drawing/2014/chart" uri="{C3380CC4-5D6E-409C-BE32-E72D297353CC}">
              <c16:uniqueId val="{00000001-549D-4426-A674-0176D5961F17}"/>
            </c:ext>
          </c:extLst>
        </c:ser>
        <c:dLbls>
          <c:showLegendKey val="0"/>
          <c:showVal val="0"/>
          <c:showCatName val="0"/>
          <c:showSerName val="0"/>
          <c:showPercent val="0"/>
          <c:showBubbleSize val="0"/>
        </c:dLbls>
        <c:smooth val="0"/>
        <c:axId val="1224106576"/>
        <c:axId val="1224108656"/>
      </c:lineChart>
      <c:catAx>
        <c:axId val="122410657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224108656"/>
        <c:crosses val="autoZero"/>
        <c:auto val="1"/>
        <c:lblAlgn val="ctr"/>
        <c:lblOffset val="100"/>
        <c:noMultiLvlLbl val="0"/>
      </c:catAx>
      <c:valAx>
        <c:axId val="1224108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224106576"/>
        <c:crosses val="autoZero"/>
        <c:crossBetween val="midCat"/>
        <c:majorUnit val="10"/>
      </c:valAx>
      <c:spPr>
        <a:noFill/>
        <a:ln>
          <a:solidFill>
            <a:schemeClr val="tx1">
              <a:lumMod val="50000"/>
              <a:lumOff val="50000"/>
            </a:schemeClr>
          </a:solidFill>
        </a:ln>
        <a:effectLst/>
      </c:spPr>
    </c:plotArea>
    <c:plotVisOnly val="1"/>
    <c:dispBlanksAs val="zero"/>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000" b="1"/>
              <a:t>Nombre</a:t>
            </a:r>
            <a:r>
              <a:rPr lang="fr-FR" sz="1000" b="1" baseline="0"/>
              <a:t> de tués a</a:t>
            </a:r>
            <a:r>
              <a:rPr lang="fr-FR" sz="1000" b="1"/>
              <a:t>utomobilistes</a:t>
            </a:r>
          </a:p>
        </c:rich>
      </c:tx>
      <c:layout>
        <c:manualLayout>
          <c:xMode val="edge"/>
          <c:yMode val="edge"/>
          <c:x val="0.25987010747744127"/>
          <c:y val="3.5038324892177834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3.9416571342593333E-2"/>
          <c:y val="0.12939039522264856"/>
          <c:w val="0.91188180760470428"/>
          <c:h val="0.76505699590506826"/>
        </c:manualLayout>
      </c:layout>
      <c:lineChart>
        <c:grouping val="standard"/>
        <c:varyColors val="0"/>
        <c:ser>
          <c:idx val="4"/>
          <c:order val="0"/>
          <c:tx>
            <c:strRef>
              <c:f>T_Semaine_Usagers!$Z$2</c:f>
              <c:strCache>
                <c:ptCount val="1"/>
                <c:pt idx="0">
                  <c:v>VT</c:v>
                </c:pt>
              </c:strCache>
            </c:strRef>
          </c:tx>
          <c:spPr>
            <a:ln w="25400" cap="rnd">
              <a:solidFill>
                <a:srgbClr val="FF0000"/>
              </a:solidFill>
              <a:prstDash val="solid"/>
              <a:round/>
            </a:ln>
            <a:effectLst/>
          </c:spPr>
          <c:marker>
            <c:symbol val="none"/>
          </c:marker>
          <c:cat>
            <c:numRef>
              <c:f>T_Semaine_Usagers!$B$4:$B$28</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T_Semaine_Usagers!$Z$4:$Z$28</c:f>
              <c:numCache>
                <c:formatCode>General</c:formatCode>
                <c:ptCount val="25"/>
                <c:pt idx="0">
                  <c:v>36</c:v>
                </c:pt>
                <c:pt idx="1">
                  <c:v>45</c:v>
                </c:pt>
                <c:pt idx="2">
                  <c:v>30</c:v>
                </c:pt>
                <c:pt idx="3">
                  <c:v>28</c:v>
                </c:pt>
                <c:pt idx="4">
                  <c:v>31</c:v>
                </c:pt>
                <c:pt idx="5">
                  <c:v>29</c:v>
                </c:pt>
                <c:pt idx="6">
                  <c:v>29</c:v>
                </c:pt>
                <c:pt idx="7">
                  <c:v>31</c:v>
                </c:pt>
                <c:pt idx="8">
                  <c:v>18</c:v>
                </c:pt>
                <c:pt idx="9">
                  <c:v>23</c:v>
                </c:pt>
                <c:pt idx="10">
                  <c:v>5</c:v>
                </c:pt>
                <c:pt idx="11">
                  <c:v>11</c:v>
                </c:pt>
                <c:pt idx="12">
                  <c:v>8</c:v>
                </c:pt>
                <c:pt idx="13">
                  <c:v>14</c:v>
                </c:pt>
                <c:pt idx="14">
                  <c:v>11</c:v>
                </c:pt>
                <c:pt idx="15">
                  <c:v>8</c:v>
                </c:pt>
                <c:pt idx="16">
                  <c:v>14</c:v>
                </c:pt>
                <c:pt idx="17">
                  <c:v>14</c:v>
                </c:pt>
                <c:pt idx="18">
                  <c:v>19</c:v>
                </c:pt>
                <c:pt idx="19">
                  <c:v>26</c:v>
                </c:pt>
                <c:pt idx="20">
                  <c:v>17</c:v>
                </c:pt>
                <c:pt idx="21">
                  <c:v>15</c:v>
                </c:pt>
                <c:pt idx="22">
                  <c:v>24</c:v>
                </c:pt>
                <c:pt idx="23">
                  <c:v>22</c:v>
                </c:pt>
                <c:pt idx="24">
                  <c:v>24</c:v>
                </c:pt>
              </c:numCache>
            </c:numRef>
          </c:val>
          <c:smooth val="0"/>
          <c:extLst>
            <c:ext xmlns:c16="http://schemas.microsoft.com/office/drawing/2014/chart" uri="{C3380CC4-5D6E-409C-BE32-E72D297353CC}">
              <c16:uniqueId val="{00000000-D982-4481-884E-DFFF12AA69AE}"/>
            </c:ext>
          </c:extLst>
        </c:ser>
        <c:ser>
          <c:idx val="1"/>
          <c:order val="1"/>
          <c:tx>
            <c:strRef>
              <c:f>T_Semaine_Usagers!$L$2</c:f>
              <c:strCache>
                <c:ptCount val="1"/>
                <c:pt idx="0">
                  <c:v>VT</c:v>
                </c:pt>
              </c:strCache>
            </c:strRef>
          </c:tx>
          <c:spPr>
            <a:ln w="25400" cap="rnd">
              <a:solidFill>
                <a:srgbClr val="FF0000"/>
              </a:solidFill>
              <a:prstDash val="sysDash"/>
              <a:round/>
            </a:ln>
            <a:effectLst/>
          </c:spPr>
          <c:marker>
            <c:symbol val="none"/>
          </c:marker>
          <c:cat>
            <c:numRef>
              <c:f>T_Semaine_Usagers!$B$4:$B$28</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T_Semaine_Usagers!$L$4:$L$28</c:f>
              <c:numCache>
                <c:formatCode>General</c:formatCode>
                <c:ptCount val="25"/>
                <c:pt idx="0">
                  <c:v>35.200000000000003</c:v>
                </c:pt>
                <c:pt idx="1">
                  <c:v>31.8</c:v>
                </c:pt>
                <c:pt idx="2">
                  <c:v>29</c:v>
                </c:pt>
                <c:pt idx="3">
                  <c:v>35.6</c:v>
                </c:pt>
                <c:pt idx="4">
                  <c:v>37.200000000000003</c:v>
                </c:pt>
                <c:pt idx="5">
                  <c:v>32.200000000000003</c:v>
                </c:pt>
                <c:pt idx="6">
                  <c:v>28.6</c:v>
                </c:pt>
                <c:pt idx="7">
                  <c:v>32</c:v>
                </c:pt>
                <c:pt idx="8">
                  <c:v>30.6</c:v>
                </c:pt>
                <c:pt idx="9">
                  <c:v>29.8</c:v>
                </c:pt>
                <c:pt idx="10">
                  <c:v>26.2</c:v>
                </c:pt>
                <c:pt idx="11">
                  <c:v>28.4</c:v>
                </c:pt>
                <c:pt idx="12">
                  <c:v>27.6</c:v>
                </c:pt>
                <c:pt idx="13">
                  <c:v>28.4</c:v>
                </c:pt>
                <c:pt idx="14">
                  <c:v>33</c:v>
                </c:pt>
                <c:pt idx="15">
                  <c:v>27</c:v>
                </c:pt>
                <c:pt idx="16">
                  <c:v>31.6</c:v>
                </c:pt>
                <c:pt idx="17">
                  <c:v>30.6</c:v>
                </c:pt>
                <c:pt idx="18">
                  <c:v>28</c:v>
                </c:pt>
                <c:pt idx="19">
                  <c:v>30.6</c:v>
                </c:pt>
                <c:pt idx="20">
                  <c:v>30.4</c:v>
                </c:pt>
                <c:pt idx="21">
                  <c:v>33</c:v>
                </c:pt>
                <c:pt idx="22">
                  <c:v>34.200000000000003</c:v>
                </c:pt>
                <c:pt idx="23">
                  <c:v>29.6</c:v>
                </c:pt>
                <c:pt idx="24">
                  <c:v>33.200000000000003</c:v>
                </c:pt>
              </c:numCache>
            </c:numRef>
          </c:val>
          <c:smooth val="0"/>
          <c:extLst>
            <c:ext xmlns:c16="http://schemas.microsoft.com/office/drawing/2014/chart" uri="{C3380CC4-5D6E-409C-BE32-E72D297353CC}">
              <c16:uniqueId val="{00000001-D982-4481-884E-DFFF12AA69AE}"/>
            </c:ext>
          </c:extLst>
        </c:ser>
        <c:dLbls>
          <c:showLegendKey val="0"/>
          <c:showVal val="0"/>
          <c:showCatName val="0"/>
          <c:showSerName val="0"/>
          <c:showPercent val="0"/>
          <c:showBubbleSize val="0"/>
        </c:dLbls>
        <c:smooth val="0"/>
        <c:axId val="1224106576"/>
        <c:axId val="1224108656"/>
      </c:lineChart>
      <c:catAx>
        <c:axId val="122410657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224108656"/>
        <c:crosses val="autoZero"/>
        <c:auto val="1"/>
        <c:lblAlgn val="ctr"/>
        <c:lblOffset val="100"/>
        <c:noMultiLvlLbl val="0"/>
      </c:catAx>
      <c:valAx>
        <c:axId val="1224108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224106576"/>
        <c:crossesAt val="1"/>
        <c:crossBetween val="midCat"/>
        <c:majorUnit val="10"/>
      </c:valAx>
      <c:spPr>
        <a:noFill/>
        <a:ln>
          <a:solidFill>
            <a:schemeClr val="tx1">
              <a:lumMod val="50000"/>
              <a:lumOff val="50000"/>
            </a:schemeClr>
          </a:solidFill>
        </a:ln>
        <a:effectLst/>
      </c:spPr>
    </c:plotArea>
    <c:plotVisOnly val="1"/>
    <c:dispBlanksAs val="zero"/>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000" b="1"/>
              <a:t>Par</a:t>
            </a:r>
            <a:r>
              <a:rPr lang="fr-FR" sz="1000" b="1" baseline="0"/>
              <a:t> réseau routier</a:t>
            </a:r>
            <a:endParaRPr lang="fr-FR" sz="1000" b="1"/>
          </a:p>
        </c:rich>
      </c:tx>
      <c:layout>
        <c:manualLayout>
          <c:xMode val="edge"/>
          <c:yMode val="edge"/>
          <c:x val="0.35457390610983752"/>
          <c:y val="4.0281596156412643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13417774676899566"/>
          <c:y val="0.1572129108520896"/>
          <c:w val="0.81856486926475958"/>
          <c:h val="0.73352205039270424"/>
        </c:manualLayout>
      </c:layout>
      <c:barChart>
        <c:barDir val="col"/>
        <c:grouping val="clustered"/>
        <c:varyColors val="0"/>
        <c:ser>
          <c:idx val="1"/>
          <c:order val="0"/>
          <c:tx>
            <c:strRef>
              <c:f>Graphes_Repartit!$R$47</c:f>
              <c:strCache>
                <c:ptCount val="1"/>
                <c:pt idx="0">
                  <c:v>2019*</c:v>
                </c:pt>
              </c:strCache>
            </c:strRef>
          </c:tx>
          <c:spPr>
            <a:solidFill>
              <a:schemeClr val="tx1">
                <a:alpha val="50000"/>
              </a:schemeClr>
            </a:solidFill>
            <a:ln>
              <a:solidFill>
                <a:schemeClr val="tx1">
                  <a:alpha val="50000"/>
                </a:schemeClr>
              </a:solidFill>
            </a:ln>
            <a:effectLst/>
          </c:spPr>
          <c:invertIfNegative val="0"/>
          <c:dPt>
            <c:idx val="0"/>
            <c:invertIfNegative val="0"/>
            <c:bubble3D val="0"/>
            <c:spPr>
              <a:solidFill>
                <a:schemeClr val="bg2">
                  <a:lumMod val="75000"/>
                  <a:alpha val="50000"/>
                </a:schemeClr>
              </a:solidFill>
              <a:ln>
                <a:solidFill>
                  <a:schemeClr val="bg2">
                    <a:lumMod val="75000"/>
                    <a:alpha val="50000"/>
                  </a:schemeClr>
                </a:solidFill>
              </a:ln>
              <a:effectLst/>
            </c:spPr>
            <c:extLst>
              <c:ext xmlns:c16="http://schemas.microsoft.com/office/drawing/2014/chart" uri="{C3380CC4-5D6E-409C-BE32-E72D297353CC}">
                <c16:uniqueId val="{00000000-7642-4838-AA83-DF9589E4546A}"/>
              </c:ext>
            </c:extLst>
          </c:dPt>
          <c:dPt>
            <c:idx val="1"/>
            <c:invertIfNegative val="0"/>
            <c:bubble3D val="0"/>
            <c:spPr>
              <a:solidFill>
                <a:srgbClr val="00B050">
                  <a:alpha val="50000"/>
                </a:srgbClr>
              </a:solidFill>
              <a:ln>
                <a:solidFill>
                  <a:srgbClr val="00B050">
                    <a:alpha val="50000"/>
                  </a:srgbClr>
                </a:solidFill>
              </a:ln>
              <a:effectLst/>
            </c:spPr>
            <c:extLst>
              <c:ext xmlns:c16="http://schemas.microsoft.com/office/drawing/2014/chart" uri="{C3380CC4-5D6E-409C-BE32-E72D297353CC}">
                <c16:uniqueId val="{00000008-7642-4838-AA83-DF9589E4546A}"/>
              </c:ext>
            </c:extLst>
          </c:dPt>
          <c:dPt>
            <c:idx val="2"/>
            <c:invertIfNegative val="0"/>
            <c:bubble3D val="0"/>
            <c:spPr>
              <a:solidFill>
                <a:schemeClr val="accent4">
                  <a:alpha val="50000"/>
                </a:schemeClr>
              </a:solidFill>
              <a:ln>
                <a:solidFill>
                  <a:schemeClr val="accent4">
                    <a:alpha val="50000"/>
                  </a:schemeClr>
                </a:solidFill>
              </a:ln>
              <a:effectLst/>
            </c:spPr>
            <c:extLst>
              <c:ext xmlns:c16="http://schemas.microsoft.com/office/drawing/2014/chart" uri="{C3380CC4-5D6E-409C-BE32-E72D297353CC}">
                <c16:uniqueId val="{00000009-7642-4838-AA83-DF9589E4546A}"/>
              </c:ext>
            </c:extLst>
          </c:dPt>
          <c:cat>
            <c:strRef>
              <c:f>Graphes_Repartit!$N$49:$N$51</c:f>
              <c:strCache>
                <c:ptCount val="3"/>
                <c:pt idx="0">
                  <c:v>En agglomération</c:v>
                </c:pt>
                <c:pt idx="1">
                  <c:v>Hors agglomération</c:v>
                </c:pt>
                <c:pt idx="2">
                  <c:v>Autoroute</c:v>
                </c:pt>
              </c:strCache>
            </c:strRef>
          </c:cat>
          <c:val>
            <c:numRef>
              <c:f>Graphes_Repartit!$R$49:$R$51</c:f>
              <c:numCache>
                <c:formatCode>0.0%</c:formatCode>
                <c:ptCount val="3"/>
                <c:pt idx="0">
                  <c:v>0.31808278867102396</c:v>
                </c:pt>
                <c:pt idx="1">
                  <c:v>0.59694989106753815</c:v>
                </c:pt>
                <c:pt idx="2">
                  <c:v>8.4967320261437912E-2</c:v>
                </c:pt>
              </c:numCache>
            </c:numRef>
          </c:val>
          <c:extLst>
            <c:ext xmlns:c16="http://schemas.microsoft.com/office/drawing/2014/chart" uri="{C3380CC4-5D6E-409C-BE32-E72D297353CC}">
              <c16:uniqueId val="{00000000-9E82-4176-95D7-3839298FEE7F}"/>
            </c:ext>
          </c:extLst>
        </c:ser>
        <c:ser>
          <c:idx val="0"/>
          <c:order val="1"/>
          <c:tx>
            <c:strRef>
              <c:f>Graphes_Repartit!$Q$3</c:f>
              <c:strCache>
                <c:ptCount val="1"/>
                <c:pt idx="0">
                  <c:v>2020</c:v>
                </c:pt>
              </c:strCache>
            </c:strRef>
          </c:tx>
          <c:spPr>
            <a:solidFill>
              <a:schemeClr val="tx1"/>
            </a:solidFill>
            <a:ln>
              <a:solidFill>
                <a:schemeClr val="tx1"/>
              </a:solidFill>
            </a:ln>
            <a:effectLst/>
          </c:spPr>
          <c:invertIfNegative val="0"/>
          <c:dPt>
            <c:idx val="0"/>
            <c:invertIfNegative val="0"/>
            <c:bubble3D val="0"/>
            <c:spPr>
              <a:solidFill>
                <a:schemeClr val="bg2">
                  <a:lumMod val="75000"/>
                </a:schemeClr>
              </a:solidFill>
              <a:ln>
                <a:solidFill>
                  <a:schemeClr val="bg2">
                    <a:lumMod val="75000"/>
                  </a:schemeClr>
                </a:solidFill>
              </a:ln>
              <a:effectLst/>
            </c:spPr>
            <c:extLst>
              <c:ext xmlns:c16="http://schemas.microsoft.com/office/drawing/2014/chart" uri="{C3380CC4-5D6E-409C-BE32-E72D297353CC}">
                <c16:uniqueId val="{0000000A-7642-4838-AA83-DF9589E4546A}"/>
              </c:ext>
            </c:extLst>
          </c:dPt>
          <c:dPt>
            <c:idx val="1"/>
            <c:invertIfNegative val="0"/>
            <c:bubble3D val="0"/>
            <c:spPr>
              <a:solidFill>
                <a:srgbClr val="00B050"/>
              </a:solidFill>
              <a:ln>
                <a:solidFill>
                  <a:srgbClr val="00B050"/>
                </a:solidFill>
              </a:ln>
              <a:effectLst/>
            </c:spPr>
            <c:extLst>
              <c:ext xmlns:c16="http://schemas.microsoft.com/office/drawing/2014/chart" uri="{C3380CC4-5D6E-409C-BE32-E72D297353CC}">
                <c16:uniqueId val="{0000000B-7642-4838-AA83-DF9589E4546A}"/>
              </c:ext>
            </c:extLst>
          </c:dPt>
          <c:dPt>
            <c:idx val="2"/>
            <c:invertIfNegative val="0"/>
            <c:bubble3D val="0"/>
            <c:spPr>
              <a:solidFill>
                <a:schemeClr val="accent4"/>
              </a:solidFill>
              <a:ln>
                <a:solidFill>
                  <a:schemeClr val="accent4"/>
                </a:solidFill>
              </a:ln>
              <a:effectLst/>
            </c:spPr>
            <c:extLst>
              <c:ext xmlns:c16="http://schemas.microsoft.com/office/drawing/2014/chart" uri="{C3380CC4-5D6E-409C-BE32-E72D297353CC}">
                <c16:uniqueId val="{0000000C-7642-4838-AA83-DF9589E4546A}"/>
              </c:ext>
            </c:extLst>
          </c:dPt>
          <c:cat>
            <c:strRef>
              <c:f>Graphes_Repartit!$N$49:$N$51</c:f>
              <c:strCache>
                <c:ptCount val="3"/>
                <c:pt idx="0">
                  <c:v>En agglomération</c:v>
                </c:pt>
                <c:pt idx="1">
                  <c:v>Hors agglomération</c:v>
                </c:pt>
                <c:pt idx="2">
                  <c:v>Autoroute</c:v>
                </c:pt>
              </c:strCache>
            </c:strRef>
          </c:cat>
          <c:val>
            <c:numRef>
              <c:f>Graphes_Repartit!$Q$49:$Q$51</c:f>
              <c:numCache>
                <c:formatCode>0.0%</c:formatCode>
                <c:ptCount val="3"/>
                <c:pt idx="0">
                  <c:v>0.37356321839080459</c:v>
                </c:pt>
                <c:pt idx="1">
                  <c:v>0.58045977011494254</c:v>
                </c:pt>
                <c:pt idx="2">
                  <c:v>4.5977011494252873E-2</c:v>
                </c:pt>
              </c:numCache>
            </c:numRef>
          </c:val>
          <c:extLst>
            <c:ext xmlns:c16="http://schemas.microsoft.com/office/drawing/2014/chart" uri="{C3380CC4-5D6E-409C-BE32-E72D297353CC}">
              <c16:uniqueId val="{00000005-9E82-4176-95D7-3839298FEE7F}"/>
            </c:ext>
          </c:extLst>
        </c:ser>
        <c:dLbls>
          <c:showLegendKey val="0"/>
          <c:showVal val="0"/>
          <c:showCatName val="0"/>
          <c:showSerName val="0"/>
          <c:showPercent val="0"/>
          <c:showBubbleSize val="0"/>
        </c:dLbls>
        <c:gapWidth val="50"/>
        <c:overlap val="-20"/>
        <c:axId val="1771791055"/>
        <c:axId val="1571213487"/>
      </c:barChart>
      <c:catAx>
        <c:axId val="1771791055"/>
        <c:scaling>
          <c:orientation val="minMax"/>
        </c:scaling>
        <c:delete val="0"/>
        <c:axPos val="b"/>
        <c:numFmt formatCode="General" sourceLinked="1"/>
        <c:majorTickMark val="out"/>
        <c:minorTickMark val="none"/>
        <c:tickLblPos val="low"/>
        <c:spPr>
          <a:noFill/>
          <a:ln w="9525" cap="flat" cmpd="sng" algn="ctr">
            <a:solidFill>
              <a:schemeClr val="tx1">
                <a:lumMod val="50000"/>
                <a:lumOff val="50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571213487"/>
        <c:crosses val="autoZero"/>
        <c:auto val="1"/>
        <c:lblAlgn val="ctr"/>
        <c:lblOffset val="100"/>
        <c:noMultiLvlLbl val="0"/>
      </c:catAx>
      <c:valAx>
        <c:axId val="15712134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71791055"/>
        <c:crosses val="autoZero"/>
        <c:crossBetween val="between"/>
        <c:majorUnit val="0.2"/>
      </c:valAx>
      <c:spPr>
        <a:noFill/>
        <a:ln>
          <a:solidFill>
            <a:schemeClr val="tx1">
              <a:lumMod val="50000"/>
              <a:lumOff val="50000"/>
            </a:schemeClr>
          </a:solidFill>
        </a:ln>
        <a:effectLst/>
      </c:spPr>
    </c:plotArea>
    <c:legend>
      <c:legendPos val="r"/>
      <c:layout>
        <c:manualLayout>
          <c:xMode val="edge"/>
          <c:yMode val="edge"/>
          <c:x val="0.1659733545964982"/>
          <c:y val="0.19644736247333408"/>
          <c:w val="0.4525407488620885"/>
          <c:h val="7.0197248071263818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000" b="1">
                <a:solidFill>
                  <a:sysClr val="windowText" lastClr="000000"/>
                </a:solidFill>
              </a:rPr>
              <a:t>Par tranche horaire</a:t>
            </a:r>
          </a:p>
        </c:rich>
      </c:tx>
      <c:layout>
        <c:manualLayout>
          <c:xMode val="edge"/>
          <c:yMode val="edge"/>
          <c:x val="0.36762377594366968"/>
          <c:y val="2.318840579710145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8.5656483327754079E-2"/>
          <c:y val="0.12226720647773279"/>
          <c:w val="0.88723322708506192"/>
          <c:h val="0.71056076686066416"/>
        </c:manualLayout>
      </c:layout>
      <c:barChart>
        <c:barDir val="col"/>
        <c:grouping val="clustered"/>
        <c:varyColors val="0"/>
        <c:ser>
          <c:idx val="1"/>
          <c:order val="0"/>
          <c:tx>
            <c:strRef>
              <c:f>Graphes_Repartit!$R$3</c:f>
              <c:strCache>
                <c:ptCount val="1"/>
                <c:pt idx="0">
                  <c:v>2015-2019</c:v>
                </c:pt>
              </c:strCache>
            </c:strRef>
          </c:tx>
          <c:spPr>
            <a:pattFill prst="dkUpDiag">
              <a:fgClr>
                <a:srgbClr val="C00000"/>
              </a:fgClr>
              <a:bgClr>
                <a:schemeClr val="bg1"/>
              </a:bgClr>
            </a:pattFill>
            <a:ln>
              <a:solidFill>
                <a:srgbClr val="C00000"/>
              </a:solidFill>
            </a:ln>
            <a:effectLst/>
          </c:spPr>
          <c:invertIfNegative val="0"/>
          <c:cat>
            <c:strRef>
              <c:f>Graphes_Repartit!$N$87:$N$94</c:f>
              <c:strCache>
                <c:ptCount val="8"/>
                <c:pt idx="0">
                  <c:v>1h-5h</c:v>
                </c:pt>
                <c:pt idx="1">
                  <c:v>5h-7h</c:v>
                </c:pt>
                <c:pt idx="2">
                  <c:v>7h-10h</c:v>
                </c:pt>
                <c:pt idx="3">
                  <c:v>10h-13h</c:v>
                </c:pt>
                <c:pt idx="4">
                  <c:v>13h-16h</c:v>
                </c:pt>
                <c:pt idx="5">
                  <c:v>16h-19h</c:v>
                </c:pt>
                <c:pt idx="6">
                  <c:v>19h-22h</c:v>
                </c:pt>
                <c:pt idx="7">
                  <c:v>22h-1h</c:v>
                </c:pt>
              </c:strCache>
            </c:strRef>
          </c:cat>
          <c:val>
            <c:numRef>
              <c:f>Graphes_Repartit!$R$87:$R$94</c:f>
              <c:numCache>
                <c:formatCode>0.0%</c:formatCode>
                <c:ptCount val="8"/>
                <c:pt idx="0">
                  <c:v>9.7386172006745361E-2</c:v>
                </c:pt>
                <c:pt idx="1">
                  <c:v>5.81787521079258E-2</c:v>
                </c:pt>
                <c:pt idx="2">
                  <c:v>0.12521079258010118</c:v>
                </c:pt>
                <c:pt idx="3">
                  <c:v>0.12942664418212479</c:v>
                </c:pt>
                <c:pt idx="4">
                  <c:v>0.15893760539629004</c:v>
                </c:pt>
                <c:pt idx="5">
                  <c:v>0.21121416526138279</c:v>
                </c:pt>
                <c:pt idx="6">
                  <c:v>0.11551433389544688</c:v>
                </c:pt>
                <c:pt idx="7">
                  <c:v>0.10413153456998314</c:v>
                </c:pt>
              </c:numCache>
            </c:numRef>
          </c:val>
          <c:extLst>
            <c:ext xmlns:c16="http://schemas.microsoft.com/office/drawing/2014/chart" uri="{C3380CC4-5D6E-409C-BE32-E72D297353CC}">
              <c16:uniqueId val="{00000000-1E3F-4F8E-8C96-317E13A6480D}"/>
            </c:ext>
          </c:extLst>
        </c:ser>
        <c:ser>
          <c:idx val="0"/>
          <c:order val="1"/>
          <c:tx>
            <c:strRef>
              <c:f>Graphes_Repartit!$Q$3</c:f>
              <c:strCache>
                <c:ptCount val="1"/>
                <c:pt idx="0">
                  <c:v>2020</c:v>
                </c:pt>
              </c:strCache>
            </c:strRef>
          </c:tx>
          <c:spPr>
            <a:solidFill>
              <a:srgbClr val="C00000"/>
            </a:solidFill>
            <a:ln>
              <a:noFill/>
            </a:ln>
            <a:effectLst/>
          </c:spPr>
          <c:invertIfNegative val="0"/>
          <c:cat>
            <c:strRef>
              <c:f>Graphes_Repartit!$N$87:$N$94</c:f>
              <c:strCache>
                <c:ptCount val="8"/>
                <c:pt idx="0">
                  <c:v>1h-5h</c:v>
                </c:pt>
                <c:pt idx="1">
                  <c:v>5h-7h</c:v>
                </c:pt>
                <c:pt idx="2">
                  <c:v>7h-10h</c:v>
                </c:pt>
                <c:pt idx="3">
                  <c:v>10h-13h</c:v>
                </c:pt>
                <c:pt idx="4">
                  <c:v>13h-16h</c:v>
                </c:pt>
                <c:pt idx="5">
                  <c:v>16h-19h</c:v>
                </c:pt>
                <c:pt idx="6">
                  <c:v>19h-22h</c:v>
                </c:pt>
                <c:pt idx="7">
                  <c:v>22h-1h</c:v>
                </c:pt>
              </c:strCache>
            </c:strRef>
          </c:cat>
          <c:val>
            <c:numRef>
              <c:f>Graphes_Repartit!$Q$87:$Q$94</c:f>
              <c:numCache>
                <c:formatCode>0.0%</c:formatCode>
                <c:ptCount val="8"/>
                <c:pt idx="0">
                  <c:v>9.1954022988505746E-2</c:v>
                </c:pt>
                <c:pt idx="1">
                  <c:v>6.3218390804597707E-2</c:v>
                </c:pt>
                <c:pt idx="2">
                  <c:v>0.13218390804597702</c:v>
                </c:pt>
                <c:pt idx="3">
                  <c:v>0.10919540229885058</c:v>
                </c:pt>
                <c:pt idx="4">
                  <c:v>9.1954022988505746E-2</c:v>
                </c:pt>
                <c:pt idx="5">
                  <c:v>0.20114942528735633</c:v>
                </c:pt>
                <c:pt idx="6">
                  <c:v>0.18965517241379309</c:v>
                </c:pt>
                <c:pt idx="7">
                  <c:v>0.1206896551724138</c:v>
                </c:pt>
              </c:numCache>
            </c:numRef>
          </c:val>
          <c:extLst>
            <c:ext xmlns:c16="http://schemas.microsoft.com/office/drawing/2014/chart" uri="{C3380CC4-5D6E-409C-BE32-E72D297353CC}">
              <c16:uniqueId val="{00000009-1E3F-4F8E-8C96-317E13A6480D}"/>
            </c:ext>
          </c:extLst>
        </c:ser>
        <c:dLbls>
          <c:showLegendKey val="0"/>
          <c:showVal val="0"/>
          <c:showCatName val="0"/>
          <c:showSerName val="0"/>
          <c:showPercent val="0"/>
          <c:showBubbleSize val="0"/>
        </c:dLbls>
        <c:gapWidth val="50"/>
        <c:overlap val="-20"/>
        <c:axId val="1771791055"/>
        <c:axId val="1571213487"/>
      </c:barChart>
      <c:barChart>
        <c:barDir val="col"/>
        <c:grouping val="clustered"/>
        <c:varyColors val="0"/>
        <c:ser>
          <c:idx val="2"/>
          <c:order val="2"/>
          <c:tx>
            <c:strRef>
              <c:f>Graphes_Repartit!$T$1</c:f>
              <c:strCache>
                <c:ptCount val="1"/>
                <c:pt idx="0">
                  <c:v>Contribution de l'évolution</c:v>
                </c:pt>
              </c:strCache>
            </c:strRef>
          </c:tx>
          <c:spPr>
            <a:gradFill>
              <a:gsLst>
                <a:gs pos="0">
                  <a:srgbClr val="FF0000"/>
                </a:gs>
                <a:gs pos="74000">
                  <a:schemeClr val="accent1">
                    <a:lumMod val="45000"/>
                    <a:lumOff val="55000"/>
                  </a:schemeClr>
                </a:gs>
                <a:gs pos="83000">
                  <a:schemeClr val="accent1">
                    <a:lumMod val="45000"/>
                    <a:lumOff val="55000"/>
                  </a:schemeClr>
                </a:gs>
                <a:gs pos="100000">
                  <a:schemeClr val="accent5"/>
                </a:gs>
              </a:gsLst>
              <a:lin ang="5400000" scaled="1"/>
            </a:gradFill>
            <a:ln>
              <a:noFill/>
            </a:ln>
            <a:effectLst/>
          </c:spPr>
          <c:invertIfNegative val="0"/>
          <c:val>
            <c:numLit>
              <c:formatCode>General</c:formatCode>
              <c:ptCount val="1"/>
              <c:pt idx="0">
                <c:v>0</c:v>
              </c:pt>
            </c:numLit>
          </c:val>
          <c:extLst>
            <c:ext xmlns:c16="http://schemas.microsoft.com/office/drawing/2014/chart" uri="{C3380CC4-5D6E-409C-BE32-E72D297353CC}">
              <c16:uniqueId val="{0000000A-1E3F-4F8E-8C96-317E13A6480D}"/>
            </c:ext>
          </c:extLst>
        </c:ser>
        <c:dLbls>
          <c:showLegendKey val="0"/>
          <c:showVal val="0"/>
          <c:showCatName val="0"/>
          <c:showSerName val="0"/>
          <c:showPercent val="0"/>
          <c:showBubbleSize val="0"/>
        </c:dLbls>
        <c:gapWidth val="50"/>
        <c:overlap val="-20"/>
        <c:axId val="1697022608"/>
        <c:axId val="1697013040"/>
      </c:barChart>
      <c:catAx>
        <c:axId val="1771791055"/>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571213487"/>
        <c:crosses val="autoZero"/>
        <c:auto val="1"/>
        <c:lblAlgn val="ctr"/>
        <c:lblOffset val="100"/>
        <c:noMultiLvlLbl val="0"/>
      </c:catAx>
      <c:valAx>
        <c:axId val="15712134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71791055"/>
        <c:crosses val="autoZero"/>
        <c:crossBetween val="between"/>
      </c:valAx>
      <c:valAx>
        <c:axId val="1697013040"/>
        <c:scaling>
          <c:orientation val="minMax"/>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697022608"/>
        <c:crosses val="max"/>
        <c:crossBetween val="between"/>
      </c:valAx>
      <c:catAx>
        <c:axId val="1697022608"/>
        <c:scaling>
          <c:orientation val="minMax"/>
        </c:scaling>
        <c:delete val="1"/>
        <c:axPos val="b"/>
        <c:majorTickMark val="out"/>
        <c:minorTickMark val="none"/>
        <c:tickLblPos val="nextTo"/>
        <c:crossAx val="1697013040"/>
        <c:crosses val="autoZero"/>
        <c:auto val="1"/>
        <c:lblAlgn val="ctr"/>
        <c:lblOffset val="100"/>
        <c:noMultiLvlLbl val="0"/>
      </c:catAx>
      <c:spPr>
        <a:noFill/>
        <a:ln>
          <a:solidFill>
            <a:schemeClr val="tx1">
              <a:lumMod val="50000"/>
              <a:lumOff val="50000"/>
            </a:schemeClr>
          </a:solidFill>
        </a:ln>
        <a:effectLst/>
      </c:spPr>
    </c:plotArea>
    <c:legend>
      <c:legendPos val="r"/>
      <c:legendEntry>
        <c:idx val="2"/>
        <c:delete val="1"/>
      </c:legendEntry>
      <c:layout>
        <c:manualLayout>
          <c:xMode val="edge"/>
          <c:yMode val="edge"/>
          <c:x val="0.11451371628660427"/>
          <c:y val="0.1359717443553656"/>
          <c:w val="0.36953255832650528"/>
          <c:h val="0.11720349982469626"/>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100" b="1"/>
              <a:t>Par</a:t>
            </a:r>
            <a:r>
              <a:rPr lang="fr-FR" sz="1100" b="1" baseline="0"/>
              <a:t> catégorie d'usagers</a:t>
            </a:r>
            <a:endParaRPr lang="fr-FR" sz="1100" b="1"/>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7.2101338534161979E-2"/>
          <c:y val="0.17053571428571429"/>
          <c:w val="0.90078837187865379"/>
          <c:h val="0.63935174987207788"/>
        </c:manualLayout>
      </c:layout>
      <c:barChart>
        <c:barDir val="col"/>
        <c:grouping val="clustered"/>
        <c:varyColors val="0"/>
        <c:ser>
          <c:idx val="1"/>
          <c:order val="0"/>
          <c:tx>
            <c:strRef>
              <c:f>Graphes_Repartit!$I$61</c:f>
              <c:strCache>
                <c:ptCount val="1"/>
                <c:pt idx="0">
                  <c:v>Moy 2015-2019</c:v>
                </c:pt>
              </c:strCache>
            </c:strRef>
          </c:tx>
          <c:spPr>
            <a:pattFill prst="dkUpDiag">
              <a:fgClr>
                <a:schemeClr val="accent2">
                  <a:lumMod val="75000"/>
                </a:schemeClr>
              </a:fgClr>
              <a:bgClr>
                <a:schemeClr val="bg1"/>
              </a:bgClr>
            </a:pattFill>
            <a:ln>
              <a:solidFill>
                <a:schemeClr val="accent2">
                  <a:lumMod val="75000"/>
                </a:schemeClr>
              </a:solidFill>
            </a:ln>
            <a:effectLst/>
          </c:spPr>
          <c:invertIfNegative val="0"/>
          <c:cat>
            <c:strRef>
              <c:f>Graphes_Repartit!$B$76:$B$82</c:f>
              <c:strCache>
                <c:ptCount val="7"/>
                <c:pt idx="0">
                  <c:v>Piéton</c:v>
                </c:pt>
                <c:pt idx="1">
                  <c:v>Vélo</c:v>
                </c:pt>
                <c:pt idx="2">
                  <c:v>Cyclomoteur</c:v>
                </c:pt>
                <c:pt idx="3">
                  <c:v>Moto</c:v>
                </c:pt>
                <c:pt idx="4">
                  <c:v>Véhicule Tourisme</c:v>
                </c:pt>
                <c:pt idx="5">
                  <c:v>Poids Lourd</c:v>
                </c:pt>
                <c:pt idx="6">
                  <c:v>Autres</c:v>
                </c:pt>
              </c:strCache>
            </c:strRef>
          </c:cat>
          <c:val>
            <c:numRef>
              <c:f>Graphes_Repartit!$I$76:$I$82</c:f>
              <c:numCache>
                <c:formatCode>0</c:formatCode>
                <c:ptCount val="7"/>
                <c:pt idx="0">
                  <c:v>56.2</c:v>
                </c:pt>
                <c:pt idx="1">
                  <c:v>26</c:v>
                </c:pt>
                <c:pt idx="2">
                  <c:v>16</c:v>
                </c:pt>
                <c:pt idx="3">
                  <c:v>108.2</c:v>
                </c:pt>
                <c:pt idx="4">
                  <c:v>232.8</c:v>
                </c:pt>
                <c:pt idx="5">
                  <c:v>8.4</c:v>
                </c:pt>
                <c:pt idx="6">
                  <c:v>26.8</c:v>
                </c:pt>
              </c:numCache>
            </c:numRef>
          </c:val>
          <c:extLst>
            <c:ext xmlns:c16="http://schemas.microsoft.com/office/drawing/2014/chart" uri="{C3380CC4-5D6E-409C-BE32-E72D297353CC}">
              <c16:uniqueId val="{00000000-F790-4B8F-B012-CEB2F2E2FDBE}"/>
            </c:ext>
          </c:extLst>
        </c:ser>
        <c:ser>
          <c:idx val="0"/>
          <c:order val="1"/>
          <c:tx>
            <c:strRef>
              <c:f>Graphes_Repartit!$G$61</c:f>
              <c:strCache>
                <c:ptCount val="1"/>
                <c:pt idx="0">
                  <c:v>2020</c:v>
                </c:pt>
              </c:strCache>
            </c:strRef>
          </c:tx>
          <c:spPr>
            <a:solidFill>
              <a:schemeClr val="accent2">
                <a:lumMod val="75000"/>
              </a:schemeClr>
            </a:solidFill>
            <a:ln>
              <a:noFill/>
            </a:ln>
            <a:effectLst/>
          </c:spPr>
          <c:invertIfNegative val="0"/>
          <c:dLbls>
            <c:dLbl>
              <c:idx val="0"/>
              <c:tx>
                <c:rich>
                  <a:bodyPr/>
                  <a:lstStyle/>
                  <a:p>
                    <a:fld id="{F932D5D1-3A82-4B17-B619-939F8319EBB6}"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F790-4B8F-B012-CEB2F2E2FDBE}"/>
                </c:ext>
              </c:extLst>
            </c:dLbl>
            <c:dLbl>
              <c:idx val="1"/>
              <c:tx>
                <c:rich>
                  <a:bodyPr/>
                  <a:lstStyle/>
                  <a:p>
                    <a:fld id="{765A79E6-2CCB-4976-A0C5-2590B7F30553}"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790-4B8F-B012-CEB2F2E2FDBE}"/>
                </c:ext>
              </c:extLst>
            </c:dLbl>
            <c:dLbl>
              <c:idx val="2"/>
              <c:tx>
                <c:rich>
                  <a:bodyPr/>
                  <a:lstStyle/>
                  <a:p>
                    <a:fld id="{7BB901C6-792A-4429-9C3F-6909868BE17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790-4B8F-B012-CEB2F2E2FDBE}"/>
                </c:ext>
              </c:extLst>
            </c:dLbl>
            <c:dLbl>
              <c:idx val="3"/>
              <c:tx>
                <c:rich>
                  <a:bodyPr/>
                  <a:lstStyle/>
                  <a:p>
                    <a:fld id="{AD3F7406-671C-4538-8ADA-D737C6344F9A}"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790-4B8F-B012-CEB2F2E2FDBE}"/>
                </c:ext>
              </c:extLst>
            </c:dLbl>
            <c:dLbl>
              <c:idx val="4"/>
              <c:tx>
                <c:rich>
                  <a:bodyPr/>
                  <a:lstStyle/>
                  <a:p>
                    <a:fld id="{E1DA4C40-41B3-4DFC-A8AB-90536A658560}"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790-4B8F-B012-CEB2F2E2FDBE}"/>
                </c:ext>
              </c:extLst>
            </c:dLbl>
            <c:dLbl>
              <c:idx val="5"/>
              <c:tx>
                <c:rich>
                  <a:bodyPr/>
                  <a:lstStyle/>
                  <a:p>
                    <a:fld id="{DEE84F13-49D1-48D7-9065-69C30ED836D0}"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790-4B8F-B012-CEB2F2E2FDBE}"/>
                </c:ext>
              </c:extLst>
            </c:dLbl>
            <c:dLbl>
              <c:idx val="6"/>
              <c:tx>
                <c:rich>
                  <a:bodyPr/>
                  <a:lstStyle/>
                  <a:p>
                    <a:fld id="{08DA0511-546E-4CF3-BA2B-C2096B799CE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790-4B8F-B012-CEB2F2E2FDB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Graphes_Repartit!$B$76:$B$82</c:f>
              <c:strCache>
                <c:ptCount val="7"/>
                <c:pt idx="0">
                  <c:v>Piéton</c:v>
                </c:pt>
                <c:pt idx="1">
                  <c:v>Vélo</c:v>
                </c:pt>
                <c:pt idx="2">
                  <c:v>Cyclomoteur</c:v>
                </c:pt>
                <c:pt idx="3">
                  <c:v>Moto</c:v>
                </c:pt>
                <c:pt idx="4">
                  <c:v>Véhicule Tourisme</c:v>
                </c:pt>
                <c:pt idx="5">
                  <c:v>Poids Lourd</c:v>
                </c:pt>
                <c:pt idx="6">
                  <c:v>Autres</c:v>
                </c:pt>
              </c:strCache>
            </c:strRef>
          </c:cat>
          <c:val>
            <c:numRef>
              <c:f>Graphes_Repartit!$G$76:$G$82</c:f>
              <c:numCache>
                <c:formatCode>General</c:formatCode>
                <c:ptCount val="7"/>
                <c:pt idx="0">
                  <c:v>24</c:v>
                </c:pt>
                <c:pt idx="1">
                  <c:v>7</c:v>
                </c:pt>
                <c:pt idx="2">
                  <c:v>8</c:v>
                </c:pt>
                <c:pt idx="3">
                  <c:v>29</c:v>
                </c:pt>
                <c:pt idx="4">
                  <c:v>85</c:v>
                </c:pt>
                <c:pt idx="5">
                  <c:v>5</c:v>
                </c:pt>
                <c:pt idx="6" formatCode="0">
                  <c:v>16</c:v>
                </c:pt>
              </c:numCache>
            </c:numRef>
          </c:val>
          <c:extLst>
            <c:ext xmlns:c15="http://schemas.microsoft.com/office/drawing/2012/chart" uri="{02D57815-91ED-43cb-92C2-25804820EDAC}">
              <c15:datalabelsRange>
                <c15:f>Graphes_Repartit!$J$76:$J$82</c15:f>
                <c15:dlblRangeCache>
                  <c:ptCount val="7"/>
                  <c:pt idx="0">
                    <c:v>-57%</c:v>
                  </c:pt>
                  <c:pt idx="1">
                    <c:v>-73%</c:v>
                  </c:pt>
                  <c:pt idx="2">
                    <c:v>-50%</c:v>
                  </c:pt>
                  <c:pt idx="3">
                    <c:v>-73%</c:v>
                  </c:pt>
                  <c:pt idx="4">
                    <c:v>-63%</c:v>
                  </c:pt>
                  <c:pt idx="5">
                    <c:v>-40%</c:v>
                  </c:pt>
                  <c:pt idx="6">
                    <c:v>-40%</c:v>
                  </c:pt>
                </c15:dlblRangeCache>
              </c15:datalabelsRange>
            </c:ext>
            <c:ext xmlns:c16="http://schemas.microsoft.com/office/drawing/2014/chart" uri="{C3380CC4-5D6E-409C-BE32-E72D297353CC}">
              <c16:uniqueId val="{00000008-F790-4B8F-B012-CEB2F2E2FDBE}"/>
            </c:ext>
          </c:extLst>
        </c:ser>
        <c:dLbls>
          <c:showLegendKey val="0"/>
          <c:showVal val="0"/>
          <c:showCatName val="0"/>
          <c:showSerName val="0"/>
          <c:showPercent val="0"/>
          <c:showBubbleSize val="0"/>
        </c:dLbls>
        <c:gapWidth val="50"/>
        <c:overlap val="-20"/>
        <c:axId val="1771791055"/>
        <c:axId val="1571213487"/>
      </c:barChart>
      <c:catAx>
        <c:axId val="1771791055"/>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571213487"/>
        <c:crosses val="autoZero"/>
        <c:auto val="1"/>
        <c:lblAlgn val="ctr"/>
        <c:lblOffset val="100"/>
        <c:tickLblSkip val="1"/>
        <c:noMultiLvlLbl val="0"/>
      </c:catAx>
      <c:valAx>
        <c:axId val="15712134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71791055"/>
        <c:crosses val="autoZero"/>
        <c:crossBetween val="between"/>
      </c:valAx>
      <c:spPr>
        <a:noFill/>
        <a:ln>
          <a:solidFill>
            <a:schemeClr val="tx1">
              <a:lumMod val="50000"/>
              <a:lumOff val="50000"/>
            </a:schemeClr>
          </a:solidFill>
        </a:ln>
        <a:effectLst/>
      </c:spPr>
    </c:plotArea>
    <c:plotVisOnly val="1"/>
    <c:dispBlanksAs val="gap"/>
    <c:showDLblsOverMax val="0"/>
  </c:chart>
  <c:spPr>
    <a:no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100" b="1"/>
              <a:t>par tranche d'âge</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7.8961182483768474E-2"/>
          <c:y val="0.17727952167414052"/>
          <c:w val="0.89134920887925451"/>
          <c:h val="0.62944622953520946"/>
        </c:manualLayout>
      </c:layout>
      <c:barChart>
        <c:barDir val="col"/>
        <c:grouping val="clustered"/>
        <c:varyColors val="0"/>
        <c:ser>
          <c:idx val="1"/>
          <c:order val="0"/>
          <c:tx>
            <c:strRef>
              <c:f>Graphes_Repartit!$I$3</c:f>
              <c:strCache>
                <c:ptCount val="1"/>
                <c:pt idx="0">
                  <c:v>Moy 2015-2019</c:v>
                </c:pt>
              </c:strCache>
            </c:strRef>
          </c:tx>
          <c:spPr>
            <a:pattFill prst="dkUpDiag">
              <a:fgClr>
                <a:schemeClr val="accent2">
                  <a:lumMod val="75000"/>
                </a:schemeClr>
              </a:fgClr>
              <a:bgClr>
                <a:schemeClr val="bg1"/>
              </a:bgClr>
            </a:pattFill>
            <a:ln>
              <a:solidFill>
                <a:schemeClr val="accent2">
                  <a:lumMod val="75000"/>
                </a:schemeClr>
              </a:solidFill>
            </a:ln>
            <a:effectLst/>
          </c:spPr>
          <c:invertIfNegative val="0"/>
          <c:cat>
            <c:strRef>
              <c:f>Graphes_Repartit!$B$15:$B$20</c:f>
              <c:strCache>
                <c:ptCount val="6"/>
                <c:pt idx="0">
                  <c:v>0-17 ans</c:v>
                </c:pt>
                <c:pt idx="1">
                  <c:v>18-24 ans</c:v>
                </c:pt>
                <c:pt idx="2">
                  <c:v>25-44 ans</c:v>
                </c:pt>
                <c:pt idx="3">
                  <c:v>45-64 ans</c:v>
                </c:pt>
                <c:pt idx="4">
                  <c:v>65-74 ans</c:v>
                </c:pt>
                <c:pt idx="5">
                  <c:v>75 ans et plus</c:v>
                </c:pt>
              </c:strCache>
            </c:strRef>
          </c:cat>
          <c:val>
            <c:numRef>
              <c:f>Graphes_Repartit!$I$15:$I$20</c:f>
              <c:numCache>
                <c:formatCode>0</c:formatCode>
                <c:ptCount val="6"/>
                <c:pt idx="0">
                  <c:v>24.8</c:v>
                </c:pt>
                <c:pt idx="1">
                  <c:v>83.8</c:v>
                </c:pt>
                <c:pt idx="2">
                  <c:v>145.19999999999999</c:v>
                </c:pt>
                <c:pt idx="3">
                  <c:v>113.4</c:v>
                </c:pt>
                <c:pt idx="4">
                  <c:v>44.6</c:v>
                </c:pt>
                <c:pt idx="5">
                  <c:v>62.6</c:v>
                </c:pt>
              </c:numCache>
            </c:numRef>
          </c:val>
          <c:extLst>
            <c:ext xmlns:c16="http://schemas.microsoft.com/office/drawing/2014/chart" uri="{C3380CC4-5D6E-409C-BE32-E72D297353CC}">
              <c16:uniqueId val="{00000000-AED4-478A-9DDB-4003FAD82E87}"/>
            </c:ext>
          </c:extLst>
        </c:ser>
        <c:ser>
          <c:idx val="0"/>
          <c:order val="1"/>
          <c:tx>
            <c:strRef>
              <c:f>Graphes_Repartit!$G$3</c:f>
              <c:strCache>
                <c:ptCount val="1"/>
                <c:pt idx="0">
                  <c:v>2020</c:v>
                </c:pt>
              </c:strCache>
            </c:strRef>
          </c:tx>
          <c:spPr>
            <a:solidFill>
              <a:schemeClr val="accent2">
                <a:lumMod val="75000"/>
              </a:schemeClr>
            </a:solidFill>
            <a:ln>
              <a:noFill/>
            </a:ln>
            <a:effectLst/>
          </c:spPr>
          <c:invertIfNegative val="0"/>
          <c:dLbls>
            <c:dLbl>
              <c:idx val="0"/>
              <c:tx>
                <c:rich>
                  <a:bodyPr/>
                  <a:lstStyle/>
                  <a:p>
                    <a:fld id="{BF61C061-1BF3-4497-AE9A-90F2888FDE5D}"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AED4-478A-9DDB-4003FAD82E87}"/>
                </c:ext>
              </c:extLst>
            </c:dLbl>
            <c:dLbl>
              <c:idx val="1"/>
              <c:tx>
                <c:rich>
                  <a:bodyPr/>
                  <a:lstStyle/>
                  <a:p>
                    <a:fld id="{8AE40C5C-357A-471F-9C95-A0208C04D04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ED4-478A-9DDB-4003FAD82E87}"/>
                </c:ext>
              </c:extLst>
            </c:dLbl>
            <c:dLbl>
              <c:idx val="2"/>
              <c:tx>
                <c:rich>
                  <a:bodyPr/>
                  <a:lstStyle/>
                  <a:p>
                    <a:fld id="{31814818-5048-4AF5-BE0C-163252B6621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ED4-478A-9DDB-4003FAD82E87}"/>
                </c:ext>
              </c:extLst>
            </c:dLbl>
            <c:dLbl>
              <c:idx val="3"/>
              <c:tx>
                <c:rich>
                  <a:bodyPr/>
                  <a:lstStyle/>
                  <a:p>
                    <a:fld id="{BA2220E1-5B83-4470-89BB-ECE0964B8CA0}"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ED4-478A-9DDB-4003FAD82E87}"/>
                </c:ext>
              </c:extLst>
            </c:dLbl>
            <c:dLbl>
              <c:idx val="4"/>
              <c:tx>
                <c:rich>
                  <a:bodyPr/>
                  <a:lstStyle/>
                  <a:p>
                    <a:fld id="{2C95E5A8-DC57-4328-A6D2-EE2DAE8D20F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ED4-478A-9DDB-4003FAD82E87}"/>
                </c:ext>
              </c:extLst>
            </c:dLbl>
            <c:dLbl>
              <c:idx val="5"/>
              <c:tx>
                <c:rich>
                  <a:bodyPr/>
                  <a:lstStyle/>
                  <a:p>
                    <a:fld id="{5BD7569D-02D2-49B0-BC0B-DDF1F642AB1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ED4-478A-9DDB-4003FAD82E87}"/>
                </c:ext>
              </c:extLst>
            </c:dLbl>
            <c:dLbl>
              <c:idx val="6"/>
              <c:tx>
                <c:rich>
                  <a:bodyPr/>
                  <a:lstStyle/>
                  <a:p>
                    <a:fld id="{F3A1EA97-92D4-4216-BD85-D7B69BE30633}"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AED4-478A-9DDB-4003FAD82E8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Graphes_Repartit!$B$15:$B$20</c:f>
              <c:strCache>
                <c:ptCount val="6"/>
                <c:pt idx="0">
                  <c:v>0-17 ans</c:v>
                </c:pt>
                <c:pt idx="1">
                  <c:v>18-24 ans</c:v>
                </c:pt>
                <c:pt idx="2">
                  <c:v>25-44 ans</c:v>
                </c:pt>
                <c:pt idx="3">
                  <c:v>45-64 ans</c:v>
                </c:pt>
                <c:pt idx="4">
                  <c:v>65-74 ans</c:v>
                </c:pt>
                <c:pt idx="5">
                  <c:v>75 ans et plus</c:v>
                </c:pt>
              </c:strCache>
            </c:strRef>
          </c:cat>
          <c:val>
            <c:numRef>
              <c:f>Graphes_Repartit!$G$15:$G$20</c:f>
              <c:numCache>
                <c:formatCode>General</c:formatCode>
                <c:ptCount val="6"/>
                <c:pt idx="0">
                  <c:v>6</c:v>
                </c:pt>
                <c:pt idx="1">
                  <c:v>31</c:v>
                </c:pt>
                <c:pt idx="2">
                  <c:v>56</c:v>
                </c:pt>
                <c:pt idx="3">
                  <c:v>49</c:v>
                </c:pt>
                <c:pt idx="4">
                  <c:v>18</c:v>
                </c:pt>
                <c:pt idx="5">
                  <c:v>14</c:v>
                </c:pt>
              </c:numCache>
            </c:numRef>
          </c:val>
          <c:extLst>
            <c:ext xmlns:c15="http://schemas.microsoft.com/office/drawing/2012/chart" uri="{02D57815-91ED-43cb-92C2-25804820EDAC}">
              <c15:datalabelsRange>
                <c15:f>Graphes_Repartit!$J$15:$J$20</c15:f>
                <c15:dlblRangeCache>
                  <c:ptCount val="6"/>
                  <c:pt idx="0">
                    <c:v>-76%</c:v>
                  </c:pt>
                  <c:pt idx="1">
                    <c:v>-63%</c:v>
                  </c:pt>
                  <c:pt idx="2">
                    <c:v>-61%</c:v>
                  </c:pt>
                  <c:pt idx="3">
                    <c:v>-57%</c:v>
                  </c:pt>
                  <c:pt idx="4">
                    <c:v>-60%</c:v>
                  </c:pt>
                  <c:pt idx="5">
                    <c:v>-78%</c:v>
                  </c:pt>
                </c15:dlblRangeCache>
              </c15:datalabelsRange>
            </c:ext>
            <c:ext xmlns:c16="http://schemas.microsoft.com/office/drawing/2014/chart" uri="{C3380CC4-5D6E-409C-BE32-E72D297353CC}">
              <c16:uniqueId val="{00000008-AED4-478A-9DDB-4003FAD82E87}"/>
            </c:ext>
          </c:extLst>
        </c:ser>
        <c:dLbls>
          <c:showLegendKey val="0"/>
          <c:showVal val="0"/>
          <c:showCatName val="0"/>
          <c:showSerName val="0"/>
          <c:showPercent val="0"/>
          <c:showBubbleSize val="0"/>
        </c:dLbls>
        <c:gapWidth val="50"/>
        <c:overlap val="-20"/>
        <c:axId val="1771791055"/>
        <c:axId val="1571213487"/>
      </c:barChart>
      <c:barChart>
        <c:barDir val="col"/>
        <c:grouping val="clustered"/>
        <c:varyColors val="0"/>
        <c:ser>
          <c:idx val="2"/>
          <c:order val="2"/>
          <c:tx>
            <c:strRef>
              <c:f>Graphes_Repartit!$T$1</c:f>
              <c:strCache>
                <c:ptCount val="1"/>
                <c:pt idx="0">
                  <c:v>Contribution de l'évolution</c:v>
                </c:pt>
              </c:strCache>
            </c:strRef>
          </c:tx>
          <c:spPr>
            <a:gradFill>
              <a:gsLst>
                <a:gs pos="0">
                  <a:srgbClr val="FF0000"/>
                </a:gs>
                <a:gs pos="74000">
                  <a:schemeClr val="accent1">
                    <a:lumMod val="45000"/>
                    <a:lumOff val="55000"/>
                  </a:schemeClr>
                </a:gs>
                <a:gs pos="83000">
                  <a:schemeClr val="accent1">
                    <a:lumMod val="45000"/>
                    <a:lumOff val="55000"/>
                  </a:schemeClr>
                </a:gs>
                <a:gs pos="100000">
                  <a:schemeClr val="accent5"/>
                </a:gs>
              </a:gsLst>
              <a:lin ang="5400000" scaled="1"/>
            </a:gradFill>
            <a:ln>
              <a:noFill/>
            </a:ln>
            <a:effectLst/>
          </c:spPr>
          <c:invertIfNegative val="0"/>
          <c:cat>
            <c:strRef>
              <c:f>Graphes_Repartit!$N$4:$N$11</c:f>
              <c:strCache>
                <c:ptCount val="8"/>
                <c:pt idx="0">
                  <c:v>0-14 ans</c:v>
                </c:pt>
                <c:pt idx="1">
                  <c:v>15-17 ans</c:v>
                </c:pt>
                <c:pt idx="2">
                  <c:v>18-24 ans</c:v>
                </c:pt>
                <c:pt idx="3">
                  <c:v>25-44 ans</c:v>
                </c:pt>
                <c:pt idx="4">
                  <c:v>45-64 ans</c:v>
                </c:pt>
                <c:pt idx="5">
                  <c:v>65-74 ans</c:v>
                </c:pt>
                <c:pt idx="6">
                  <c:v>75 ans et plus</c:v>
                </c:pt>
                <c:pt idx="7">
                  <c:v>indéterminé</c:v>
                </c:pt>
              </c:strCache>
            </c:strRef>
          </c:cat>
          <c:val>
            <c:numLit>
              <c:formatCode>General</c:formatCode>
              <c:ptCount val="1"/>
              <c:pt idx="0">
                <c:v>0</c:v>
              </c:pt>
            </c:numLit>
          </c:val>
          <c:extLst>
            <c:ext xmlns:c16="http://schemas.microsoft.com/office/drawing/2014/chart" uri="{C3380CC4-5D6E-409C-BE32-E72D297353CC}">
              <c16:uniqueId val="{00000009-AED4-478A-9DDB-4003FAD82E87}"/>
            </c:ext>
          </c:extLst>
        </c:ser>
        <c:dLbls>
          <c:showLegendKey val="0"/>
          <c:showVal val="0"/>
          <c:showCatName val="0"/>
          <c:showSerName val="0"/>
          <c:showPercent val="0"/>
          <c:showBubbleSize val="0"/>
        </c:dLbls>
        <c:gapWidth val="50"/>
        <c:axId val="1652827711"/>
        <c:axId val="1652828959"/>
      </c:barChart>
      <c:catAx>
        <c:axId val="1771791055"/>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571213487"/>
        <c:crosses val="autoZero"/>
        <c:auto val="1"/>
        <c:lblAlgn val="ctr"/>
        <c:lblOffset val="100"/>
        <c:noMultiLvlLbl val="0"/>
      </c:catAx>
      <c:valAx>
        <c:axId val="15712134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71791055"/>
        <c:crosses val="autoZero"/>
        <c:crossBetween val="between"/>
        <c:majorUnit val="40"/>
      </c:valAx>
      <c:valAx>
        <c:axId val="1652828959"/>
        <c:scaling>
          <c:orientation val="minMax"/>
        </c:scaling>
        <c:delete val="1"/>
        <c:axPos val="r"/>
        <c:numFmt formatCode="General" sourceLinked="1"/>
        <c:majorTickMark val="out"/>
        <c:minorTickMark val="none"/>
        <c:tickLblPos val="nextTo"/>
        <c:crossAx val="1652827711"/>
        <c:crosses val="max"/>
        <c:crossBetween val="between"/>
      </c:valAx>
      <c:catAx>
        <c:axId val="1652827711"/>
        <c:scaling>
          <c:orientation val="minMax"/>
        </c:scaling>
        <c:delete val="1"/>
        <c:axPos val="b"/>
        <c:numFmt formatCode="General" sourceLinked="1"/>
        <c:majorTickMark val="out"/>
        <c:minorTickMark val="none"/>
        <c:tickLblPos val="nextTo"/>
        <c:crossAx val="1652828959"/>
        <c:crosses val="autoZero"/>
        <c:auto val="1"/>
        <c:lblAlgn val="ctr"/>
        <c:lblOffset val="100"/>
        <c:noMultiLvlLbl val="0"/>
      </c:catAx>
      <c:spPr>
        <a:noFill/>
        <a:ln>
          <a:solidFill>
            <a:schemeClr val="tx1">
              <a:lumMod val="50000"/>
              <a:lumOff val="50000"/>
            </a:schemeClr>
          </a:solidFill>
        </a:ln>
        <a:effectLst/>
      </c:spPr>
    </c:plotArea>
    <c:plotVisOnly val="1"/>
    <c:dispBlanksAs val="gap"/>
    <c:showDLblsOverMax val="0"/>
  </c:chart>
  <c:spPr>
    <a:no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100" b="1">
                <a:solidFill>
                  <a:sysClr val="windowText" lastClr="000000"/>
                </a:solidFill>
              </a:rPr>
              <a:t>Par sexe</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barChart>
        <c:barDir val="col"/>
        <c:grouping val="clustered"/>
        <c:varyColors val="0"/>
        <c:ser>
          <c:idx val="1"/>
          <c:order val="0"/>
          <c:tx>
            <c:strRef>
              <c:f>Graphes_Repartit!$I$101</c:f>
              <c:strCache>
                <c:ptCount val="1"/>
                <c:pt idx="0">
                  <c:v>Moy 2015-2019</c:v>
                </c:pt>
              </c:strCache>
            </c:strRef>
          </c:tx>
          <c:spPr>
            <a:pattFill prst="dkUpDiag">
              <a:fgClr>
                <a:schemeClr val="accent2">
                  <a:lumMod val="75000"/>
                </a:schemeClr>
              </a:fgClr>
              <a:bgClr>
                <a:schemeClr val="bg1"/>
              </a:bgClr>
            </a:pattFill>
            <a:ln>
              <a:solidFill>
                <a:schemeClr val="accent2">
                  <a:lumMod val="75000"/>
                </a:schemeClr>
              </a:solidFill>
            </a:ln>
            <a:effectLst/>
          </c:spPr>
          <c:invertIfNegative val="0"/>
          <c:cat>
            <c:strRef>
              <c:f>Graphes_Repartit!$N$102:$N$103</c:f>
              <c:strCache>
                <c:ptCount val="2"/>
                <c:pt idx="0">
                  <c:v>Femme</c:v>
                </c:pt>
                <c:pt idx="1">
                  <c:v>Homme</c:v>
                </c:pt>
              </c:strCache>
            </c:strRef>
          </c:cat>
          <c:val>
            <c:numRef>
              <c:f>Graphes_Repartit!$I$102:$I$103</c:f>
              <c:numCache>
                <c:formatCode>0</c:formatCode>
                <c:ptCount val="2"/>
                <c:pt idx="0">
                  <c:v>102.6</c:v>
                </c:pt>
                <c:pt idx="1">
                  <c:v>371.8</c:v>
                </c:pt>
              </c:numCache>
            </c:numRef>
          </c:val>
          <c:extLst>
            <c:ext xmlns:c16="http://schemas.microsoft.com/office/drawing/2014/chart" uri="{C3380CC4-5D6E-409C-BE32-E72D297353CC}">
              <c16:uniqueId val="{00000000-9A7B-47F7-AC81-A916E952327A}"/>
            </c:ext>
          </c:extLst>
        </c:ser>
        <c:ser>
          <c:idx val="0"/>
          <c:order val="1"/>
          <c:tx>
            <c:strRef>
              <c:f>Graphes_Repartit!$Q$3</c:f>
              <c:strCache>
                <c:ptCount val="1"/>
                <c:pt idx="0">
                  <c:v>2020</c:v>
                </c:pt>
              </c:strCache>
            </c:strRef>
          </c:tx>
          <c:spPr>
            <a:solidFill>
              <a:schemeClr val="accent2">
                <a:lumMod val="75000"/>
              </a:schemeClr>
            </a:solidFill>
            <a:ln>
              <a:noFill/>
            </a:ln>
            <a:effectLst/>
          </c:spPr>
          <c:invertIfNegative val="0"/>
          <c:dLbls>
            <c:dLbl>
              <c:idx val="0"/>
              <c:tx>
                <c:rich>
                  <a:bodyPr/>
                  <a:lstStyle/>
                  <a:p>
                    <a:fld id="{AD84DEC4-6BD0-4E3B-8922-D0373D07193E}" type="CELLRANGE">
                      <a:rPr lang="en-US"/>
                      <a:pPr/>
                      <a:t>[PLAGECELL]</a:t>
                    </a:fld>
                    <a:endParaRPr lang="fr-FR"/>
                  </a:p>
                </c:rich>
              </c:tx>
              <c:dLblPos val="outEnd"/>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9A7B-47F7-AC81-A916E952327A}"/>
                </c:ext>
              </c:extLst>
            </c:dLbl>
            <c:dLbl>
              <c:idx val="1"/>
              <c:tx>
                <c:rich>
                  <a:bodyPr/>
                  <a:lstStyle/>
                  <a:p>
                    <a:fld id="{4147EC1C-5078-4897-9D98-256F96B64307}" type="CELLRANGE">
                      <a:rPr lang="fr-FR"/>
                      <a:pPr/>
                      <a:t>[PLAGECELL]</a:t>
                    </a:fld>
                    <a:endParaRPr lang="fr-FR"/>
                  </a:p>
                </c:rich>
              </c:tx>
              <c:dLblPos val="outEnd"/>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A7B-47F7-AC81-A916E952327A}"/>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5"/>
                    </a:solidFill>
                    <a:latin typeface="Arial" panose="020B0604020202020204" pitchFamily="34" charset="0"/>
                    <a:ea typeface="+mn-ea"/>
                    <a:cs typeface="Arial" panose="020B0604020202020204" pitchFamily="34" charset="0"/>
                  </a:defRPr>
                </a:pPr>
                <a:endParaRPr lang="fr-FR"/>
              </a:p>
            </c:txPr>
            <c:dLblPos val="outEnd"/>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Graphes_Repartit!$N$102:$N$103</c:f>
              <c:strCache>
                <c:ptCount val="2"/>
                <c:pt idx="0">
                  <c:v>Femme</c:v>
                </c:pt>
                <c:pt idx="1">
                  <c:v>Homme</c:v>
                </c:pt>
              </c:strCache>
            </c:strRef>
          </c:cat>
          <c:val>
            <c:numRef>
              <c:f>Graphes_Repartit!$G$102:$G$103</c:f>
              <c:numCache>
                <c:formatCode>General</c:formatCode>
                <c:ptCount val="2"/>
                <c:pt idx="0">
                  <c:v>20</c:v>
                </c:pt>
                <c:pt idx="1">
                  <c:v>148</c:v>
                </c:pt>
              </c:numCache>
            </c:numRef>
          </c:val>
          <c:extLst>
            <c:ext xmlns:c15="http://schemas.microsoft.com/office/drawing/2012/chart" uri="{02D57815-91ED-43cb-92C2-25804820EDAC}">
              <c15:datalabelsRange>
                <c15:f>Graphes_Repartit!$J$102:$J$103</c15:f>
                <c15:dlblRangeCache>
                  <c:ptCount val="2"/>
                  <c:pt idx="0">
                    <c:v>-81%</c:v>
                  </c:pt>
                  <c:pt idx="1">
                    <c:v>-60%</c:v>
                  </c:pt>
                </c15:dlblRangeCache>
              </c15:datalabelsRange>
            </c:ext>
            <c:ext xmlns:c16="http://schemas.microsoft.com/office/drawing/2014/chart" uri="{C3380CC4-5D6E-409C-BE32-E72D297353CC}">
              <c16:uniqueId val="{00000004-9A7B-47F7-AC81-A916E952327A}"/>
            </c:ext>
          </c:extLst>
        </c:ser>
        <c:dLbls>
          <c:showLegendKey val="0"/>
          <c:showVal val="0"/>
          <c:showCatName val="0"/>
          <c:showSerName val="0"/>
          <c:showPercent val="0"/>
          <c:showBubbleSize val="0"/>
        </c:dLbls>
        <c:gapWidth val="50"/>
        <c:overlap val="-20"/>
        <c:axId val="1771791055"/>
        <c:axId val="1571213487"/>
      </c:barChart>
      <c:catAx>
        <c:axId val="1771791055"/>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571213487"/>
        <c:crosses val="autoZero"/>
        <c:auto val="1"/>
        <c:lblAlgn val="ctr"/>
        <c:lblOffset val="100"/>
        <c:noMultiLvlLbl val="0"/>
      </c:catAx>
      <c:valAx>
        <c:axId val="15712134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71791055"/>
        <c:crosses val="autoZero"/>
        <c:crossBetween val="between"/>
        <c:majorUnit val="100"/>
      </c:valAx>
      <c:spPr>
        <a:noFill/>
        <a:ln>
          <a:solidFill>
            <a:schemeClr val="tx1">
              <a:lumMod val="50000"/>
              <a:lumOff val="50000"/>
            </a:schemeClr>
          </a:solidFill>
        </a:ln>
        <a:effectLst/>
      </c:spPr>
    </c:plotArea>
    <c:plotVisOnly val="1"/>
    <c:dispBlanksAs val="gap"/>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000" b="1"/>
              <a:t>Nombre d'accidents et de victimes (Tués+blessés) en cumul de la semaine 12 à 19 inclus en France métropolitaine</a:t>
            </a:r>
          </a:p>
        </c:rich>
      </c:tx>
      <c:layout>
        <c:manualLayout>
          <c:xMode val="edge"/>
          <c:yMode val="edge"/>
          <c:x val="0.12752583720939092"/>
          <c:y val="1.3289041179983146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8.6108742938337354E-2"/>
          <c:y val="0.2705918306172731"/>
          <c:w val="0.87753018372703417"/>
          <c:h val="0.56308643870769626"/>
        </c:manualLayout>
      </c:layout>
      <c:lineChart>
        <c:grouping val="standard"/>
        <c:varyColors val="0"/>
        <c:ser>
          <c:idx val="0"/>
          <c:order val="0"/>
          <c:tx>
            <c:v>Victimes moyenne 2015-2019</c:v>
          </c:tx>
          <c:spPr>
            <a:ln w="19050" cap="rnd">
              <a:solidFill>
                <a:schemeClr val="accent2"/>
              </a:solidFill>
              <a:prstDash val="sysDash"/>
              <a:round/>
            </a:ln>
            <a:effectLst/>
          </c:spPr>
          <c:marker>
            <c:symbol val="none"/>
          </c:marker>
          <c:cat>
            <c:strRef>
              <c:f>ATB_Heure!$B$6:$B$29</c:f>
              <c:strCache>
                <c:ptCount val="24"/>
                <c:pt idx="0">
                  <c:v>0h-1h</c:v>
                </c:pt>
                <c:pt idx="1">
                  <c:v>1h-2h</c:v>
                </c:pt>
                <c:pt idx="2">
                  <c:v>2h-3h</c:v>
                </c:pt>
                <c:pt idx="3">
                  <c:v>3h-4h</c:v>
                </c:pt>
                <c:pt idx="4">
                  <c:v>4h-5h</c:v>
                </c:pt>
                <c:pt idx="5">
                  <c:v>5h-6h</c:v>
                </c:pt>
                <c:pt idx="6">
                  <c:v>6h-7h</c:v>
                </c:pt>
                <c:pt idx="7">
                  <c:v>7h-8h</c:v>
                </c:pt>
                <c:pt idx="8">
                  <c:v>8h-9h</c:v>
                </c:pt>
                <c:pt idx="9">
                  <c:v>9h-10h</c:v>
                </c:pt>
                <c:pt idx="10">
                  <c:v>10h-11h</c:v>
                </c:pt>
                <c:pt idx="11">
                  <c:v>11h-12h</c:v>
                </c:pt>
                <c:pt idx="12">
                  <c:v>12h-13h</c:v>
                </c:pt>
                <c:pt idx="13">
                  <c:v>13h-14h</c:v>
                </c:pt>
                <c:pt idx="14">
                  <c:v>14h-15h</c:v>
                </c:pt>
                <c:pt idx="15">
                  <c:v>15h-16h</c:v>
                </c:pt>
                <c:pt idx="16">
                  <c:v>16h-17h</c:v>
                </c:pt>
                <c:pt idx="17">
                  <c:v>17h-18h</c:v>
                </c:pt>
                <c:pt idx="18">
                  <c:v>18h-19h</c:v>
                </c:pt>
                <c:pt idx="19">
                  <c:v>19h-20h</c:v>
                </c:pt>
                <c:pt idx="20">
                  <c:v>20h-21h</c:v>
                </c:pt>
                <c:pt idx="21">
                  <c:v>21h-22h</c:v>
                </c:pt>
                <c:pt idx="22">
                  <c:v>22h-23h</c:v>
                </c:pt>
                <c:pt idx="23">
                  <c:v>23h-00h</c:v>
                </c:pt>
              </c:strCache>
            </c:strRef>
          </c:cat>
          <c:val>
            <c:numRef>
              <c:f>ATB_Heure!$I$100:$I$123</c:f>
              <c:numCache>
                <c:formatCode>General</c:formatCode>
                <c:ptCount val="24"/>
                <c:pt idx="0">
                  <c:v>202</c:v>
                </c:pt>
                <c:pt idx="1">
                  <c:v>169.8</c:v>
                </c:pt>
                <c:pt idx="2">
                  <c:v>131.4</c:v>
                </c:pt>
                <c:pt idx="3">
                  <c:v>114.6</c:v>
                </c:pt>
                <c:pt idx="4">
                  <c:v>130.6</c:v>
                </c:pt>
                <c:pt idx="5">
                  <c:v>163.4</c:v>
                </c:pt>
                <c:pt idx="6">
                  <c:v>215.8</c:v>
                </c:pt>
                <c:pt idx="7">
                  <c:v>391.4</c:v>
                </c:pt>
                <c:pt idx="8">
                  <c:v>605.6</c:v>
                </c:pt>
                <c:pt idx="9">
                  <c:v>530.6</c:v>
                </c:pt>
                <c:pt idx="10">
                  <c:v>473.4</c:v>
                </c:pt>
                <c:pt idx="11">
                  <c:v>556</c:v>
                </c:pt>
                <c:pt idx="12">
                  <c:v>602.20000000000005</c:v>
                </c:pt>
                <c:pt idx="13">
                  <c:v>587.20000000000005</c:v>
                </c:pt>
                <c:pt idx="14">
                  <c:v>650.79999999999995</c:v>
                </c:pt>
                <c:pt idx="15">
                  <c:v>708</c:v>
                </c:pt>
                <c:pt idx="16">
                  <c:v>854</c:v>
                </c:pt>
                <c:pt idx="17">
                  <c:v>987.4</c:v>
                </c:pt>
                <c:pt idx="18">
                  <c:v>887.2</c:v>
                </c:pt>
                <c:pt idx="19">
                  <c:v>657.6</c:v>
                </c:pt>
                <c:pt idx="20">
                  <c:v>429.8</c:v>
                </c:pt>
                <c:pt idx="21">
                  <c:v>376.4</c:v>
                </c:pt>
                <c:pt idx="22">
                  <c:v>318.2</c:v>
                </c:pt>
                <c:pt idx="23">
                  <c:v>261</c:v>
                </c:pt>
              </c:numCache>
            </c:numRef>
          </c:val>
          <c:smooth val="0"/>
          <c:extLst>
            <c:ext xmlns:c16="http://schemas.microsoft.com/office/drawing/2014/chart" uri="{C3380CC4-5D6E-409C-BE32-E72D297353CC}">
              <c16:uniqueId val="{00000000-971D-42F0-BA73-AF8AB98EFDCF}"/>
            </c:ext>
          </c:extLst>
        </c:ser>
        <c:ser>
          <c:idx val="2"/>
          <c:order val="1"/>
          <c:tx>
            <c:v>Accidents moyenne 2015-2019</c:v>
          </c:tx>
          <c:spPr>
            <a:ln w="19050" cap="rnd">
              <a:solidFill>
                <a:srgbClr val="7030A0"/>
              </a:solidFill>
              <a:prstDash val="sysDash"/>
              <a:round/>
            </a:ln>
            <a:effectLst/>
          </c:spPr>
          <c:marker>
            <c:symbol val="none"/>
          </c:marker>
          <c:cat>
            <c:strRef>
              <c:f>ATB_Heure!$B$6:$B$29</c:f>
              <c:strCache>
                <c:ptCount val="24"/>
                <c:pt idx="0">
                  <c:v>0h-1h</c:v>
                </c:pt>
                <c:pt idx="1">
                  <c:v>1h-2h</c:v>
                </c:pt>
                <c:pt idx="2">
                  <c:v>2h-3h</c:v>
                </c:pt>
                <c:pt idx="3">
                  <c:v>3h-4h</c:v>
                </c:pt>
                <c:pt idx="4">
                  <c:v>4h-5h</c:v>
                </c:pt>
                <c:pt idx="5">
                  <c:v>5h-6h</c:v>
                </c:pt>
                <c:pt idx="6">
                  <c:v>6h-7h</c:v>
                </c:pt>
                <c:pt idx="7">
                  <c:v>7h-8h</c:v>
                </c:pt>
                <c:pt idx="8">
                  <c:v>8h-9h</c:v>
                </c:pt>
                <c:pt idx="9">
                  <c:v>9h-10h</c:v>
                </c:pt>
                <c:pt idx="10">
                  <c:v>10h-11h</c:v>
                </c:pt>
                <c:pt idx="11">
                  <c:v>11h-12h</c:v>
                </c:pt>
                <c:pt idx="12">
                  <c:v>12h-13h</c:v>
                </c:pt>
                <c:pt idx="13">
                  <c:v>13h-14h</c:v>
                </c:pt>
                <c:pt idx="14">
                  <c:v>14h-15h</c:v>
                </c:pt>
                <c:pt idx="15">
                  <c:v>15h-16h</c:v>
                </c:pt>
                <c:pt idx="16">
                  <c:v>16h-17h</c:v>
                </c:pt>
                <c:pt idx="17">
                  <c:v>17h-18h</c:v>
                </c:pt>
                <c:pt idx="18">
                  <c:v>18h-19h</c:v>
                </c:pt>
                <c:pt idx="19">
                  <c:v>19h-20h</c:v>
                </c:pt>
                <c:pt idx="20">
                  <c:v>20h-21h</c:v>
                </c:pt>
                <c:pt idx="21">
                  <c:v>21h-22h</c:v>
                </c:pt>
                <c:pt idx="22">
                  <c:v>22h-23h</c:v>
                </c:pt>
                <c:pt idx="23">
                  <c:v>23h-00h</c:v>
                </c:pt>
              </c:strCache>
            </c:strRef>
          </c:cat>
          <c:val>
            <c:numRef>
              <c:f>ATB_Heure!$I$6:$I$29</c:f>
              <c:numCache>
                <c:formatCode>General</c:formatCode>
                <c:ptCount val="24"/>
                <c:pt idx="0">
                  <c:v>141.80000000000001</c:v>
                </c:pt>
                <c:pt idx="1">
                  <c:v>116.2</c:v>
                </c:pt>
                <c:pt idx="2">
                  <c:v>90.6</c:v>
                </c:pt>
                <c:pt idx="3">
                  <c:v>79.599999999999994</c:v>
                </c:pt>
                <c:pt idx="4">
                  <c:v>90</c:v>
                </c:pt>
                <c:pt idx="5">
                  <c:v>119</c:v>
                </c:pt>
                <c:pt idx="6">
                  <c:v>158</c:v>
                </c:pt>
                <c:pt idx="7">
                  <c:v>308.60000000000002</c:v>
                </c:pt>
                <c:pt idx="8">
                  <c:v>488</c:v>
                </c:pt>
                <c:pt idx="9">
                  <c:v>434</c:v>
                </c:pt>
                <c:pt idx="10">
                  <c:v>381.4</c:v>
                </c:pt>
                <c:pt idx="11">
                  <c:v>437.8</c:v>
                </c:pt>
                <c:pt idx="12">
                  <c:v>469.8</c:v>
                </c:pt>
                <c:pt idx="13">
                  <c:v>456.4</c:v>
                </c:pt>
                <c:pt idx="14">
                  <c:v>493</c:v>
                </c:pt>
                <c:pt idx="15">
                  <c:v>537.4</c:v>
                </c:pt>
                <c:pt idx="16">
                  <c:v>643.4</c:v>
                </c:pt>
                <c:pt idx="17">
                  <c:v>758.4</c:v>
                </c:pt>
                <c:pt idx="18">
                  <c:v>671.8</c:v>
                </c:pt>
                <c:pt idx="19">
                  <c:v>499.2</c:v>
                </c:pt>
                <c:pt idx="20">
                  <c:v>335.8</c:v>
                </c:pt>
                <c:pt idx="21">
                  <c:v>276.2</c:v>
                </c:pt>
                <c:pt idx="22">
                  <c:v>226.4</c:v>
                </c:pt>
                <c:pt idx="23">
                  <c:v>183.2</c:v>
                </c:pt>
              </c:numCache>
            </c:numRef>
          </c:val>
          <c:smooth val="0"/>
          <c:extLst>
            <c:ext xmlns:c16="http://schemas.microsoft.com/office/drawing/2014/chart" uri="{C3380CC4-5D6E-409C-BE32-E72D297353CC}">
              <c16:uniqueId val="{00000002-971D-42F0-BA73-AF8AB98EFDCF}"/>
            </c:ext>
          </c:extLst>
        </c:ser>
        <c:ser>
          <c:idx val="1"/>
          <c:order val="2"/>
          <c:tx>
            <c:v>Victimes 2020</c:v>
          </c:tx>
          <c:spPr>
            <a:ln w="19050" cap="rnd">
              <a:solidFill>
                <a:schemeClr val="accent2"/>
              </a:solidFill>
              <a:round/>
            </a:ln>
            <a:effectLst/>
          </c:spPr>
          <c:marker>
            <c:symbol val="none"/>
          </c:marker>
          <c:cat>
            <c:strRef>
              <c:f>ATB_Heure!$B$6:$B$29</c:f>
              <c:strCache>
                <c:ptCount val="24"/>
                <c:pt idx="0">
                  <c:v>0h-1h</c:v>
                </c:pt>
                <c:pt idx="1">
                  <c:v>1h-2h</c:v>
                </c:pt>
                <c:pt idx="2">
                  <c:v>2h-3h</c:v>
                </c:pt>
                <c:pt idx="3">
                  <c:v>3h-4h</c:v>
                </c:pt>
                <c:pt idx="4">
                  <c:v>4h-5h</c:v>
                </c:pt>
                <c:pt idx="5">
                  <c:v>5h-6h</c:v>
                </c:pt>
                <c:pt idx="6">
                  <c:v>6h-7h</c:v>
                </c:pt>
                <c:pt idx="7">
                  <c:v>7h-8h</c:v>
                </c:pt>
                <c:pt idx="8">
                  <c:v>8h-9h</c:v>
                </c:pt>
                <c:pt idx="9">
                  <c:v>9h-10h</c:v>
                </c:pt>
                <c:pt idx="10">
                  <c:v>10h-11h</c:v>
                </c:pt>
                <c:pt idx="11">
                  <c:v>11h-12h</c:v>
                </c:pt>
                <c:pt idx="12">
                  <c:v>12h-13h</c:v>
                </c:pt>
                <c:pt idx="13">
                  <c:v>13h-14h</c:v>
                </c:pt>
                <c:pt idx="14">
                  <c:v>14h-15h</c:v>
                </c:pt>
                <c:pt idx="15">
                  <c:v>15h-16h</c:v>
                </c:pt>
                <c:pt idx="16">
                  <c:v>16h-17h</c:v>
                </c:pt>
                <c:pt idx="17">
                  <c:v>17h-18h</c:v>
                </c:pt>
                <c:pt idx="18">
                  <c:v>18h-19h</c:v>
                </c:pt>
                <c:pt idx="19">
                  <c:v>19h-20h</c:v>
                </c:pt>
                <c:pt idx="20">
                  <c:v>20h-21h</c:v>
                </c:pt>
                <c:pt idx="21">
                  <c:v>21h-22h</c:v>
                </c:pt>
                <c:pt idx="22">
                  <c:v>22h-23h</c:v>
                </c:pt>
                <c:pt idx="23">
                  <c:v>23h-00h</c:v>
                </c:pt>
              </c:strCache>
            </c:strRef>
          </c:cat>
          <c:val>
            <c:numRef>
              <c:f>ATB_Heure!$L$100:$L$123</c:f>
              <c:numCache>
                <c:formatCode>General</c:formatCode>
                <c:ptCount val="24"/>
                <c:pt idx="0">
                  <c:v>39</c:v>
                </c:pt>
                <c:pt idx="1">
                  <c:v>47</c:v>
                </c:pt>
                <c:pt idx="2">
                  <c:v>45</c:v>
                </c:pt>
                <c:pt idx="3">
                  <c:v>21</c:v>
                </c:pt>
                <c:pt idx="4">
                  <c:v>37</c:v>
                </c:pt>
                <c:pt idx="5">
                  <c:v>38</c:v>
                </c:pt>
                <c:pt idx="6">
                  <c:v>41</c:v>
                </c:pt>
                <c:pt idx="7">
                  <c:v>62</c:v>
                </c:pt>
                <c:pt idx="8">
                  <c:v>91</c:v>
                </c:pt>
                <c:pt idx="9">
                  <c:v>101</c:v>
                </c:pt>
                <c:pt idx="10">
                  <c:v>140</c:v>
                </c:pt>
                <c:pt idx="11">
                  <c:v>111</c:v>
                </c:pt>
                <c:pt idx="12">
                  <c:v>87</c:v>
                </c:pt>
                <c:pt idx="13">
                  <c:v>143</c:v>
                </c:pt>
                <c:pt idx="14">
                  <c:v>170</c:v>
                </c:pt>
                <c:pt idx="15">
                  <c:v>196</c:v>
                </c:pt>
                <c:pt idx="16">
                  <c:v>183</c:v>
                </c:pt>
                <c:pt idx="17">
                  <c:v>201</c:v>
                </c:pt>
                <c:pt idx="18">
                  <c:v>192</c:v>
                </c:pt>
                <c:pt idx="19">
                  <c:v>148</c:v>
                </c:pt>
                <c:pt idx="20">
                  <c:v>106</c:v>
                </c:pt>
                <c:pt idx="21">
                  <c:v>81</c:v>
                </c:pt>
                <c:pt idx="22">
                  <c:v>65</c:v>
                </c:pt>
                <c:pt idx="23">
                  <c:v>80</c:v>
                </c:pt>
              </c:numCache>
            </c:numRef>
          </c:val>
          <c:smooth val="0"/>
          <c:extLst>
            <c:ext xmlns:c16="http://schemas.microsoft.com/office/drawing/2014/chart" uri="{C3380CC4-5D6E-409C-BE32-E72D297353CC}">
              <c16:uniqueId val="{00000001-971D-42F0-BA73-AF8AB98EFDCF}"/>
            </c:ext>
          </c:extLst>
        </c:ser>
        <c:ser>
          <c:idx val="3"/>
          <c:order val="3"/>
          <c:tx>
            <c:v>Accidents 2020</c:v>
          </c:tx>
          <c:spPr>
            <a:ln w="19050" cap="rnd">
              <a:solidFill>
                <a:srgbClr val="7030A0"/>
              </a:solidFill>
              <a:round/>
            </a:ln>
            <a:effectLst/>
          </c:spPr>
          <c:marker>
            <c:symbol val="none"/>
          </c:marker>
          <c:cat>
            <c:strRef>
              <c:f>ATB_Heure!$B$6:$B$29</c:f>
              <c:strCache>
                <c:ptCount val="24"/>
                <c:pt idx="0">
                  <c:v>0h-1h</c:v>
                </c:pt>
                <c:pt idx="1">
                  <c:v>1h-2h</c:v>
                </c:pt>
                <c:pt idx="2">
                  <c:v>2h-3h</c:v>
                </c:pt>
                <c:pt idx="3">
                  <c:v>3h-4h</c:v>
                </c:pt>
                <c:pt idx="4">
                  <c:v>4h-5h</c:v>
                </c:pt>
                <c:pt idx="5">
                  <c:v>5h-6h</c:v>
                </c:pt>
                <c:pt idx="6">
                  <c:v>6h-7h</c:v>
                </c:pt>
                <c:pt idx="7">
                  <c:v>7h-8h</c:v>
                </c:pt>
                <c:pt idx="8">
                  <c:v>8h-9h</c:v>
                </c:pt>
                <c:pt idx="9">
                  <c:v>9h-10h</c:v>
                </c:pt>
                <c:pt idx="10">
                  <c:v>10h-11h</c:v>
                </c:pt>
                <c:pt idx="11">
                  <c:v>11h-12h</c:v>
                </c:pt>
                <c:pt idx="12">
                  <c:v>12h-13h</c:v>
                </c:pt>
                <c:pt idx="13">
                  <c:v>13h-14h</c:v>
                </c:pt>
                <c:pt idx="14">
                  <c:v>14h-15h</c:v>
                </c:pt>
                <c:pt idx="15">
                  <c:v>15h-16h</c:v>
                </c:pt>
                <c:pt idx="16">
                  <c:v>16h-17h</c:v>
                </c:pt>
                <c:pt idx="17">
                  <c:v>17h-18h</c:v>
                </c:pt>
                <c:pt idx="18">
                  <c:v>18h-19h</c:v>
                </c:pt>
                <c:pt idx="19">
                  <c:v>19h-20h</c:v>
                </c:pt>
                <c:pt idx="20">
                  <c:v>20h-21h</c:v>
                </c:pt>
                <c:pt idx="21">
                  <c:v>21h-22h</c:v>
                </c:pt>
                <c:pt idx="22">
                  <c:v>22h-23h</c:v>
                </c:pt>
                <c:pt idx="23">
                  <c:v>23h-00h</c:v>
                </c:pt>
              </c:strCache>
            </c:strRef>
          </c:cat>
          <c:val>
            <c:numRef>
              <c:f>ATB_Heure!$L$6:$L$29</c:f>
              <c:numCache>
                <c:formatCode>General</c:formatCode>
                <c:ptCount val="24"/>
                <c:pt idx="0">
                  <c:v>30</c:v>
                </c:pt>
                <c:pt idx="1">
                  <c:v>35</c:v>
                </c:pt>
                <c:pt idx="2">
                  <c:v>28</c:v>
                </c:pt>
                <c:pt idx="3">
                  <c:v>18</c:v>
                </c:pt>
                <c:pt idx="4">
                  <c:v>27</c:v>
                </c:pt>
                <c:pt idx="5">
                  <c:v>33</c:v>
                </c:pt>
                <c:pt idx="6">
                  <c:v>35</c:v>
                </c:pt>
                <c:pt idx="7">
                  <c:v>53</c:v>
                </c:pt>
                <c:pt idx="8">
                  <c:v>81</c:v>
                </c:pt>
                <c:pt idx="9">
                  <c:v>90</c:v>
                </c:pt>
                <c:pt idx="10">
                  <c:v>114</c:v>
                </c:pt>
                <c:pt idx="11">
                  <c:v>101</c:v>
                </c:pt>
                <c:pt idx="12">
                  <c:v>79</c:v>
                </c:pt>
                <c:pt idx="13">
                  <c:v>116</c:v>
                </c:pt>
                <c:pt idx="14">
                  <c:v>140</c:v>
                </c:pt>
                <c:pt idx="15">
                  <c:v>157</c:v>
                </c:pt>
                <c:pt idx="16">
                  <c:v>154</c:v>
                </c:pt>
                <c:pt idx="17">
                  <c:v>160</c:v>
                </c:pt>
                <c:pt idx="18">
                  <c:v>157</c:v>
                </c:pt>
                <c:pt idx="19">
                  <c:v>119</c:v>
                </c:pt>
                <c:pt idx="20">
                  <c:v>87</c:v>
                </c:pt>
                <c:pt idx="21">
                  <c:v>71</c:v>
                </c:pt>
                <c:pt idx="22">
                  <c:v>49</c:v>
                </c:pt>
                <c:pt idx="23">
                  <c:v>71</c:v>
                </c:pt>
              </c:numCache>
            </c:numRef>
          </c:val>
          <c:smooth val="0"/>
          <c:extLst>
            <c:ext xmlns:c16="http://schemas.microsoft.com/office/drawing/2014/chart" uri="{C3380CC4-5D6E-409C-BE32-E72D297353CC}">
              <c16:uniqueId val="{00000003-971D-42F0-BA73-AF8AB98EFDCF}"/>
            </c:ext>
          </c:extLst>
        </c:ser>
        <c:dLbls>
          <c:showLegendKey val="0"/>
          <c:showVal val="0"/>
          <c:showCatName val="0"/>
          <c:showSerName val="0"/>
          <c:showPercent val="0"/>
          <c:showBubbleSize val="0"/>
        </c:dLbls>
        <c:smooth val="0"/>
        <c:axId val="911456528"/>
        <c:axId val="911450704"/>
      </c:lineChart>
      <c:catAx>
        <c:axId val="911456528"/>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911450704"/>
        <c:crosses val="autoZero"/>
        <c:auto val="1"/>
        <c:lblAlgn val="ctr"/>
        <c:lblOffset val="100"/>
        <c:noMultiLvlLbl val="0"/>
      </c:catAx>
      <c:valAx>
        <c:axId val="911450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911456528"/>
        <c:crosses val="autoZero"/>
        <c:crossBetween val="between"/>
      </c:valAx>
      <c:spPr>
        <a:noFill/>
        <a:ln>
          <a:solidFill>
            <a:schemeClr val="tx1">
              <a:lumMod val="50000"/>
              <a:lumOff val="50000"/>
            </a:schemeClr>
          </a:solidFill>
        </a:ln>
        <a:effectLst/>
      </c:spPr>
    </c:plotArea>
    <c:legend>
      <c:legendPos val="b"/>
      <c:layout>
        <c:manualLayout>
          <c:xMode val="edge"/>
          <c:yMode val="edge"/>
          <c:x val="0.10197654175666358"/>
          <c:y val="0.14921442619115505"/>
          <c:w val="0.82516927038692012"/>
          <c:h val="9.6839427105038053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000" b="1"/>
              <a:t>Number</a:t>
            </a:r>
            <a:r>
              <a:rPr lang="fr-FR" sz="1000" b="1" baseline="0"/>
              <a:t> </a:t>
            </a:r>
            <a:r>
              <a:rPr lang="fr-FR" sz="1000" b="1"/>
              <a:t>of fatalities weeks 2</a:t>
            </a:r>
            <a:r>
              <a:rPr lang="fr-FR" sz="1000" b="1" baseline="0"/>
              <a:t> to</a:t>
            </a:r>
            <a:r>
              <a:rPr lang="fr-FR" sz="1000" b="1"/>
              <a:t> 26,</a:t>
            </a:r>
            <a:r>
              <a:rPr lang="fr-FR" sz="1000" b="1" baseline="0"/>
              <a:t> i</a:t>
            </a:r>
            <a:r>
              <a:rPr lang="fr-FR" sz="1000" b="1"/>
              <a:t>n 2020 and for the 2015-2019</a:t>
            </a:r>
            <a:r>
              <a:rPr lang="fr-FR" sz="1000" b="1" baseline="0"/>
              <a:t> average in mainland France</a:t>
            </a:r>
            <a:endParaRPr lang="fr-FR" sz="1000" b="1"/>
          </a:p>
        </c:rich>
      </c:tx>
      <c:layout>
        <c:manualLayout>
          <c:xMode val="edge"/>
          <c:yMode val="edge"/>
          <c:x val="0.1401183179045361"/>
          <c:y val="1.5384615384615385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7.2849456656992759E-2"/>
          <c:y val="0.15361841308298002"/>
          <c:w val="0.9092023895785879"/>
          <c:h val="0.64413123359580049"/>
        </c:manualLayout>
      </c:layout>
      <c:lineChart>
        <c:grouping val="standard"/>
        <c:varyColors val="0"/>
        <c:ser>
          <c:idx val="1"/>
          <c:order val="0"/>
          <c:tx>
            <c:strRef>
              <c:f>ATB_Sem!$R$3</c:f>
              <c:strCache>
                <c:ptCount val="1"/>
                <c:pt idx="0">
                  <c:v>2015-2019</c:v>
                </c:pt>
              </c:strCache>
            </c:strRef>
          </c:tx>
          <c:spPr>
            <a:ln w="28575" cap="rnd">
              <a:solidFill>
                <a:srgbClr val="C00000"/>
              </a:solidFill>
              <a:prstDash val="sysDash"/>
              <a:round/>
            </a:ln>
            <a:effectLst/>
          </c:spPr>
          <c:marker>
            <c:symbol val="none"/>
          </c:marker>
          <c:cat>
            <c:numRef>
              <c:f>ATB_Sem!$B$5:$B$29</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ATB_Sem!$R$5:$R$29</c:f>
              <c:numCache>
                <c:formatCode>General</c:formatCode>
                <c:ptCount val="25"/>
                <c:pt idx="0">
                  <c:v>60.2</c:v>
                </c:pt>
                <c:pt idx="1">
                  <c:v>55.2</c:v>
                </c:pt>
                <c:pt idx="2">
                  <c:v>51.4</c:v>
                </c:pt>
                <c:pt idx="3">
                  <c:v>57.2</c:v>
                </c:pt>
                <c:pt idx="4">
                  <c:v>60.4</c:v>
                </c:pt>
                <c:pt idx="5">
                  <c:v>62</c:v>
                </c:pt>
                <c:pt idx="6">
                  <c:v>53.4</c:v>
                </c:pt>
                <c:pt idx="7">
                  <c:v>60.2</c:v>
                </c:pt>
                <c:pt idx="8">
                  <c:v>56.6</c:v>
                </c:pt>
                <c:pt idx="9">
                  <c:v>54.4</c:v>
                </c:pt>
                <c:pt idx="10">
                  <c:v>54.4</c:v>
                </c:pt>
                <c:pt idx="11">
                  <c:v>54.4</c:v>
                </c:pt>
                <c:pt idx="12">
                  <c:v>58.2</c:v>
                </c:pt>
                <c:pt idx="13">
                  <c:v>61</c:v>
                </c:pt>
                <c:pt idx="14">
                  <c:v>63.6</c:v>
                </c:pt>
                <c:pt idx="15">
                  <c:v>62</c:v>
                </c:pt>
                <c:pt idx="16">
                  <c:v>60.8</c:v>
                </c:pt>
                <c:pt idx="17">
                  <c:v>60</c:v>
                </c:pt>
                <c:pt idx="18">
                  <c:v>65</c:v>
                </c:pt>
                <c:pt idx="19">
                  <c:v>61.8</c:v>
                </c:pt>
                <c:pt idx="20">
                  <c:v>62.8</c:v>
                </c:pt>
                <c:pt idx="21">
                  <c:v>68.400000000000006</c:v>
                </c:pt>
                <c:pt idx="22">
                  <c:v>65.400000000000006</c:v>
                </c:pt>
                <c:pt idx="23">
                  <c:v>71</c:v>
                </c:pt>
                <c:pt idx="24">
                  <c:v>72</c:v>
                </c:pt>
              </c:numCache>
            </c:numRef>
          </c:val>
          <c:smooth val="0"/>
          <c:extLst>
            <c:ext xmlns:c16="http://schemas.microsoft.com/office/drawing/2014/chart" uri="{C3380CC4-5D6E-409C-BE32-E72D297353CC}">
              <c16:uniqueId val="{00000000-3A70-4D00-B53B-537C41E5871D}"/>
            </c:ext>
          </c:extLst>
        </c:ser>
        <c:ser>
          <c:idx val="2"/>
          <c:order val="1"/>
          <c:tx>
            <c:strRef>
              <c:f>ATB_Sem!$S$3</c:f>
              <c:strCache>
                <c:ptCount val="1"/>
                <c:pt idx="0">
                  <c:v>2020</c:v>
                </c:pt>
              </c:strCache>
            </c:strRef>
          </c:tx>
          <c:spPr>
            <a:ln w="28575" cap="rnd">
              <a:solidFill>
                <a:srgbClr val="C00000"/>
              </a:solidFill>
              <a:round/>
            </a:ln>
            <a:effectLst/>
          </c:spPr>
          <c:marker>
            <c:symbol val="none"/>
          </c:marker>
          <c:cat>
            <c:numRef>
              <c:f>ATB_Sem!$B$5:$B$29</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ATB_Sem!$S$5:$S$29</c:f>
              <c:numCache>
                <c:formatCode>General</c:formatCode>
                <c:ptCount val="25"/>
                <c:pt idx="0">
                  <c:v>67</c:v>
                </c:pt>
                <c:pt idx="1">
                  <c:v>64</c:v>
                </c:pt>
                <c:pt idx="2">
                  <c:v>51</c:v>
                </c:pt>
                <c:pt idx="3">
                  <c:v>55</c:v>
                </c:pt>
                <c:pt idx="4">
                  <c:v>62</c:v>
                </c:pt>
                <c:pt idx="5">
                  <c:v>58</c:v>
                </c:pt>
                <c:pt idx="6">
                  <c:v>51</c:v>
                </c:pt>
                <c:pt idx="7">
                  <c:v>48</c:v>
                </c:pt>
                <c:pt idx="8">
                  <c:v>37</c:v>
                </c:pt>
                <c:pt idx="9">
                  <c:v>52</c:v>
                </c:pt>
                <c:pt idx="10">
                  <c:v>15</c:v>
                </c:pt>
                <c:pt idx="11">
                  <c:v>22</c:v>
                </c:pt>
                <c:pt idx="12">
                  <c:v>18</c:v>
                </c:pt>
                <c:pt idx="13">
                  <c:v>24</c:v>
                </c:pt>
                <c:pt idx="14">
                  <c:v>27</c:v>
                </c:pt>
                <c:pt idx="15">
                  <c:v>25</c:v>
                </c:pt>
                <c:pt idx="16">
                  <c:v>22</c:v>
                </c:pt>
                <c:pt idx="17">
                  <c:v>25</c:v>
                </c:pt>
                <c:pt idx="18">
                  <c:v>41</c:v>
                </c:pt>
                <c:pt idx="19">
                  <c:v>72</c:v>
                </c:pt>
                <c:pt idx="20">
                  <c:v>52</c:v>
                </c:pt>
                <c:pt idx="21">
                  <c:v>43</c:v>
                </c:pt>
                <c:pt idx="22">
                  <c:v>40</c:v>
                </c:pt>
                <c:pt idx="23">
                  <c:v>42</c:v>
                </c:pt>
                <c:pt idx="24">
                  <c:v>50</c:v>
                </c:pt>
              </c:numCache>
            </c:numRef>
          </c:val>
          <c:smooth val="0"/>
          <c:extLst>
            <c:ext xmlns:c16="http://schemas.microsoft.com/office/drawing/2014/chart" uri="{C3380CC4-5D6E-409C-BE32-E72D297353CC}">
              <c16:uniqueId val="{00000001-3A70-4D00-B53B-537C41E5871D}"/>
            </c:ext>
          </c:extLst>
        </c:ser>
        <c:dLbls>
          <c:showLegendKey val="0"/>
          <c:showVal val="0"/>
          <c:showCatName val="0"/>
          <c:showSerName val="0"/>
          <c:showPercent val="0"/>
          <c:showBubbleSize val="0"/>
        </c:dLbls>
        <c:smooth val="0"/>
        <c:axId val="1766142911"/>
        <c:axId val="1766144159"/>
      </c:lineChart>
      <c:catAx>
        <c:axId val="1766142911"/>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66144159"/>
        <c:crosses val="autoZero"/>
        <c:auto val="1"/>
        <c:lblAlgn val="ctr"/>
        <c:lblOffset val="100"/>
        <c:tickLblSkip val="1"/>
        <c:noMultiLvlLbl val="0"/>
      </c:catAx>
      <c:valAx>
        <c:axId val="17661441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66142911"/>
        <c:crosses val="autoZero"/>
        <c:crossBetween val="midCat"/>
      </c:valAx>
      <c:spPr>
        <a:noFill/>
        <a:ln>
          <a:solidFill>
            <a:schemeClr val="tx1">
              <a:lumMod val="50000"/>
              <a:lumOff val="50000"/>
            </a:schemeClr>
          </a:solidFill>
        </a:ln>
        <a:effectLst/>
      </c:spPr>
    </c:plotArea>
    <c:legend>
      <c:legendPos val="b"/>
      <c:layout>
        <c:manualLayout>
          <c:xMode val="edge"/>
          <c:yMode val="edge"/>
          <c:x val="0.26102776576909087"/>
          <c:y val="0.89691659971075055"/>
          <c:w val="0.52569170907889817"/>
          <c:h val="8.4262856031884908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zero"/>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000" b="1"/>
              <a:t>Number</a:t>
            </a:r>
            <a:r>
              <a:rPr lang="fr-FR" sz="1000" b="1" baseline="0"/>
              <a:t> of victims weeks 2 to 26, in 2020 and for the 2015-2019 average in mainland France </a:t>
            </a:r>
            <a:endParaRPr lang="fr-FR" sz="1000" b="1"/>
          </a:p>
        </c:rich>
      </c:tx>
      <c:layout>
        <c:manualLayout>
          <c:xMode val="edge"/>
          <c:yMode val="edge"/>
          <c:x val="0.15761495294259767"/>
          <c:y val="1.5876825805696219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6.6838159299877145E-2"/>
          <c:y val="0.14680795012147646"/>
          <c:w val="0.91347504257957091"/>
          <c:h val="0.62031866834489557"/>
        </c:manualLayout>
      </c:layout>
      <c:lineChart>
        <c:grouping val="standard"/>
        <c:varyColors val="0"/>
        <c:ser>
          <c:idx val="1"/>
          <c:order val="0"/>
          <c:tx>
            <c:strRef>
              <c:f>ATB_Sem!$AN$3</c:f>
              <c:strCache>
                <c:ptCount val="1"/>
                <c:pt idx="0">
                  <c:v>2015-2019</c:v>
                </c:pt>
              </c:strCache>
            </c:strRef>
          </c:tx>
          <c:spPr>
            <a:ln w="28575" cap="rnd">
              <a:solidFill>
                <a:schemeClr val="accent2"/>
              </a:solidFill>
              <a:prstDash val="sysDash"/>
              <a:round/>
            </a:ln>
            <a:effectLst/>
          </c:spPr>
          <c:marker>
            <c:symbol val="none"/>
          </c:marker>
          <c:cat>
            <c:numRef>
              <c:f>ATB_Sem!$B$5:$B$29</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ATB_Sem!$AN$5:$AN$29</c:f>
              <c:numCache>
                <c:formatCode>General</c:formatCode>
                <c:ptCount val="25"/>
                <c:pt idx="0">
                  <c:v>1302.8</c:v>
                </c:pt>
                <c:pt idx="1">
                  <c:v>1306.5999999999999</c:v>
                </c:pt>
                <c:pt idx="2">
                  <c:v>1280.2</c:v>
                </c:pt>
                <c:pt idx="3">
                  <c:v>1285.4000000000001</c:v>
                </c:pt>
                <c:pt idx="4">
                  <c:v>1202</c:v>
                </c:pt>
                <c:pt idx="5">
                  <c:v>1276.2</c:v>
                </c:pt>
                <c:pt idx="6">
                  <c:v>1160.5999999999999</c:v>
                </c:pt>
                <c:pt idx="7">
                  <c:v>1228.5999999999999</c:v>
                </c:pt>
                <c:pt idx="8">
                  <c:v>1263.5999999999999</c:v>
                </c:pt>
                <c:pt idx="9">
                  <c:v>1277.2</c:v>
                </c:pt>
                <c:pt idx="10">
                  <c:v>1282.4000000000001</c:v>
                </c:pt>
                <c:pt idx="11">
                  <c:v>1352</c:v>
                </c:pt>
                <c:pt idx="12">
                  <c:v>1419.2</c:v>
                </c:pt>
                <c:pt idx="13">
                  <c:v>1418.2</c:v>
                </c:pt>
                <c:pt idx="14">
                  <c:v>1434.8</c:v>
                </c:pt>
                <c:pt idx="15">
                  <c:v>1358.6</c:v>
                </c:pt>
                <c:pt idx="16">
                  <c:v>1387</c:v>
                </c:pt>
                <c:pt idx="17">
                  <c:v>1352.2</c:v>
                </c:pt>
                <c:pt idx="18">
                  <c:v>1495.8</c:v>
                </c:pt>
                <c:pt idx="19">
                  <c:v>1519.6</c:v>
                </c:pt>
                <c:pt idx="20">
                  <c:v>1509.8</c:v>
                </c:pt>
                <c:pt idx="21">
                  <c:v>1657.8</c:v>
                </c:pt>
                <c:pt idx="22">
                  <c:v>1597</c:v>
                </c:pt>
                <c:pt idx="23">
                  <c:v>1715.8</c:v>
                </c:pt>
                <c:pt idx="24">
                  <c:v>1689.8</c:v>
                </c:pt>
              </c:numCache>
            </c:numRef>
          </c:val>
          <c:smooth val="0"/>
          <c:extLst>
            <c:ext xmlns:c16="http://schemas.microsoft.com/office/drawing/2014/chart" uri="{C3380CC4-5D6E-409C-BE32-E72D297353CC}">
              <c16:uniqueId val="{00000000-6DAD-4EC5-8271-659C15BBBF4E}"/>
            </c:ext>
          </c:extLst>
        </c:ser>
        <c:ser>
          <c:idx val="2"/>
          <c:order val="1"/>
          <c:tx>
            <c:strRef>
              <c:f>ATB_Sem!$AO$3</c:f>
              <c:strCache>
                <c:ptCount val="1"/>
                <c:pt idx="0">
                  <c:v>2020</c:v>
                </c:pt>
              </c:strCache>
            </c:strRef>
          </c:tx>
          <c:spPr>
            <a:ln w="28575" cap="rnd">
              <a:solidFill>
                <a:schemeClr val="accent2"/>
              </a:solidFill>
              <a:round/>
            </a:ln>
            <a:effectLst/>
          </c:spPr>
          <c:marker>
            <c:symbol val="none"/>
          </c:marker>
          <c:cat>
            <c:numRef>
              <c:f>ATB_Sem!$B$5:$B$29</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ATB_Sem!$AO$5:$AO$29</c:f>
              <c:numCache>
                <c:formatCode>General</c:formatCode>
                <c:ptCount val="25"/>
                <c:pt idx="0">
                  <c:v>1387</c:v>
                </c:pt>
                <c:pt idx="1">
                  <c:v>1392</c:v>
                </c:pt>
                <c:pt idx="2">
                  <c:v>1377</c:v>
                </c:pt>
                <c:pt idx="3">
                  <c:v>1379</c:v>
                </c:pt>
                <c:pt idx="4">
                  <c:v>1349</c:v>
                </c:pt>
                <c:pt idx="5">
                  <c:v>1281</c:v>
                </c:pt>
                <c:pt idx="6">
                  <c:v>1205</c:v>
                </c:pt>
                <c:pt idx="7">
                  <c:v>1203</c:v>
                </c:pt>
                <c:pt idx="8">
                  <c:v>1246</c:v>
                </c:pt>
                <c:pt idx="9">
                  <c:v>1159</c:v>
                </c:pt>
                <c:pt idx="10">
                  <c:v>298</c:v>
                </c:pt>
                <c:pt idx="11">
                  <c:v>172</c:v>
                </c:pt>
                <c:pt idx="12">
                  <c:v>238</c:v>
                </c:pt>
                <c:pt idx="13">
                  <c:v>288</c:v>
                </c:pt>
                <c:pt idx="14">
                  <c:v>302</c:v>
                </c:pt>
                <c:pt idx="15">
                  <c:v>360</c:v>
                </c:pt>
                <c:pt idx="16">
                  <c:v>345</c:v>
                </c:pt>
                <c:pt idx="17">
                  <c:v>421</c:v>
                </c:pt>
                <c:pt idx="18">
                  <c:v>919</c:v>
                </c:pt>
                <c:pt idx="19">
                  <c:v>1171</c:v>
                </c:pt>
                <c:pt idx="20">
                  <c:v>1306</c:v>
                </c:pt>
                <c:pt idx="21">
                  <c:v>1160</c:v>
                </c:pt>
                <c:pt idx="22">
                  <c:v>1168</c:v>
                </c:pt>
                <c:pt idx="23">
                  <c:v>1306</c:v>
                </c:pt>
                <c:pt idx="24">
                  <c:v>1417</c:v>
                </c:pt>
              </c:numCache>
            </c:numRef>
          </c:val>
          <c:smooth val="0"/>
          <c:extLst>
            <c:ext xmlns:c16="http://schemas.microsoft.com/office/drawing/2014/chart" uri="{C3380CC4-5D6E-409C-BE32-E72D297353CC}">
              <c16:uniqueId val="{00000001-6DAD-4EC5-8271-659C15BBBF4E}"/>
            </c:ext>
          </c:extLst>
        </c:ser>
        <c:dLbls>
          <c:showLegendKey val="0"/>
          <c:showVal val="0"/>
          <c:showCatName val="0"/>
          <c:showSerName val="0"/>
          <c:showPercent val="0"/>
          <c:showBubbleSize val="0"/>
        </c:dLbls>
        <c:smooth val="0"/>
        <c:axId val="1766142911"/>
        <c:axId val="1766144159"/>
      </c:lineChart>
      <c:catAx>
        <c:axId val="1766142911"/>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66144159"/>
        <c:crosses val="autoZero"/>
        <c:auto val="1"/>
        <c:lblAlgn val="ctr"/>
        <c:lblOffset val="100"/>
        <c:noMultiLvlLbl val="0"/>
      </c:catAx>
      <c:valAx>
        <c:axId val="1766144159"/>
        <c:scaling>
          <c:orientation val="minMax"/>
          <c:max val="18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66142911"/>
        <c:crosses val="autoZero"/>
        <c:crossBetween val="midCat"/>
        <c:majorUnit val="200"/>
      </c:valAx>
      <c:spPr>
        <a:noFill/>
        <a:ln>
          <a:solidFill>
            <a:schemeClr val="tx1">
              <a:lumMod val="50000"/>
              <a:lumOff val="50000"/>
            </a:schemeClr>
          </a:solidFill>
        </a:ln>
        <a:effectLst/>
      </c:spPr>
    </c:plotArea>
    <c:legend>
      <c:legendPos val="b"/>
      <c:layout>
        <c:manualLayout>
          <c:xMode val="edge"/>
          <c:yMode val="edge"/>
          <c:x val="0.24063014089765977"/>
          <c:y val="0.86910868483447001"/>
          <c:w val="0.58704422407450119"/>
          <c:h val="0.1105613285328181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zero"/>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000" b="1"/>
              <a:t>Trends in road </a:t>
            </a:r>
            <a:r>
              <a:rPr lang="fr-FR" sz="1000" b="1" baseline="0"/>
              <a:t>traffic and injury accidents in non-crisis periods - </a:t>
            </a:r>
          </a:p>
          <a:p>
            <a:pPr>
              <a:defRPr sz="1000" b="1"/>
            </a:pPr>
            <a:r>
              <a:rPr lang="fr-FR" sz="1000" b="1" i="0" u="none" strike="noStrike" baseline="0">
                <a:effectLst/>
              </a:rPr>
              <a:t>Evolution of 7-day moving average since 13 January 2020 compared to the daily average between 13 January and 2 February 2020</a:t>
            </a:r>
            <a:endParaRPr lang="fr-FR" sz="1000" b="1"/>
          </a:p>
        </c:rich>
      </c:tx>
      <c:layout>
        <c:manualLayout>
          <c:xMode val="edge"/>
          <c:yMode val="edge"/>
          <c:x val="0.12866097120296224"/>
          <c:y val="7.7683580287288357E-3"/>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6.5249412262465264E-2"/>
          <c:y val="0.16931062530921653"/>
          <c:w val="0.90247207549458974"/>
          <c:h val="0.67149438588547039"/>
        </c:manualLayout>
      </c:layout>
      <c:lineChart>
        <c:grouping val="standard"/>
        <c:varyColors val="0"/>
        <c:ser>
          <c:idx val="1"/>
          <c:order val="0"/>
          <c:tx>
            <c:strRef>
              <c:f>Trafic_Cumul7j!$F$2</c:f>
              <c:strCache>
                <c:ptCount val="1"/>
                <c:pt idx="0">
                  <c:v>Accidents</c:v>
                </c:pt>
              </c:strCache>
            </c:strRef>
          </c:tx>
          <c:spPr>
            <a:ln w="28575" cap="rnd">
              <a:solidFill>
                <a:srgbClr val="C00000"/>
              </a:solidFill>
              <a:round/>
            </a:ln>
            <a:effectLst/>
          </c:spPr>
          <c:marker>
            <c:symbol val="none"/>
          </c:marker>
          <c:cat>
            <c:numRef>
              <c:f>Trafic_Cumul7j!$C$4:$C$171</c:f>
              <c:numCache>
                <c:formatCode>[$-809]dd\ mmm;@</c:formatCode>
                <c:ptCount val="168"/>
                <c:pt idx="0">
                  <c:v>43843</c:v>
                </c:pt>
                <c:pt idx="1">
                  <c:v>43844</c:v>
                </c:pt>
                <c:pt idx="2">
                  <c:v>43845</c:v>
                </c:pt>
                <c:pt idx="3">
                  <c:v>43846</c:v>
                </c:pt>
                <c:pt idx="4">
                  <c:v>43847</c:v>
                </c:pt>
                <c:pt idx="5">
                  <c:v>43848</c:v>
                </c:pt>
                <c:pt idx="6">
                  <c:v>43849</c:v>
                </c:pt>
                <c:pt idx="7">
                  <c:v>43850</c:v>
                </c:pt>
                <c:pt idx="8">
                  <c:v>43851</c:v>
                </c:pt>
                <c:pt idx="9">
                  <c:v>43852</c:v>
                </c:pt>
                <c:pt idx="10">
                  <c:v>43853</c:v>
                </c:pt>
                <c:pt idx="11">
                  <c:v>43854</c:v>
                </c:pt>
                <c:pt idx="12">
                  <c:v>43855</c:v>
                </c:pt>
                <c:pt idx="13">
                  <c:v>43856</c:v>
                </c:pt>
                <c:pt idx="14">
                  <c:v>43857</c:v>
                </c:pt>
                <c:pt idx="15">
                  <c:v>43858</c:v>
                </c:pt>
                <c:pt idx="16">
                  <c:v>43859</c:v>
                </c:pt>
                <c:pt idx="17">
                  <c:v>43860</c:v>
                </c:pt>
                <c:pt idx="18">
                  <c:v>43861</c:v>
                </c:pt>
                <c:pt idx="19">
                  <c:v>43862</c:v>
                </c:pt>
                <c:pt idx="20">
                  <c:v>43863</c:v>
                </c:pt>
                <c:pt idx="21">
                  <c:v>43864</c:v>
                </c:pt>
                <c:pt idx="22">
                  <c:v>43865</c:v>
                </c:pt>
                <c:pt idx="23">
                  <c:v>43866</c:v>
                </c:pt>
                <c:pt idx="24">
                  <c:v>43867</c:v>
                </c:pt>
                <c:pt idx="25">
                  <c:v>43868</c:v>
                </c:pt>
                <c:pt idx="26">
                  <c:v>43869</c:v>
                </c:pt>
                <c:pt idx="27">
                  <c:v>43870</c:v>
                </c:pt>
                <c:pt idx="28">
                  <c:v>43871</c:v>
                </c:pt>
                <c:pt idx="29">
                  <c:v>43872</c:v>
                </c:pt>
                <c:pt idx="30">
                  <c:v>43873</c:v>
                </c:pt>
                <c:pt idx="31">
                  <c:v>43874</c:v>
                </c:pt>
                <c:pt idx="32">
                  <c:v>43875</c:v>
                </c:pt>
                <c:pt idx="33">
                  <c:v>43876</c:v>
                </c:pt>
                <c:pt idx="34">
                  <c:v>43877</c:v>
                </c:pt>
                <c:pt idx="35">
                  <c:v>43878</c:v>
                </c:pt>
                <c:pt idx="36">
                  <c:v>43879</c:v>
                </c:pt>
                <c:pt idx="37">
                  <c:v>43880</c:v>
                </c:pt>
                <c:pt idx="38">
                  <c:v>43881</c:v>
                </c:pt>
                <c:pt idx="39">
                  <c:v>43882</c:v>
                </c:pt>
                <c:pt idx="40">
                  <c:v>43883</c:v>
                </c:pt>
                <c:pt idx="41">
                  <c:v>43884</c:v>
                </c:pt>
                <c:pt idx="42">
                  <c:v>43885</c:v>
                </c:pt>
                <c:pt idx="43">
                  <c:v>43886</c:v>
                </c:pt>
                <c:pt idx="44">
                  <c:v>43887</c:v>
                </c:pt>
                <c:pt idx="45">
                  <c:v>43888</c:v>
                </c:pt>
                <c:pt idx="46">
                  <c:v>43889</c:v>
                </c:pt>
                <c:pt idx="47">
                  <c:v>43890</c:v>
                </c:pt>
                <c:pt idx="48">
                  <c:v>43891</c:v>
                </c:pt>
                <c:pt idx="49">
                  <c:v>43892</c:v>
                </c:pt>
                <c:pt idx="50">
                  <c:v>43893</c:v>
                </c:pt>
                <c:pt idx="51">
                  <c:v>43894</c:v>
                </c:pt>
                <c:pt idx="52">
                  <c:v>43895</c:v>
                </c:pt>
                <c:pt idx="53">
                  <c:v>43896</c:v>
                </c:pt>
                <c:pt idx="54">
                  <c:v>43897</c:v>
                </c:pt>
                <c:pt idx="55">
                  <c:v>43898</c:v>
                </c:pt>
                <c:pt idx="56">
                  <c:v>43899</c:v>
                </c:pt>
                <c:pt idx="57">
                  <c:v>43900</c:v>
                </c:pt>
                <c:pt idx="58">
                  <c:v>43901</c:v>
                </c:pt>
                <c:pt idx="59">
                  <c:v>43902</c:v>
                </c:pt>
                <c:pt idx="60">
                  <c:v>43903</c:v>
                </c:pt>
                <c:pt idx="61">
                  <c:v>43904</c:v>
                </c:pt>
                <c:pt idx="62">
                  <c:v>43905</c:v>
                </c:pt>
                <c:pt idx="63">
                  <c:v>43906</c:v>
                </c:pt>
                <c:pt idx="64">
                  <c:v>43907</c:v>
                </c:pt>
                <c:pt idx="65">
                  <c:v>43908</c:v>
                </c:pt>
                <c:pt idx="66">
                  <c:v>43909</c:v>
                </c:pt>
                <c:pt idx="67">
                  <c:v>43910</c:v>
                </c:pt>
                <c:pt idx="68">
                  <c:v>43911</c:v>
                </c:pt>
                <c:pt idx="69">
                  <c:v>43912</c:v>
                </c:pt>
                <c:pt idx="70">
                  <c:v>43913</c:v>
                </c:pt>
                <c:pt idx="71">
                  <c:v>43914</c:v>
                </c:pt>
                <c:pt idx="72">
                  <c:v>43915</c:v>
                </c:pt>
                <c:pt idx="73">
                  <c:v>43916</c:v>
                </c:pt>
                <c:pt idx="74">
                  <c:v>43917</c:v>
                </c:pt>
                <c:pt idx="75">
                  <c:v>43918</c:v>
                </c:pt>
                <c:pt idx="76">
                  <c:v>43919</c:v>
                </c:pt>
                <c:pt idx="77">
                  <c:v>43920</c:v>
                </c:pt>
                <c:pt idx="78">
                  <c:v>43921</c:v>
                </c:pt>
                <c:pt idx="79">
                  <c:v>43922</c:v>
                </c:pt>
                <c:pt idx="80">
                  <c:v>43923</c:v>
                </c:pt>
                <c:pt idx="81">
                  <c:v>43924</c:v>
                </c:pt>
                <c:pt idx="82">
                  <c:v>43925</c:v>
                </c:pt>
                <c:pt idx="83">
                  <c:v>43926</c:v>
                </c:pt>
                <c:pt idx="84">
                  <c:v>43927</c:v>
                </c:pt>
                <c:pt idx="85">
                  <c:v>43928</c:v>
                </c:pt>
                <c:pt idx="86">
                  <c:v>43929</c:v>
                </c:pt>
                <c:pt idx="87">
                  <c:v>43930</c:v>
                </c:pt>
                <c:pt idx="88">
                  <c:v>43931</c:v>
                </c:pt>
                <c:pt idx="89">
                  <c:v>43932</c:v>
                </c:pt>
                <c:pt idx="90">
                  <c:v>43933</c:v>
                </c:pt>
                <c:pt idx="91">
                  <c:v>43934</c:v>
                </c:pt>
                <c:pt idx="92">
                  <c:v>43935</c:v>
                </c:pt>
                <c:pt idx="93">
                  <c:v>43936</c:v>
                </c:pt>
                <c:pt idx="94">
                  <c:v>43937</c:v>
                </c:pt>
                <c:pt idx="95">
                  <c:v>43938</c:v>
                </c:pt>
                <c:pt idx="96">
                  <c:v>43939</c:v>
                </c:pt>
                <c:pt idx="97">
                  <c:v>43940</c:v>
                </c:pt>
                <c:pt idx="98">
                  <c:v>43941</c:v>
                </c:pt>
                <c:pt idx="99">
                  <c:v>43942</c:v>
                </c:pt>
                <c:pt idx="100">
                  <c:v>43943</c:v>
                </c:pt>
                <c:pt idx="101">
                  <c:v>43944</c:v>
                </c:pt>
                <c:pt idx="102">
                  <c:v>43945</c:v>
                </c:pt>
                <c:pt idx="103">
                  <c:v>43946</c:v>
                </c:pt>
                <c:pt idx="104">
                  <c:v>43947</c:v>
                </c:pt>
                <c:pt idx="105">
                  <c:v>43948</c:v>
                </c:pt>
                <c:pt idx="106">
                  <c:v>43949</c:v>
                </c:pt>
                <c:pt idx="107">
                  <c:v>43950</c:v>
                </c:pt>
                <c:pt idx="108">
                  <c:v>43951</c:v>
                </c:pt>
                <c:pt idx="109">
                  <c:v>43952</c:v>
                </c:pt>
                <c:pt idx="110">
                  <c:v>43953</c:v>
                </c:pt>
                <c:pt idx="111">
                  <c:v>43954</c:v>
                </c:pt>
                <c:pt idx="112">
                  <c:v>43955</c:v>
                </c:pt>
                <c:pt idx="113">
                  <c:v>43956</c:v>
                </c:pt>
                <c:pt idx="114">
                  <c:v>43957</c:v>
                </c:pt>
                <c:pt idx="115">
                  <c:v>43958</c:v>
                </c:pt>
                <c:pt idx="116">
                  <c:v>43959</c:v>
                </c:pt>
                <c:pt idx="117">
                  <c:v>43960</c:v>
                </c:pt>
                <c:pt idx="118">
                  <c:v>43961</c:v>
                </c:pt>
                <c:pt idx="119">
                  <c:v>43962</c:v>
                </c:pt>
                <c:pt idx="120">
                  <c:v>43963</c:v>
                </c:pt>
                <c:pt idx="121">
                  <c:v>43964</c:v>
                </c:pt>
                <c:pt idx="122">
                  <c:v>43965</c:v>
                </c:pt>
                <c:pt idx="123">
                  <c:v>43966</c:v>
                </c:pt>
                <c:pt idx="124">
                  <c:v>43967</c:v>
                </c:pt>
                <c:pt idx="125">
                  <c:v>43968</c:v>
                </c:pt>
                <c:pt idx="126">
                  <c:v>43969</c:v>
                </c:pt>
                <c:pt idx="127">
                  <c:v>43970</c:v>
                </c:pt>
                <c:pt idx="128">
                  <c:v>43971</c:v>
                </c:pt>
                <c:pt idx="129">
                  <c:v>43972</c:v>
                </c:pt>
                <c:pt idx="130">
                  <c:v>43973</c:v>
                </c:pt>
                <c:pt idx="131">
                  <c:v>43974</c:v>
                </c:pt>
                <c:pt idx="132">
                  <c:v>43975</c:v>
                </c:pt>
                <c:pt idx="133">
                  <c:v>43976</c:v>
                </c:pt>
                <c:pt idx="134">
                  <c:v>43977</c:v>
                </c:pt>
                <c:pt idx="135">
                  <c:v>43978</c:v>
                </c:pt>
                <c:pt idx="136">
                  <c:v>43979</c:v>
                </c:pt>
                <c:pt idx="137">
                  <c:v>43980</c:v>
                </c:pt>
                <c:pt idx="138">
                  <c:v>43981</c:v>
                </c:pt>
                <c:pt idx="139">
                  <c:v>43982</c:v>
                </c:pt>
                <c:pt idx="140">
                  <c:v>43983</c:v>
                </c:pt>
                <c:pt idx="141">
                  <c:v>43984</c:v>
                </c:pt>
                <c:pt idx="142">
                  <c:v>43985</c:v>
                </c:pt>
                <c:pt idx="143">
                  <c:v>43986</c:v>
                </c:pt>
                <c:pt idx="144">
                  <c:v>43987</c:v>
                </c:pt>
                <c:pt idx="145">
                  <c:v>43988</c:v>
                </c:pt>
                <c:pt idx="146">
                  <c:v>43989</c:v>
                </c:pt>
                <c:pt idx="147">
                  <c:v>43990</c:v>
                </c:pt>
                <c:pt idx="148">
                  <c:v>43991</c:v>
                </c:pt>
                <c:pt idx="149">
                  <c:v>43992</c:v>
                </c:pt>
                <c:pt idx="150">
                  <c:v>43993</c:v>
                </c:pt>
                <c:pt idx="151">
                  <c:v>43994</c:v>
                </c:pt>
                <c:pt idx="152">
                  <c:v>43995</c:v>
                </c:pt>
                <c:pt idx="153">
                  <c:v>43996</c:v>
                </c:pt>
                <c:pt idx="154">
                  <c:v>43997</c:v>
                </c:pt>
                <c:pt idx="155">
                  <c:v>43998</c:v>
                </c:pt>
                <c:pt idx="156">
                  <c:v>43999</c:v>
                </c:pt>
                <c:pt idx="157">
                  <c:v>44000</c:v>
                </c:pt>
                <c:pt idx="158">
                  <c:v>44001</c:v>
                </c:pt>
                <c:pt idx="159">
                  <c:v>44002</c:v>
                </c:pt>
                <c:pt idx="160">
                  <c:v>44003</c:v>
                </c:pt>
                <c:pt idx="161">
                  <c:v>44004</c:v>
                </c:pt>
                <c:pt idx="162">
                  <c:v>44005</c:v>
                </c:pt>
                <c:pt idx="163">
                  <c:v>44006</c:v>
                </c:pt>
                <c:pt idx="164">
                  <c:v>44007</c:v>
                </c:pt>
                <c:pt idx="165">
                  <c:v>44008</c:v>
                </c:pt>
                <c:pt idx="166">
                  <c:v>44009</c:v>
                </c:pt>
                <c:pt idx="167">
                  <c:v>44010</c:v>
                </c:pt>
              </c:numCache>
            </c:numRef>
          </c:cat>
          <c:val>
            <c:numRef>
              <c:f>Trafic_Cumul7j!$F$4:$F$171</c:f>
              <c:numCache>
                <c:formatCode>General</c:formatCode>
                <c:ptCount val="168"/>
                <c:pt idx="0">
                  <c:v>4.0361771058315288</c:v>
                </c:pt>
                <c:pt idx="1">
                  <c:v>2.7132829373650136</c:v>
                </c:pt>
                <c:pt idx="2">
                  <c:v>1.4848812095032304</c:v>
                </c:pt>
                <c:pt idx="3">
                  <c:v>0.82343412526997284</c:v>
                </c:pt>
                <c:pt idx="4">
                  <c:v>3.5637149028078019</c:v>
                </c:pt>
                <c:pt idx="5">
                  <c:v>3.9416846652267967</c:v>
                </c:pt>
                <c:pt idx="6">
                  <c:v>4.130669546436283</c:v>
                </c:pt>
                <c:pt idx="7">
                  <c:v>-1.4443844492440516</c:v>
                </c:pt>
                <c:pt idx="8">
                  <c:v>-2.5782937365010805</c:v>
                </c:pt>
                <c:pt idx="9">
                  <c:v>-3.7122030237580872</c:v>
                </c:pt>
                <c:pt idx="10">
                  <c:v>-1.8223542116630687</c:v>
                </c:pt>
                <c:pt idx="11">
                  <c:v>-6.3579913606911287</c:v>
                </c:pt>
                <c:pt idx="12">
                  <c:v>-5.0350971922246028</c:v>
                </c:pt>
                <c:pt idx="13">
                  <c:v>-5.4130669546436199</c:v>
                </c:pt>
                <c:pt idx="14">
                  <c:v>-2.1058315334773092</c:v>
                </c:pt>
                <c:pt idx="15">
                  <c:v>-0.87742980561553718</c:v>
                </c:pt>
                <c:pt idx="16">
                  <c:v>-0.87742980561553718</c:v>
                </c:pt>
                <c:pt idx="17">
                  <c:v>1.6738660907127612</c:v>
                </c:pt>
                <c:pt idx="18">
                  <c:v>1.2958963282937441</c:v>
                </c:pt>
                <c:pt idx="19">
                  <c:v>1.8628509719222475</c:v>
                </c:pt>
                <c:pt idx="20">
                  <c:v>1.4848812095032304</c:v>
                </c:pt>
                <c:pt idx="21">
                  <c:v>1.9573434125270017</c:v>
                </c:pt>
                <c:pt idx="22">
                  <c:v>1.5793736501080069</c:v>
                </c:pt>
                <c:pt idx="23">
                  <c:v>2.9022678185745221</c:v>
                </c:pt>
                <c:pt idx="24">
                  <c:v>0.2564794816414917</c:v>
                </c:pt>
                <c:pt idx="25">
                  <c:v>-2.0113390928725661</c:v>
                </c:pt>
                <c:pt idx="26">
                  <c:v>-5.4130669546436199</c:v>
                </c:pt>
                <c:pt idx="27">
                  <c:v>-4.6571274298056071</c:v>
                </c:pt>
                <c:pt idx="28">
                  <c:v>-6.9249460043196436</c:v>
                </c:pt>
                <c:pt idx="29">
                  <c:v>-4.846112311015105</c:v>
                </c:pt>
                <c:pt idx="30">
                  <c:v>-5.3185745140388763</c:v>
                </c:pt>
                <c:pt idx="31">
                  <c:v>-6.6414686825053915</c:v>
                </c:pt>
                <c:pt idx="32">
                  <c:v>-6.7359611231101457</c:v>
                </c:pt>
                <c:pt idx="33">
                  <c:v>-5.5075593952483732</c:v>
                </c:pt>
                <c:pt idx="34">
                  <c:v>-7.7753779697624203</c:v>
                </c:pt>
                <c:pt idx="35">
                  <c:v>-9.4762419006479419</c:v>
                </c:pt>
                <c:pt idx="36">
                  <c:v>-11.838552915766732</c:v>
                </c:pt>
                <c:pt idx="37">
                  <c:v>-11.082613390928731</c:v>
                </c:pt>
                <c:pt idx="38">
                  <c:v>-10.610151187904959</c:v>
                </c:pt>
                <c:pt idx="39">
                  <c:v>-9.1927645788336889</c:v>
                </c:pt>
                <c:pt idx="40">
                  <c:v>-9.7597192224622038</c:v>
                </c:pt>
                <c:pt idx="41">
                  <c:v>-10.1376889848812</c:v>
                </c:pt>
                <c:pt idx="42">
                  <c:v>-10.988120950323953</c:v>
                </c:pt>
                <c:pt idx="43">
                  <c:v>-12.5</c:v>
                </c:pt>
                <c:pt idx="44">
                  <c:v>-15.807235421166299</c:v>
                </c:pt>
                <c:pt idx="45">
                  <c:v>-12.405507559395247</c:v>
                </c:pt>
                <c:pt idx="46">
                  <c:v>-12.594492440604743</c:v>
                </c:pt>
                <c:pt idx="47">
                  <c:v>-14.767818574514024</c:v>
                </c:pt>
                <c:pt idx="48">
                  <c:v>-12.877969762418996</c:v>
                </c:pt>
                <c:pt idx="49">
                  <c:v>-10.421166306695461</c:v>
                </c:pt>
                <c:pt idx="50">
                  <c:v>-6.9249460043196436</c:v>
                </c:pt>
                <c:pt idx="51">
                  <c:v>-3.2397408207343381</c:v>
                </c:pt>
                <c:pt idx="52">
                  <c:v>-7.1139308855291628</c:v>
                </c:pt>
                <c:pt idx="53">
                  <c:v>-7.0194384449243863</c:v>
                </c:pt>
                <c:pt idx="54">
                  <c:v>-5.7910367170626369</c:v>
                </c:pt>
                <c:pt idx="55">
                  <c:v>-6.6414686825053915</c:v>
                </c:pt>
                <c:pt idx="56">
                  <c:v>-8.6258099352051758</c:v>
                </c:pt>
                <c:pt idx="57">
                  <c:v>-12.122030237580983</c:v>
                </c:pt>
                <c:pt idx="58">
                  <c:v>-15.240280777537796</c:v>
                </c:pt>
                <c:pt idx="59">
                  <c:v>-14.011879049676024</c:v>
                </c:pt>
                <c:pt idx="60">
                  <c:v>-19.397948164146861</c:v>
                </c:pt>
                <c:pt idx="61">
                  <c:v>-28.091252699784018</c:v>
                </c:pt>
                <c:pt idx="62">
                  <c:v>-38.57991360691144</c:v>
                </c:pt>
                <c:pt idx="63">
                  <c:v>-48.690604751619873</c:v>
                </c:pt>
                <c:pt idx="64">
                  <c:v>-60.785637149028069</c:v>
                </c:pt>
                <c:pt idx="65">
                  <c:v>-69.384449244060477</c:v>
                </c:pt>
                <c:pt idx="66">
                  <c:v>-78.739200863930876</c:v>
                </c:pt>
                <c:pt idx="67">
                  <c:v>-83.841792656587472</c:v>
                </c:pt>
                <c:pt idx="68">
                  <c:v>-85.920626349892004</c:v>
                </c:pt>
                <c:pt idx="69">
                  <c:v>-86.487580993520524</c:v>
                </c:pt>
                <c:pt idx="70">
                  <c:v>-87.243520518358537</c:v>
                </c:pt>
                <c:pt idx="71">
                  <c:v>-86.960043196544262</c:v>
                </c:pt>
                <c:pt idx="72">
                  <c:v>-85.920626349892004</c:v>
                </c:pt>
                <c:pt idx="73">
                  <c:v>-86.015118790496757</c:v>
                </c:pt>
                <c:pt idx="74">
                  <c:v>-84.408747300215978</c:v>
                </c:pt>
                <c:pt idx="75">
                  <c:v>-84.125269978401732</c:v>
                </c:pt>
                <c:pt idx="76">
                  <c:v>-84.030777537796979</c:v>
                </c:pt>
                <c:pt idx="77">
                  <c:v>-83.652807775377966</c:v>
                </c:pt>
                <c:pt idx="78">
                  <c:v>-83.180345572354213</c:v>
                </c:pt>
                <c:pt idx="79">
                  <c:v>-83.274838012958966</c:v>
                </c:pt>
                <c:pt idx="80">
                  <c:v>-81.384989200863927</c:v>
                </c:pt>
                <c:pt idx="81">
                  <c:v>-81.951943844492433</c:v>
                </c:pt>
                <c:pt idx="82">
                  <c:v>-80.818034557235421</c:v>
                </c:pt>
                <c:pt idx="83">
                  <c:v>-79.211663066954642</c:v>
                </c:pt>
                <c:pt idx="84">
                  <c:v>-78.45572354211663</c:v>
                </c:pt>
                <c:pt idx="85">
                  <c:v>-76.471382289416852</c:v>
                </c:pt>
                <c:pt idx="86">
                  <c:v>-76.471382289416852</c:v>
                </c:pt>
                <c:pt idx="87">
                  <c:v>-77.038336933045358</c:v>
                </c:pt>
                <c:pt idx="88">
                  <c:v>-78.172246220302384</c:v>
                </c:pt>
                <c:pt idx="89">
                  <c:v>-76.187904967602591</c:v>
                </c:pt>
                <c:pt idx="90">
                  <c:v>-76.093412526997838</c:v>
                </c:pt>
                <c:pt idx="91">
                  <c:v>-75.053995680345565</c:v>
                </c:pt>
                <c:pt idx="92">
                  <c:v>-75.431965442764579</c:v>
                </c:pt>
                <c:pt idx="93">
                  <c:v>-75.242980561555072</c:v>
                </c:pt>
                <c:pt idx="94">
                  <c:v>-76.187904967602591</c:v>
                </c:pt>
                <c:pt idx="95">
                  <c:v>-73.353131749460047</c:v>
                </c:pt>
                <c:pt idx="96">
                  <c:v>-74.487041036717059</c:v>
                </c:pt>
                <c:pt idx="97">
                  <c:v>-73.731101511879046</c:v>
                </c:pt>
                <c:pt idx="98">
                  <c:v>-73.920086393088553</c:v>
                </c:pt>
                <c:pt idx="99">
                  <c:v>-73.636609071274293</c:v>
                </c:pt>
                <c:pt idx="100">
                  <c:v>-72.786177105831527</c:v>
                </c:pt>
                <c:pt idx="101">
                  <c:v>-70.896328293736502</c:v>
                </c:pt>
                <c:pt idx="102">
                  <c:v>-70.990820734341256</c:v>
                </c:pt>
                <c:pt idx="103">
                  <c:v>-71.463282937365008</c:v>
                </c:pt>
                <c:pt idx="104">
                  <c:v>-72.408207343412528</c:v>
                </c:pt>
                <c:pt idx="105">
                  <c:v>-71.274298056155502</c:v>
                </c:pt>
                <c:pt idx="106">
                  <c:v>-73.258639308855294</c:v>
                </c:pt>
                <c:pt idx="107">
                  <c:v>-74.109071274298046</c:v>
                </c:pt>
                <c:pt idx="108">
                  <c:v>-74.581533477321813</c:v>
                </c:pt>
                <c:pt idx="109">
                  <c:v>-75.053995680345565</c:v>
                </c:pt>
                <c:pt idx="110">
                  <c:v>-72.975161987041034</c:v>
                </c:pt>
                <c:pt idx="111">
                  <c:v>-70.045896328293736</c:v>
                </c:pt>
                <c:pt idx="112">
                  <c:v>-68.345032397408218</c:v>
                </c:pt>
                <c:pt idx="113">
                  <c:v>-66.644168466522686</c:v>
                </c:pt>
                <c:pt idx="114">
                  <c:v>-65.226781857451414</c:v>
                </c:pt>
                <c:pt idx="115">
                  <c:v>-65.699244060475166</c:v>
                </c:pt>
                <c:pt idx="116">
                  <c:v>-61.919546436285103</c:v>
                </c:pt>
                <c:pt idx="117">
                  <c:v>-58.139848812095032</c:v>
                </c:pt>
                <c:pt idx="118">
                  <c:v>-56.627969762419006</c:v>
                </c:pt>
                <c:pt idx="119">
                  <c:v>-54.076673866090708</c:v>
                </c:pt>
                <c:pt idx="120">
                  <c:v>-47.178725701943833</c:v>
                </c:pt>
                <c:pt idx="121">
                  <c:v>-38.10745140388768</c:v>
                </c:pt>
                <c:pt idx="122">
                  <c:v>-28.469222462203025</c:v>
                </c:pt>
                <c:pt idx="123">
                  <c:v>-25.161987041036717</c:v>
                </c:pt>
                <c:pt idx="124">
                  <c:v>-19.303455723542108</c:v>
                </c:pt>
                <c:pt idx="125">
                  <c:v>-10.515658747300217</c:v>
                </c:pt>
                <c:pt idx="126">
                  <c:v>-8.0588552915766609</c:v>
                </c:pt>
                <c:pt idx="127">
                  <c:v>-7.2084233261339055</c:v>
                </c:pt>
                <c:pt idx="128">
                  <c:v>-11.460583153347725</c:v>
                </c:pt>
                <c:pt idx="129">
                  <c:v>-12.405507559395247</c:v>
                </c:pt>
                <c:pt idx="130">
                  <c:v>-13.066954643628515</c:v>
                </c:pt>
                <c:pt idx="131">
                  <c:v>-14.673326133909281</c:v>
                </c:pt>
                <c:pt idx="132">
                  <c:v>-19.114470842332597</c:v>
                </c:pt>
                <c:pt idx="133">
                  <c:v>-16.657667386609067</c:v>
                </c:pt>
                <c:pt idx="134">
                  <c:v>-13.255939524838013</c:v>
                </c:pt>
                <c:pt idx="135">
                  <c:v>-7.4919006479481576</c:v>
                </c:pt>
                <c:pt idx="136">
                  <c:v>-5.8855291576673796</c:v>
                </c:pt>
                <c:pt idx="137">
                  <c:v>-5.0350971922246028</c:v>
                </c:pt>
                <c:pt idx="138">
                  <c:v>-4.7516198704103623</c:v>
                </c:pt>
                <c:pt idx="139">
                  <c:v>-2.8617710583153211</c:v>
                </c:pt>
                <c:pt idx="140">
                  <c:v>-5.224082073434122</c:v>
                </c:pt>
                <c:pt idx="141">
                  <c:v>-10.1376889848812</c:v>
                </c:pt>
                <c:pt idx="142">
                  <c:v>-11.36609071274297</c:v>
                </c:pt>
                <c:pt idx="143">
                  <c:v>-15.523758099352047</c:v>
                </c:pt>
                <c:pt idx="144">
                  <c:v>-15.334773218142539</c:v>
                </c:pt>
                <c:pt idx="145">
                  <c:v>-15.996220302375807</c:v>
                </c:pt>
                <c:pt idx="146">
                  <c:v>-19.775917926565867</c:v>
                </c:pt>
                <c:pt idx="147">
                  <c:v>-20.248380129589627</c:v>
                </c:pt>
                <c:pt idx="148">
                  <c:v>-18.264038876889842</c:v>
                </c:pt>
                <c:pt idx="149">
                  <c:v>-20.720842332613376</c:v>
                </c:pt>
                <c:pt idx="150">
                  <c:v>-16.374190064794803</c:v>
                </c:pt>
                <c:pt idx="151">
                  <c:v>-15.240280777537796</c:v>
                </c:pt>
                <c:pt idx="152">
                  <c:v>-14.862311015118779</c:v>
                </c:pt>
                <c:pt idx="153">
                  <c:v>-13.822894168466515</c:v>
                </c:pt>
                <c:pt idx="154">
                  <c:v>-10.988120950323953</c:v>
                </c:pt>
                <c:pt idx="155">
                  <c:v>-8.6258099352051758</c:v>
                </c:pt>
                <c:pt idx="156">
                  <c:v>-5.6020518358531168</c:v>
                </c:pt>
                <c:pt idx="157">
                  <c:v>-5.9800215982721339</c:v>
                </c:pt>
                <c:pt idx="158">
                  <c:v>-4.1846652267818474</c:v>
                </c:pt>
                <c:pt idx="159">
                  <c:v>-1.633369330453549</c:v>
                </c:pt>
                <c:pt idx="160">
                  <c:v>2.1463282937365102</c:v>
                </c:pt>
                <c:pt idx="161">
                  <c:v>4.2251619870410595</c:v>
                </c:pt>
                <c:pt idx="162">
                  <c:v>2.8077753779697678</c:v>
                </c:pt>
                <c:pt idx="163">
                  <c:v>1.6738660907127612</c:v>
                </c:pt>
                <c:pt idx="164">
                  <c:v>1.6738660907127612</c:v>
                </c:pt>
                <c:pt idx="165">
                  <c:v>1.2014038876889899</c:v>
                </c:pt>
                <c:pt idx="166">
                  <c:v>-0.404967602591777</c:v>
                </c:pt>
                <c:pt idx="167">
                  <c:v>-1.7278617710583033</c:v>
                </c:pt>
              </c:numCache>
            </c:numRef>
          </c:val>
          <c:smooth val="0"/>
          <c:extLst>
            <c:ext xmlns:c16="http://schemas.microsoft.com/office/drawing/2014/chart" uri="{C3380CC4-5D6E-409C-BE32-E72D297353CC}">
              <c16:uniqueId val="{00000000-D89E-4ABC-B063-8270B67A5687}"/>
            </c:ext>
          </c:extLst>
        </c:ser>
        <c:ser>
          <c:idx val="0"/>
          <c:order val="1"/>
          <c:tx>
            <c:strRef>
              <c:f>Trafic_Cumul7j!$G$2</c:f>
              <c:strCache>
                <c:ptCount val="1"/>
                <c:pt idx="0">
                  <c:v>All-vehicle traffic index </c:v>
                </c:pt>
              </c:strCache>
            </c:strRef>
          </c:tx>
          <c:spPr>
            <a:ln w="28575" cap="rnd">
              <a:solidFill>
                <a:schemeClr val="accent1"/>
              </a:solidFill>
              <a:round/>
            </a:ln>
            <a:effectLst/>
          </c:spPr>
          <c:marker>
            <c:symbol val="none"/>
          </c:marker>
          <c:cat>
            <c:numRef>
              <c:f>Trafic_Cumul7j!$C$4:$C$171</c:f>
              <c:numCache>
                <c:formatCode>[$-809]dd\ mmm;@</c:formatCode>
                <c:ptCount val="168"/>
                <c:pt idx="0">
                  <c:v>43843</c:v>
                </c:pt>
                <c:pt idx="1">
                  <c:v>43844</c:v>
                </c:pt>
                <c:pt idx="2">
                  <c:v>43845</c:v>
                </c:pt>
                <c:pt idx="3">
                  <c:v>43846</c:v>
                </c:pt>
                <c:pt idx="4">
                  <c:v>43847</c:v>
                </c:pt>
                <c:pt idx="5">
                  <c:v>43848</c:v>
                </c:pt>
                <c:pt idx="6">
                  <c:v>43849</c:v>
                </c:pt>
                <c:pt idx="7">
                  <c:v>43850</c:v>
                </c:pt>
                <c:pt idx="8">
                  <c:v>43851</c:v>
                </c:pt>
                <c:pt idx="9">
                  <c:v>43852</c:v>
                </c:pt>
                <c:pt idx="10">
                  <c:v>43853</c:v>
                </c:pt>
                <c:pt idx="11">
                  <c:v>43854</c:v>
                </c:pt>
                <c:pt idx="12">
                  <c:v>43855</c:v>
                </c:pt>
                <c:pt idx="13">
                  <c:v>43856</c:v>
                </c:pt>
                <c:pt idx="14">
                  <c:v>43857</c:v>
                </c:pt>
                <c:pt idx="15">
                  <c:v>43858</c:v>
                </c:pt>
                <c:pt idx="16">
                  <c:v>43859</c:v>
                </c:pt>
                <c:pt idx="17">
                  <c:v>43860</c:v>
                </c:pt>
                <c:pt idx="18">
                  <c:v>43861</c:v>
                </c:pt>
                <c:pt idx="19">
                  <c:v>43862</c:v>
                </c:pt>
                <c:pt idx="20">
                  <c:v>43863</c:v>
                </c:pt>
                <c:pt idx="21">
                  <c:v>43864</c:v>
                </c:pt>
                <c:pt idx="22">
                  <c:v>43865</c:v>
                </c:pt>
                <c:pt idx="23">
                  <c:v>43866</c:v>
                </c:pt>
                <c:pt idx="24">
                  <c:v>43867</c:v>
                </c:pt>
                <c:pt idx="25">
                  <c:v>43868</c:v>
                </c:pt>
                <c:pt idx="26">
                  <c:v>43869</c:v>
                </c:pt>
                <c:pt idx="27">
                  <c:v>43870</c:v>
                </c:pt>
                <c:pt idx="28">
                  <c:v>43871</c:v>
                </c:pt>
                <c:pt idx="29">
                  <c:v>43872</c:v>
                </c:pt>
                <c:pt idx="30">
                  <c:v>43873</c:v>
                </c:pt>
                <c:pt idx="31">
                  <c:v>43874</c:v>
                </c:pt>
                <c:pt idx="32">
                  <c:v>43875</c:v>
                </c:pt>
                <c:pt idx="33">
                  <c:v>43876</c:v>
                </c:pt>
                <c:pt idx="34">
                  <c:v>43877</c:v>
                </c:pt>
                <c:pt idx="35">
                  <c:v>43878</c:v>
                </c:pt>
                <c:pt idx="36">
                  <c:v>43879</c:v>
                </c:pt>
                <c:pt idx="37">
                  <c:v>43880</c:v>
                </c:pt>
                <c:pt idx="38">
                  <c:v>43881</c:v>
                </c:pt>
                <c:pt idx="39">
                  <c:v>43882</c:v>
                </c:pt>
                <c:pt idx="40">
                  <c:v>43883</c:v>
                </c:pt>
                <c:pt idx="41">
                  <c:v>43884</c:v>
                </c:pt>
                <c:pt idx="42">
                  <c:v>43885</c:v>
                </c:pt>
                <c:pt idx="43">
                  <c:v>43886</c:v>
                </c:pt>
                <c:pt idx="44">
                  <c:v>43887</c:v>
                </c:pt>
                <c:pt idx="45">
                  <c:v>43888</c:v>
                </c:pt>
                <c:pt idx="46">
                  <c:v>43889</c:v>
                </c:pt>
                <c:pt idx="47">
                  <c:v>43890</c:v>
                </c:pt>
                <c:pt idx="48">
                  <c:v>43891</c:v>
                </c:pt>
                <c:pt idx="49">
                  <c:v>43892</c:v>
                </c:pt>
                <c:pt idx="50">
                  <c:v>43893</c:v>
                </c:pt>
                <c:pt idx="51">
                  <c:v>43894</c:v>
                </c:pt>
                <c:pt idx="52">
                  <c:v>43895</c:v>
                </c:pt>
                <c:pt idx="53">
                  <c:v>43896</c:v>
                </c:pt>
                <c:pt idx="54">
                  <c:v>43897</c:v>
                </c:pt>
                <c:pt idx="55">
                  <c:v>43898</c:v>
                </c:pt>
                <c:pt idx="56">
                  <c:v>43899</c:v>
                </c:pt>
                <c:pt idx="57">
                  <c:v>43900</c:v>
                </c:pt>
                <c:pt idx="58">
                  <c:v>43901</c:v>
                </c:pt>
                <c:pt idx="59">
                  <c:v>43902</c:v>
                </c:pt>
                <c:pt idx="60">
                  <c:v>43903</c:v>
                </c:pt>
                <c:pt idx="61">
                  <c:v>43904</c:v>
                </c:pt>
                <c:pt idx="62">
                  <c:v>43905</c:v>
                </c:pt>
                <c:pt idx="63">
                  <c:v>43906</c:v>
                </c:pt>
                <c:pt idx="64">
                  <c:v>43907</c:v>
                </c:pt>
                <c:pt idx="65">
                  <c:v>43908</c:v>
                </c:pt>
                <c:pt idx="66">
                  <c:v>43909</c:v>
                </c:pt>
                <c:pt idx="67">
                  <c:v>43910</c:v>
                </c:pt>
                <c:pt idx="68">
                  <c:v>43911</c:v>
                </c:pt>
                <c:pt idx="69">
                  <c:v>43912</c:v>
                </c:pt>
                <c:pt idx="70">
                  <c:v>43913</c:v>
                </c:pt>
                <c:pt idx="71">
                  <c:v>43914</c:v>
                </c:pt>
                <c:pt idx="72">
                  <c:v>43915</c:v>
                </c:pt>
                <c:pt idx="73">
                  <c:v>43916</c:v>
                </c:pt>
                <c:pt idx="74">
                  <c:v>43917</c:v>
                </c:pt>
                <c:pt idx="75">
                  <c:v>43918</c:v>
                </c:pt>
                <c:pt idx="76">
                  <c:v>43919</c:v>
                </c:pt>
                <c:pt idx="77">
                  <c:v>43920</c:v>
                </c:pt>
                <c:pt idx="78">
                  <c:v>43921</c:v>
                </c:pt>
                <c:pt idx="79">
                  <c:v>43922</c:v>
                </c:pt>
                <c:pt idx="80">
                  <c:v>43923</c:v>
                </c:pt>
                <c:pt idx="81">
                  <c:v>43924</c:v>
                </c:pt>
                <c:pt idx="82">
                  <c:v>43925</c:v>
                </c:pt>
                <c:pt idx="83">
                  <c:v>43926</c:v>
                </c:pt>
                <c:pt idx="84">
                  <c:v>43927</c:v>
                </c:pt>
                <c:pt idx="85">
                  <c:v>43928</c:v>
                </c:pt>
                <c:pt idx="86">
                  <c:v>43929</c:v>
                </c:pt>
                <c:pt idx="87">
                  <c:v>43930</c:v>
                </c:pt>
                <c:pt idx="88">
                  <c:v>43931</c:v>
                </c:pt>
                <c:pt idx="89">
                  <c:v>43932</c:v>
                </c:pt>
                <c:pt idx="90">
                  <c:v>43933</c:v>
                </c:pt>
                <c:pt idx="91">
                  <c:v>43934</c:v>
                </c:pt>
                <c:pt idx="92">
                  <c:v>43935</c:v>
                </c:pt>
                <c:pt idx="93">
                  <c:v>43936</c:v>
                </c:pt>
                <c:pt idx="94">
                  <c:v>43937</c:v>
                </c:pt>
                <c:pt idx="95">
                  <c:v>43938</c:v>
                </c:pt>
                <c:pt idx="96">
                  <c:v>43939</c:v>
                </c:pt>
                <c:pt idx="97">
                  <c:v>43940</c:v>
                </c:pt>
                <c:pt idx="98">
                  <c:v>43941</c:v>
                </c:pt>
                <c:pt idx="99">
                  <c:v>43942</c:v>
                </c:pt>
                <c:pt idx="100">
                  <c:v>43943</c:v>
                </c:pt>
                <c:pt idx="101">
                  <c:v>43944</c:v>
                </c:pt>
                <c:pt idx="102">
                  <c:v>43945</c:v>
                </c:pt>
                <c:pt idx="103">
                  <c:v>43946</c:v>
                </c:pt>
                <c:pt idx="104">
                  <c:v>43947</c:v>
                </c:pt>
                <c:pt idx="105">
                  <c:v>43948</c:v>
                </c:pt>
                <c:pt idx="106">
                  <c:v>43949</c:v>
                </c:pt>
                <c:pt idx="107">
                  <c:v>43950</c:v>
                </c:pt>
                <c:pt idx="108">
                  <c:v>43951</c:v>
                </c:pt>
                <c:pt idx="109">
                  <c:v>43952</c:v>
                </c:pt>
                <c:pt idx="110">
                  <c:v>43953</c:v>
                </c:pt>
                <c:pt idx="111">
                  <c:v>43954</c:v>
                </c:pt>
                <c:pt idx="112">
                  <c:v>43955</c:v>
                </c:pt>
                <c:pt idx="113">
                  <c:v>43956</c:v>
                </c:pt>
                <c:pt idx="114">
                  <c:v>43957</c:v>
                </c:pt>
                <c:pt idx="115">
                  <c:v>43958</c:v>
                </c:pt>
                <c:pt idx="116">
                  <c:v>43959</c:v>
                </c:pt>
                <c:pt idx="117">
                  <c:v>43960</c:v>
                </c:pt>
                <c:pt idx="118">
                  <c:v>43961</c:v>
                </c:pt>
                <c:pt idx="119">
                  <c:v>43962</c:v>
                </c:pt>
                <c:pt idx="120">
                  <c:v>43963</c:v>
                </c:pt>
                <c:pt idx="121">
                  <c:v>43964</c:v>
                </c:pt>
                <c:pt idx="122">
                  <c:v>43965</c:v>
                </c:pt>
                <c:pt idx="123">
                  <c:v>43966</c:v>
                </c:pt>
                <c:pt idx="124">
                  <c:v>43967</c:v>
                </c:pt>
                <c:pt idx="125">
                  <c:v>43968</c:v>
                </c:pt>
                <c:pt idx="126">
                  <c:v>43969</c:v>
                </c:pt>
                <c:pt idx="127">
                  <c:v>43970</c:v>
                </c:pt>
                <c:pt idx="128">
                  <c:v>43971</c:v>
                </c:pt>
                <c:pt idx="129">
                  <c:v>43972</c:v>
                </c:pt>
                <c:pt idx="130">
                  <c:v>43973</c:v>
                </c:pt>
                <c:pt idx="131">
                  <c:v>43974</c:v>
                </c:pt>
                <c:pt idx="132">
                  <c:v>43975</c:v>
                </c:pt>
                <c:pt idx="133">
                  <c:v>43976</c:v>
                </c:pt>
                <c:pt idx="134">
                  <c:v>43977</c:v>
                </c:pt>
                <c:pt idx="135">
                  <c:v>43978</c:v>
                </c:pt>
                <c:pt idx="136">
                  <c:v>43979</c:v>
                </c:pt>
                <c:pt idx="137">
                  <c:v>43980</c:v>
                </c:pt>
                <c:pt idx="138">
                  <c:v>43981</c:v>
                </c:pt>
                <c:pt idx="139">
                  <c:v>43982</c:v>
                </c:pt>
                <c:pt idx="140">
                  <c:v>43983</c:v>
                </c:pt>
                <c:pt idx="141">
                  <c:v>43984</c:v>
                </c:pt>
                <c:pt idx="142">
                  <c:v>43985</c:v>
                </c:pt>
                <c:pt idx="143">
                  <c:v>43986</c:v>
                </c:pt>
                <c:pt idx="144">
                  <c:v>43987</c:v>
                </c:pt>
                <c:pt idx="145">
                  <c:v>43988</c:v>
                </c:pt>
                <c:pt idx="146">
                  <c:v>43989</c:v>
                </c:pt>
                <c:pt idx="147">
                  <c:v>43990</c:v>
                </c:pt>
                <c:pt idx="148">
                  <c:v>43991</c:v>
                </c:pt>
                <c:pt idx="149">
                  <c:v>43992</c:v>
                </c:pt>
                <c:pt idx="150">
                  <c:v>43993</c:v>
                </c:pt>
                <c:pt idx="151">
                  <c:v>43994</c:v>
                </c:pt>
                <c:pt idx="152">
                  <c:v>43995</c:v>
                </c:pt>
                <c:pt idx="153">
                  <c:v>43996</c:v>
                </c:pt>
                <c:pt idx="154">
                  <c:v>43997</c:v>
                </c:pt>
                <c:pt idx="155">
                  <c:v>43998</c:v>
                </c:pt>
                <c:pt idx="156">
                  <c:v>43999</c:v>
                </c:pt>
                <c:pt idx="157">
                  <c:v>44000</c:v>
                </c:pt>
                <c:pt idx="158">
                  <c:v>44001</c:v>
                </c:pt>
                <c:pt idx="159">
                  <c:v>44002</c:v>
                </c:pt>
                <c:pt idx="160">
                  <c:v>44003</c:v>
                </c:pt>
                <c:pt idx="161">
                  <c:v>44004</c:v>
                </c:pt>
                <c:pt idx="162">
                  <c:v>44005</c:v>
                </c:pt>
                <c:pt idx="163">
                  <c:v>44006</c:v>
                </c:pt>
                <c:pt idx="164">
                  <c:v>44007</c:v>
                </c:pt>
                <c:pt idx="165">
                  <c:v>44008</c:v>
                </c:pt>
                <c:pt idx="166">
                  <c:v>44009</c:v>
                </c:pt>
                <c:pt idx="167">
                  <c:v>44010</c:v>
                </c:pt>
              </c:numCache>
            </c:numRef>
          </c:cat>
          <c:val>
            <c:numRef>
              <c:f>Trafic_Cumul7j!$G$4:$G$171</c:f>
              <c:numCache>
                <c:formatCode>General</c:formatCode>
                <c:ptCount val="168"/>
                <c:pt idx="0">
                  <c:v>-4</c:v>
                </c:pt>
                <c:pt idx="1">
                  <c:v>-3</c:v>
                </c:pt>
                <c:pt idx="2">
                  <c:v>-2</c:v>
                </c:pt>
                <c:pt idx="3">
                  <c:v>-2</c:v>
                </c:pt>
                <c:pt idx="4">
                  <c:v>-2</c:v>
                </c:pt>
                <c:pt idx="5">
                  <c:v>-1</c:v>
                </c:pt>
                <c:pt idx="6">
                  <c:v>-2</c:v>
                </c:pt>
                <c:pt idx="7">
                  <c:v>-1</c:v>
                </c:pt>
                <c:pt idx="8">
                  <c:v>-1</c:v>
                </c:pt>
                <c:pt idx="9">
                  <c:v>-1</c:v>
                </c:pt>
                <c:pt idx="10">
                  <c:v>-1</c:v>
                </c:pt>
                <c:pt idx="11">
                  <c:v>-1</c:v>
                </c:pt>
                <c:pt idx="12">
                  <c:v>-1</c:v>
                </c:pt>
                <c:pt idx="13">
                  <c:v>0</c:v>
                </c:pt>
                <c:pt idx="14">
                  <c:v>0</c:v>
                </c:pt>
                <c:pt idx="15">
                  <c:v>-1</c:v>
                </c:pt>
                <c:pt idx="16">
                  <c:v>-1</c:v>
                </c:pt>
                <c:pt idx="17">
                  <c:v>-3</c:v>
                </c:pt>
                <c:pt idx="18">
                  <c:v>-3</c:v>
                </c:pt>
                <c:pt idx="19">
                  <c:v>-3</c:v>
                </c:pt>
                <c:pt idx="20">
                  <c:v>-3</c:v>
                </c:pt>
                <c:pt idx="21">
                  <c:v>-2</c:v>
                </c:pt>
                <c:pt idx="22">
                  <c:v>-2</c:v>
                </c:pt>
                <c:pt idx="23">
                  <c:v>-1</c:v>
                </c:pt>
                <c:pt idx="24">
                  <c:v>1</c:v>
                </c:pt>
                <c:pt idx="25">
                  <c:v>1</c:v>
                </c:pt>
                <c:pt idx="26">
                  <c:v>2</c:v>
                </c:pt>
                <c:pt idx="27">
                  <c:v>2</c:v>
                </c:pt>
                <c:pt idx="28">
                  <c:v>3</c:v>
                </c:pt>
                <c:pt idx="29">
                  <c:v>3</c:v>
                </c:pt>
                <c:pt idx="30">
                  <c:v>3</c:v>
                </c:pt>
                <c:pt idx="31">
                  <c:v>3</c:v>
                </c:pt>
                <c:pt idx="32">
                  <c:v>3</c:v>
                </c:pt>
                <c:pt idx="33">
                  <c:v>5</c:v>
                </c:pt>
                <c:pt idx="34">
                  <c:v>6</c:v>
                </c:pt>
                <c:pt idx="35">
                  <c:v>6</c:v>
                </c:pt>
                <c:pt idx="36">
                  <c:v>7</c:v>
                </c:pt>
                <c:pt idx="37">
                  <c:v>7</c:v>
                </c:pt>
                <c:pt idx="38">
                  <c:v>8</c:v>
                </c:pt>
                <c:pt idx="39">
                  <c:v>8</c:v>
                </c:pt>
                <c:pt idx="40">
                  <c:v>9</c:v>
                </c:pt>
                <c:pt idx="41">
                  <c:v>10</c:v>
                </c:pt>
                <c:pt idx="42">
                  <c:v>10</c:v>
                </c:pt>
                <c:pt idx="43">
                  <c:v>9</c:v>
                </c:pt>
                <c:pt idx="44">
                  <c:v>7</c:v>
                </c:pt>
                <c:pt idx="45">
                  <c:v>6</c:v>
                </c:pt>
                <c:pt idx="46">
                  <c:v>4</c:v>
                </c:pt>
                <c:pt idx="47">
                  <c:v>3</c:v>
                </c:pt>
                <c:pt idx="48">
                  <c:v>2</c:v>
                </c:pt>
                <c:pt idx="49">
                  <c:v>1</c:v>
                </c:pt>
                <c:pt idx="50">
                  <c:v>0</c:v>
                </c:pt>
                <c:pt idx="51">
                  <c:v>2</c:v>
                </c:pt>
                <c:pt idx="52">
                  <c:v>1</c:v>
                </c:pt>
                <c:pt idx="53">
                  <c:v>1</c:v>
                </c:pt>
                <c:pt idx="54">
                  <c:v>0</c:v>
                </c:pt>
                <c:pt idx="55">
                  <c:v>-1</c:v>
                </c:pt>
                <c:pt idx="56">
                  <c:v>-1</c:v>
                </c:pt>
                <c:pt idx="57">
                  <c:v>0</c:v>
                </c:pt>
                <c:pt idx="58">
                  <c:v>0</c:v>
                </c:pt>
                <c:pt idx="59">
                  <c:v>0</c:v>
                </c:pt>
                <c:pt idx="60">
                  <c:v>-1</c:v>
                </c:pt>
                <c:pt idx="61">
                  <c:v>-4</c:v>
                </c:pt>
                <c:pt idx="62">
                  <c:v>-5</c:v>
                </c:pt>
                <c:pt idx="63">
                  <c:v>-6</c:v>
                </c:pt>
                <c:pt idx="64">
                  <c:v>-11</c:v>
                </c:pt>
                <c:pt idx="65">
                  <c:v>-20</c:v>
                </c:pt>
                <c:pt idx="66">
                  <c:v>-28.999999999999901</c:v>
                </c:pt>
                <c:pt idx="67">
                  <c:v>-41</c:v>
                </c:pt>
                <c:pt idx="68">
                  <c:v>-48</c:v>
                </c:pt>
                <c:pt idx="69">
                  <c:v>-55</c:v>
                </c:pt>
                <c:pt idx="70">
                  <c:v>-64</c:v>
                </c:pt>
                <c:pt idx="71">
                  <c:v>-70</c:v>
                </c:pt>
                <c:pt idx="72">
                  <c:v>-72</c:v>
                </c:pt>
                <c:pt idx="73">
                  <c:v>-72</c:v>
                </c:pt>
                <c:pt idx="74">
                  <c:v>-73</c:v>
                </c:pt>
                <c:pt idx="75">
                  <c:v>-74</c:v>
                </c:pt>
                <c:pt idx="76">
                  <c:v>-75</c:v>
                </c:pt>
                <c:pt idx="77">
                  <c:v>-75</c:v>
                </c:pt>
                <c:pt idx="78">
                  <c:v>-75</c:v>
                </c:pt>
                <c:pt idx="79">
                  <c:v>-75</c:v>
                </c:pt>
                <c:pt idx="80">
                  <c:v>-74</c:v>
                </c:pt>
                <c:pt idx="81">
                  <c:v>-74</c:v>
                </c:pt>
                <c:pt idx="82">
                  <c:v>-74</c:v>
                </c:pt>
                <c:pt idx="83">
                  <c:v>-73</c:v>
                </c:pt>
                <c:pt idx="84">
                  <c:v>-73</c:v>
                </c:pt>
                <c:pt idx="85">
                  <c:v>-73</c:v>
                </c:pt>
                <c:pt idx="86">
                  <c:v>-72</c:v>
                </c:pt>
                <c:pt idx="87">
                  <c:v>-72</c:v>
                </c:pt>
                <c:pt idx="88">
                  <c:v>-71</c:v>
                </c:pt>
                <c:pt idx="89">
                  <c:v>-72</c:v>
                </c:pt>
                <c:pt idx="90">
                  <c:v>-72</c:v>
                </c:pt>
                <c:pt idx="91">
                  <c:v>-75</c:v>
                </c:pt>
                <c:pt idx="92">
                  <c:v>-74</c:v>
                </c:pt>
                <c:pt idx="93">
                  <c:v>-74</c:v>
                </c:pt>
                <c:pt idx="94">
                  <c:v>-73</c:v>
                </c:pt>
                <c:pt idx="95">
                  <c:v>-72</c:v>
                </c:pt>
                <c:pt idx="96">
                  <c:v>-72</c:v>
                </c:pt>
                <c:pt idx="97">
                  <c:v>-71</c:v>
                </c:pt>
                <c:pt idx="98">
                  <c:v>-67</c:v>
                </c:pt>
                <c:pt idx="99">
                  <c:v>-67</c:v>
                </c:pt>
                <c:pt idx="100">
                  <c:v>-66</c:v>
                </c:pt>
                <c:pt idx="101">
                  <c:v>-66</c:v>
                </c:pt>
                <c:pt idx="102">
                  <c:v>-66</c:v>
                </c:pt>
                <c:pt idx="103">
                  <c:v>-65</c:v>
                </c:pt>
                <c:pt idx="104">
                  <c:v>-65</c:v>
                </c:pt>
                <c:pt idx="105">
                  <c:v>-65</c:v>
                </c:pt>
                <c:pt idx="106">
                  <c:v>-64</c:v>
                </c:pt>
                <c:pt idx="107">
                  <c:v>-63</c:v>
                </c:pt>
                <c:pt idx="108">
                  <c:v>-62</c:v>
                </c:pt>
                <c:pt idx="109">
                  <c:v>-66</c:v>
                </c:pt>
                <c:pt idx="110">
                  <c:v>-66</c:v>
                </c:pt>
                <c:pt idx="111">
                  <c:v>-66</c:v>
                </c:pt>
                <c:pt idx="112">
                  <c:v>-65</c:v>
                </c:pt>
                <c:pt idx="113">
                  <c:v>-64</c:v>
                </c:pt>
                <c:pt idx="114">
                  <c:v>-63</c:v>
                </c:pt>
                <c:pt idx="115">
                  <c:v>-62</c:v>
                </c:pt>
                <c:pt idx="116">
                  <c:v>-61</c:v>
                </c:pt>
                <c:pt idx="117">
                  <c:v>-60</c:v>
                </c:pt>
                <c:pt idx="118">
                  <c:v>-60</c:v>
                </c:pt>
                <c:pt idx="119">
                  <c:v>-56</c:v>
                </c:pt>
                <c:pt idx="120">
                  <c:v>-52</c:v>
                </c:pt>
                <c:pt idx="121">
                  <c:v>-49</c:v>
                </c:pt>
                <c:pt idx="122">
                  <c:v>-45</c:v>
                </c:pt>
                <c:pt idx="123">
                  <c:v>-36</c:v>
                </c:pt>
                <c:pt idx="124">
                  <c:v>-32</c:v>
                </c:pt>
                <c:pt idx="125">
                  <c:v>-28</c:v>
                </c:pt>
                <c:pt idx="126">
                  <c:v>-28</c:v>
                </c:pt>
                <c:pt idx="127">
                  <c:v>-27</c:v>
                </c:pt>
                <c:pt idx="128">
                  <c:v>-25</c:v>
                </c:pt>
                <c:pt idx="129">
                  <c:v>-28</c:v>
                </c:pt>
                <c:pt idx="130">
                  <c:v>-28.999999999999901</c:v>
                </c:pt>
                <c:pt idx="131">
                  <c:v>-28.999999999999901</c:v>
                </c:pt>
                <c:pt idx="132">
                  <c:v>-28</c:v>
                </c:pt>
                <c:pt idx="133">
                  <c:v>-27</c:v>
                </c:pt>
                <c:pt idx="134">
                  <c:v>-27</c:v>
                </c:pt>
                <c:pt idx="135">
                  <c:v>-27</c:v>
                </c:pt>
                <c:pt idx="136">
                  <c:v>-22</c:v>
                </c:pt>
                <c:pt idx="137">
                  <c:v>-20</c:v>
                </c:pt>
                <c:pt idx="138">
                  <c:v>-18</c:v>
                </c:pt>
                <c:pt idx="139">
                  <c:v>-18</c:v>
                </c:pt>
                <c:pt idx="140">
                  <c:v>-21</c:v>
                </c:pt>
                <c:pt idx="141">
                  <c:v>-20</c:v>
                </c:pt>
                <c:pt idx="142">
                  <c:v>-20</c:v>
                </c:pt>
                <c:pt idx="143">
                  <c:v>-19</c:v>
                </c:pt>
                <c:pt idx="144">
                  <c:v>-19</c:v>
                </c:pt>
                <c:pt idx="145">
                  <c:v>-18</c:v>
                </c:pt>
                <c:pt idx="146">
                  <c:v>-15</c:v>
                </c:pt>
                <c:pt idx="147">
                  <c:v>-10</c:v>
                </c:pt>
                <c:pt idx="148">
                  <c:v>-9</c:v>
                </c:pt>
                <c:pt idx="149">
                  <c:v>-8</c:v>
                </c:pt>
                <c:pt idx="150">
                  <c:v>-8</c:v>
                </c:pt>
                <c:pt idx="151">
                  <c:v>-8</c:v>
                </c:pt>
                <c:pt idx="152">
                  <c:v>-8</c:v>
                </c:pt>
                <c:pt idx="153">
                  <c:v>-7</c:v>
                </c:pt>
                <c:pt idx="154">
                  <c:v>-7</c:v>
                </c:pt>
                <c:pt idx="155">
                  <c:v>-6</c:v>
                </c:pt>
                <c:pt idx="156">
                  <c:v>-6</c:v>
                </c:pt>
                <c:pt idx="157">
                  <c:v>-7</c:v>
                </c:pt>
                <c:pt idx="158">
                  <c:v>-3</c:v>
                </c:pt>
                <c:pt idx="159">
                  <c:v>-1</c:v>
                </c:pt>
                <c:pt idx="160">
                  <c:v>1</c:v>
                </c:pt>
                <c:pt idx="161">
                  <c:v>2</c:v>
                </c:pt>
                <c:pt idx="162">
                  <c:v>3</c:v>
                </c:pt>
                <c:pt idx="163">
                  <c:v>2</c:v>
                </c:pt>
                <c:pt idx="164">
                  <c:v>4</c:v>
                </c:pt>
                <c:pt idx="165">
                  <c:v>4</c:v>
                </c:pt>
                <c:pt idx="166">
                  <c:v>3</c:v>
                </c:pt>
                <c:pt idx="167">
                  <c:v>2</c:v>
                </c:pt>
              </c:numCache>
            </c:numRef>
          </c:val>
          <c:smooth val="0"/>
          <c:extLst>
            <c:ext xmlns:c16="http://schemas.microsoft.com/office/drawing/2014/chart" uri="{C3380CC4-5D6E-409C-BE32-E72D297353CC}">
              <c16:uniqueId val="{00000001-D89E-4ABC-B063-8270B67A5687}"/>
            </c:ext>
          </c:extLst>
        </c:ser>
        <c:ser>
          <c:idx val="3"/>
          <c:order val="2"/>
          <c:tx>
            <c:strRef>
              <c:f>Trafic_Cumul7j!$H$2</c:f>
              <c:strCache>
                <c:ptCount val="1"/>
                <c:pt idx="0">
                  <c:v>HGV traffic index</c:v>
                </c:pt>
              </c:strCache>
            </c:strRef>
          </c:tx>
          <c:spPr>
            <a:ln w="28575" cap="rnd">
              <a:solidFill>
                <a:schemeClr val="accent4"/>
              </a:solidFill>
              <a:round/>
            </a:ln>
            <a:effectLst/>
          </c:spPr>
          <c:marker>
            <c:symbol val="none"/>
          </c:marker>
          <c:cat>
            <c:numRef>
              <c:f>Trafic_Cumul7j!$C$4:$C$171</c:f>
              <c:numCache>
                <c:formatCode>[$-809]dd\ mmm;@</c:formatCode>
                <c:ptCount val="168"/>
                <c:pt idx="0">
                  <c:v>43843</c:v>
                </c:pt>
                <c:pt idx="1">
                  <c:v>43844</c:v>
                </c:pt>
                <c:pt idx="2">
                  <c:v>43845</c:v>
                </c:pt>
                <c:pt idx="3">
                  <c:v>43846</c:v>
                </c:pt>
                <c:pt idx="4">
                  <c:v>43847</c:v>
                </c:pt>
                <c:pt idx="5">
                  <c:v>43848</c:v>
                </c:pt>
                <c:pt idx="6">
                  <c:v>43849</c:v>
                </c:pt>
                <c:pt idx="7">
                  <c:v>43850</c:v>
                </c:pt>
                <c:pt idx="8">
                  <c:v>43851</c:v>
                </c:pt>
                <c:pt idx="9">
                  <c:v>43852</c:v>
                </c:pt>
                <c:pt idx="10">
                  <c:v>43853</c:v>
                </c:pt>
                <c:pt idx="11">
                  <c:v>43854</c:v>
                </c:pt>
                <c:pt idx="12">
                  <c:v>43855</c:v>
                </c:pt>
                <c:pt idx="13">
                  <c:v>43856</c:v>
                </c:pt>
                <c:pt idx="14">
                  <c:v>43857</c:v>
                </c:pt>
                <c:pt idx="15">
                  <c:v>43858</c:v>
                </c:pt>
                <c:pt idx="16">
                  <c:v>43859</c:v>
                </c:pt>
                <c:pt idx="17">
                  <c:v>43860</c:v>
                </c:pt>
                <c:pt idx="18">
                  <c:v>43861</c:v>
                </c:pt>
                <c:pt idx="19">
                  <c:v>43862</c:v>
                </c:pt>
                <c:pt idx="20">
                  <c:v>43863</c:v>
                </c:pt>
                <c:pt idx="21">
                  <c:v>43864</c:v>
                </c:pt>
                <c:pt idx="22">
                  <c:v>43865</c:v>
                </c:pt>
                <c:pt idx="23">
                  <c:v>43866</c:v>
                </c:pt>
                <c:pt idx="24">
                  <c:v>43867</c:v>
                </c:pt>
                <c:pt idx="25">
                  <c:v>43868</c:v>
                </c:pt>
                <c:pt idx="26">
                  <c:v>43869</c:v>
                </c:pt>
                <c:pt idx="27">
                  <c:v>43870</c:v>
                </c:pt>
                <c:pt idx="28">
                  <c:v>43871</c:v>
                </c:pt>
                <c:pt idx="29">
                  <c:v>43872</c:v>
                </c:pt>
                <c:pt idx="30">
                  <c:v>43873</c:v>
                </c:pt>
                <c:pt idx="31">
                  <c:v>43874</c:v>
                </c:pt>
                <c:pt idx="32">
                  <c:v>43875</c:v>
                </c:pt>
                <c:pt idx="33">
                  <c:v>43876</c:v>
                </c:pt>
                <c:pt idx="34">
                  <c:v>43877</c:v>
                </c:pt>
                <c:pt idx="35">
                  <c:v>43878</c:v>
                </c:pt>
                <c:pt idx="36">
                  <c:v>43879</c:v>
                </c:pt>
                <c:pt idx="37">
                  <c:v>43880</c:v>
                </c:pt>
                <c:pt idx="38">
                  <c:v>43881</c:v>
                </c:pt>
                <c:pt idx="39">
                  <c:v>43882</c:v>
                </c:pt>
                <c:pt idx="40">
                  <c:v>43883</c:v>
                </c:pt>
                <c:pt idx="41">
                  <c:v>43884</c:v>
                </c:pt>
                <c:pt idx="42">
                  <c:v>43885</c:v>
                </c:pt>
                <c:pt idx="43">
                  <c:v>43886</c:v>
                </c:pt>
                <c:pt idx="44">
                  <c:v>43887</c:v>
                </c:pt>
                <c:pt idx="45">
                  <c:v>43888</c:v>
                </c:pt>
                <c:pt idx="46">
                  <c:v>43889</c:v>
                </c:pt>
                <c:pt idx="47">
                  <c:v>43890</c:v>
                </c:pt>
                <c:pt idx="48">
                  <c:v>43891</c:v>
                </c:pt>
                <c:pt idx="49">
                  <c:v>43892</c:v>
                </c:pt>
                <c:pt idx="50">
                  <c:v>43893</c:v>
                </c:pt>
                <c:pt idx="51">
                  <c:v>43894</c:v>
                </c:pt>
                <c:pt idx="52">
                  <c:v>43895</c:v>
                </c:pt>
                <c:pt idx="53">
                  <c:v>43896</c:v>
                </c:pt>
                <c:pt idx="54">
                  <c:v>43897</c:v>
                </c:pt>
                <c:pt idx="55">
                  <c:v>43898</c:v>
                </c:pt>
                <c:pt idx="56">
                  <c:v>43899</c:v>
                </c:pt>
                <c:pt idx="57">
                  <c:v>43900</c:v>
                </c:pt>
                <c:pt idx="58">
                  <c:v>43901</c:v>
                </c:pt>
                <c:pt idx="59">
                  <c:v>43902</c:v>
                </c:pt>
                <c:pt idx="60">
                  <c:v>43903</c:v>
                </c:pt>
                <c:pt idx="61">
                  <c:v>43904</c:v>
                </c:pt>
                <c:pt idx="62">
                  <c:v>43905</c:v>
                </c:pt>
                <c:pt idx="63">
                  <c:v>43906</c:v>
                </c:pt>
                <c:pt idx="64">
                  <c:v>43907</c:v>
                </c:pt>
                <c:pt idx="65">
                  <c:v>43908</c:v>
                </c:pt>
                <c:pt idx="66">
                  <c:v>43909</c:v>
                </c:pt>
                <c:pt idx="67">
                  <c:v>43910</c:v>
                </c:pt>
                <c:pt idx="68">
                  <c:v>43911</c:v>
                </c:pt>
                <c:pt idx="69">
                  <c:v>43912</c:v>
                </c:pt>
                <c:pt idx="70">
                  <c:v>43913</c:v>
                </c:pt>
                <c:pt idx="71">
                  <c:v>43914</c:v>
                </c:pt>
                <c:pt idx="72">
                  <c:v>43915</c:v>
                </c:pt>
                <c:pt idx="73">
                  <c:v>43916</c:v>
                </c:pt>
                <c:pt idx="74">
                  <c:v>43917</c:v>
                </c:pt>
                <c:pt idx="75">
                  <c:v>43918</c:v>
                </c:pt>
                <c:pt idx="76">
                  <c:v>43919</c:v>
                </c:pt>
                <c:pt idx="77">
                  <c:v>43920</c:v>
                </c:pt>
                <c:pt idx="78">
                  <c:v>43921</c:v>
                </c:pt>
                <c:pt idx="79">
                  <c:v>43922</c:v>
                </c:pt>
                <c:pt idx="80">
                  <c:v>43923</c:v>
                </c:pt>
                <c:pt idx="81">
                  <c:v>43924</c:v>
                </c:pt>
                <c:pt idx="82">
                  <c:v>43925</c:v>
                </c:pt>
                <c:pt idx="83">
                  <c:v>43926</c:v>
                </c:pt>
                <c:pt idx="84">
                  <c:v>43927</c:v>
                </c:pt>
                <c:pt idx="85">
                  <c:v>43928</c:v>
                </c:pt>
                <c:pt idx="86">
                  <c:v>43929</c:v>
                </c:pt>
                <c:pt idx="87">
                  <c:v>43930</c:v>
                </c:pt>
                <c:pt idx="88">
                  <c:v>43931</c:v>
                </c:pt>
                <c:pt idx="89">
                  <c:v>43932</c:v>
                </c:pt>
                <c:pt idx="90">
                  <c:v>43933</c:v>
                </c:pt>
                <c:pt idx="91">
                  <c:v>43934</c:v>
                </c:pt>
                <c:pt idx="92">
                  <c:v>43935</c:v>
                </c:pt>
                <c:pt idx="93">
                  <c:v>43936</c:v>
                </c:pt>
                <c:pt idx="94">
                  <c:v>43937</c:v>
                </c:pt>
                <c:pt idx="95">
                  <c:v>43938</c:v>
                </c:pt>
                <c:pt idx="96">
                  <c:v>43939</c:v>
                </c:pt>
                <c:pt idx="97">
                  <c:v>43940</c:v>
                </c:pt>
                <c:pt idx="98">
                  <c:v>43941</c:v>
                </c:pt>
                <c:pt idx="99">
                  <c:v>43942</c:v>
                </c:pt>
                <c:pt idx="100">
                  <c:v>43943</c:v>
                </c:pt>
                <c:pt idx="101">
                  <c:v>43944</c:v>
                </c:pt>
                <c:pt idx="102">
                  <c:v>43945</c:v>
                </c:pt>
                <c:pt idx="103">
                  <c:v>43946</c:v>
                </c:pt>
                <c:pt idx="104">
                  <c:v>43947</c:v>
                </c:pt>
                <c:pt idx="105">
                  <c:v>43948</c:v>
                </c:pt>
                <c:pt idx="106">
                  <c:v>43949</c:v>
                </c:pt>
                <c:pt idx="107">
                  <c:v>43950</c:v>
                </c:pt>
                <c:pt idx="108">
                  <c:v>43951</c:v>
                </c:pt>
                <c:pt idx="109">
                  <c:v>43952</c:v>
                </c:pt>
                <c:pt idx="110">
                  <c:v>43953</c:v>
                </c:pt>
                <c:pt idx="111">
                  <c:v>43954</c:v>
                </c:pt>
                <c:pt idx="112">
                  <c:v>43955</c:v>
                </c:pt>
                <c:pt idx="113">
                  <c:v>43956</c:v>
                </c:pt>
                <c:pt idx="114">
                  <c:v>43957</c:v>
                </c:pt>
                <c:pt idx="115">
                  <c:v>43958</c:v>
                </c:pt>
                <c:pt idx="116">
                  <c:v>43959</c:v>
                </c:pt>
                <c:pt idx="117">
                  <c:v>43960</c:v>
                </c:pt>
                <c:pt idx="118">
                  <c:v>43961</c:v>
                </c:pt>
                <c:pt idx="119">
                  <c:v>43962</c:v>
                </c:pt>
                <c:pt idx="120">
                  <c:v>43963</c:v>
                </c:pt>
                <c:pt idx="121">
                  <c:v>43964</c:v>
                </c:pt>
                <c:pt idx="122">
                  <c:v>43965</c:v>
                </c:pt>
                <c:pt idx="123">
                  <c:v>43966</c:v>
                </c:pt>
                <c:pt idx="124">
                  <c:v>43967</c:v>
                </c:pt>
                <c:pt idx="125">
                  <c:v>43968</c:v>
                </c:pt>
                <c:pt idx="126">
                  <c:v>43969</c:v>
                </c:pt>
                <c:pt idx="127">
                  <c:v>43970</c:v>
                </c:pt>
                <c:pt idx="128">
                  <c:v>43971</c:v>
                </c:pt>
                <c:pt idx="129">
                  <c:v>43972</c:v>
                </c:pt>
                <c:pt idx="130">
                  <c:v>43973</c:v>
                </c:pt>
                <c:pt idx="131">
                  <c:v>43974</c:v>
                </c:pt>
                <c:pt idx="132">
                  <c:v>43975</c:v>
                </c:pt>
                <c:pt idx="133">
                  <c:v>43976</c:v>
                </c:pt>
                <c:pt idx="134">
                  <c:v>43977</c:v>
                </c:pt>
                <c:pt idx="135">
                  <c:v>43978</c:v>
                </c:pt>
                <c:pt idx="136">
                  <c:v>43979</c:v>
                </c:pt>
                <c:pt idx="137">
                  <c:v>43980</c:v>
                </c:pt>
                <c:pt idx="138">
                  <c:v>43981</c:v>
                </c:pt>
                <c:pt idx="139">
                  <c:v>43982</c:v>
                </c:pt>
                <c:pt idx="140">
                  <c:v>43983</c:v>
                </c:pt>
                <c:pt idx="141">
                  <c:v>43984</c:v>
                </c:pt>
                <c:pt idx="142">
                  <c:v>43985</c:v>
                </c:pt>
                <c:pt idx="143">
                  <c:v>43986</c:v>
                </c:pt>
                <c:pt idx="144">
                  <c:v>43987</c:v>
                </c:pt>
                <c:pt idx="145">
                  <c:v>43988</c:v>
                </c:pt>
                <c:pt idx="146">
                  <c:v>43989</c:v>
                </c:pt>
                <c:pt idx="147">
                  <c:v>43990</c:v>
                </c:pt>
                <c:pt idx="148">
                  <c:v>43991</c:v>
                </c:pt>
                <c:pt idx="149">
                  <c:v>43992</c:v>
                </c:pt>
                <c:pt idx="150">
                  <c:v>43993</c:v>
                </c:pt>
                <c:pt idx="151">
                  <c:v>43994</c:v>
                </c:pt>
                <c:pt idx="152">
                  <c:v>43995</c:v>
                </c:pt>
                <c:pt idx="153">
                  <c:v>43996</c:v>
                </c:pt>
                <c:pt idx="154">
                  <c:v>43997</c:v>
                </c:pt>
                <c:pt idx="155">
                  <c:v>43998</c:v>
                </c:pt>
                <c:pt idx="156">
                  <c:v>43999</c:v>
                </c:pt>
                <c:pt idx="157">
                  <c:v>44000</c:v>
                </c:pt>
                <c:pt idx="158">
                  <c:v>44001</c:v>
                </c:pt>
                <c:pt idx="159">
                  <c:v>44002</c:v>
                </c:pt>
                <c:pt idx="160">
                  <c:v>44003</c:v>
                </c:pt>
                <c:pt idx="161">
                  <c:v>44004</c:v>
                </c:pt>
                <c:pt idx="162">
                  <c:v>44005</c:v>
                </c:pt>
                <c:pt idx="163">
                  <c:v>44006</c:v>
                </c:pt>
                <c:pt idx="164">
                  <c:v>44007</c:v>
                </c:pt>
                <c:pt idx="165">
                  <c:v>44008</c:v>
                </c:pt>
                <c:pt idx="166">
                  <c:v>44009</c:v>
                </c:pt>
                <c:pt idx="167">
                  <c:v>44010</c:v>
                </c:pt>
              </c:numCache>
            </c:numRef>
          </c:cat>
          <c:val>
            <c:numRef>
              <c:f>Trafic_Cumul7j!$H$4:$H$171</c:f>
              <c:numCache>
                <c:formatCode>General</c:formatCode>
                <c:ptCount val="168"/>
                <c:pt idx="0">
                  <c:v>-8</c:v>
                </c:pt>
                <c:pt idx="1">
                  <c:v>-6</c:v>
                </c:pt>
                <c:pt idx="2">
                  <c:v>-5</c:v>
                </c:pt>
                <c:pt idx="3">
                  <c:v>-4</c:v>
                </c:pt>
                <c:pt idx="4">
                  <c:v>-3</c:v>
                </c:pt>
                <c:pt idx="5">
                  <c:v>-3</c:v>
                </c:pt>
                <c:pt idx="6">
                  <c:v>-3</c:v>
                </c:pt>
                <c:pt idx="7">
                  <c:v>-2</c:v>
                </c:pt>
                <c:pt idx="8">
                  <c:v>-2</c:v>
                </c:pt>
                <c:pt idx="9">
                  <c:v>-2</c:v>
                </c:pt>
                <c:pt idx="10">
                  <c:v>-1</c:v>
                </c:pt>
                <c:pt idx="11">
                  <c:v>-1</c:v>
                </c:pt>
                <c:pt idx="12">
                  <c:v>-1</c:v>
                </c:pt>
                <c:pt idx="13">
                  <c:v>-1</c:v>
                </c:pt>
                <c:pt idx="14">
                  <c:v>-1</c:v>
                </c:pt>
                <c:pt idx="15">
                  <c:v>-2</c:v>
                </c:pt>
                <c:pt idx="16">
                  <c:v>-3</c:v>
                </c:pt>
                <c:pt idx="17">
                  <c:v>-5</c:v>
                </c:pt>
                <c:pt idx="18">
                  <c:v>-4</c:v>
                </c:pt>
                <c:pt idx="19">
                  <c:v>-5</c:v>
                </c:pt>
                <c:pt idx="20">
                  <c:v>-5</c:v>
                </c:pt>
                <c:pt idx="21">
                  <c:v>-5</c:v>
                </c:pt>
                <c:pt idx="22">
                  <c:v>-4</c:v>
                </c:pt>
                <c:pt idx="23">
                  <c:v>-3</c:v>
                </c:pt>
                <c:pt idx="24">
                  <c:v>-1</c:v>
                </c:pt>
                <c:pt idx="25">
                  <c:v>0</c:v>
                </c:pt>
                <c:pt idx="26">
                  <c:v>0</c:v>
                </c:pt>
                <c:pt idx="27">
                  <c:v>0</c:v>
                </c:pt>
                <c:pt idx="28">
                  <c:v>0</c:v>
                </c:pt>
                <c:pt idx="29">
                  <c:v>0</c:v>
                </c:pt>
                <c:pt idx="30">
                  <c:v>0</c:v>
                </c:pt>
                <c:pt idx="31">
                  <c:v>0</c:v>
                </c:pt>
                <c:pt idx="32">
                  <c:v>0</c:v>
                </c:pt>
                <c:pt idx="33">
                  <c:v>0</c:v>
                </c:pt>
                <c:pt idx="34">
                  <c:v>0</c:v>
                </c:pt>
                <c:pt idx="35">
                  <c:v>1</c:v>
                </c:pt>
                <c:pt idx="36">
                  <c:v>1</c:v>
                </c:pt>
                <c:pt idx="37">
                  <c:v>1</c:v>
                </c:pt>
                <c:pt idx="38">
                  <c:v>2</c:v>
                </c:pt>
                <c:pt idx="39">
                  <c:v>2</c:v>
                </c:pt>
                <c:pt idx="40">
                  <c:v>3</c:v>
                </c:pt>
                <c:pt idx="41">
                  <c:v>3</c:v>
                </c:pt>
                <c:pt idx="42">
                  <c:v>3</c:v>
                </c:pt>
                <c:pt idx="43">
                  <c:v>3</c:v>
                </c:pt>
                <c:pt idx="44">
                  <c:v>0</c:v>
                </c:pt>
                <c:pt idx="45">
                  <c:v>-1</c:v>
                </c:pt>
                <c:pt idx="46">
                  <c:v>-2</c:v>
                </c:pt>
                <c:pt idx="47">
                  <c:v>-2</c:v>
                </c:pt>
                <c:pt idx="48">
                  <c:v>-3</c:v>
                </c:pt>
                <c:pt idx="49">
                  <c:v>-3</c:v>
                </c:pt>
                <c:pt idx="50">
                  <c:v>-4</c:v>
                </c:pt>
                <c:pt idx="51">
                  <c:v>-1</c:v>
                </c:pt>
                <c:pt idx="52">
                  <c:v>-1</c:v>
                </c:pt>
                <c:pt idx="53">
                  <c:v>0</c:v>
                </c:pt>
                <c:pt idx="54">
                  <c:v>0</c:v>
                </c:pt>
                <c:pt idx="55">
                  <c:v>-1</c:v>
                </c:pt>
                <c:pt idx="56">
                  <c:v>0</c:v>
                </c:pt>
                <c:pt idx="57">
                  <c:v>1</c:v>
                </c:pt>
                <c:pt idx="58">
                  <c:v>1</c:v>
                </c:pt>
                <c:pt idx="59">
                  <c:v>0</c:v>
                </c:pt>
                <c:pt idx="60">
                  <c:v>1</c:v>
                </c:pt>
                <c:pt idx="61">
                  <c:v>1</c:v>
                </c:pt>
                <c:pt idx="62">
                  <c:v>1</c:v>
                </c:pt>
                <c:pt idx="63">
                  <c:v>1</c:v>
                </c:pt>
                <c:pt idx="64">
                  <c:v>-1</c:v>
                </c:pt>
                <c:pt idx="65">
                  <c:v>-8</c:v>
                </c:pt>
                <c:pt idx="66">
                  <c:v>-13</c:v>
                </c:pt>
                <c:pt idx="67">
                  <c:v>-21</c:v>
                </c:pt>
                <c:pt idx="68">
                  <c:v>-25</c:v>
                </c:pt>
                <c:pt idx="69">
                  <c:v>-27</c:v>
                </c:pt>
                <c:pt idx="70">
                  <c:v>-35</c:v>
                </c:pt>
                <c:pt idx="71">
                  <c:v>-41</c:v>
                </c:pt>
                <c:pt idx="72">
                  <c:v>-44</c:v>
                </c:pt>
                <c:pt idx="73">
                  <c:v>-46</c:v>
                </c:pt>
                <c:pt idx="74">
                  <c:v>-47</c:v>
                </c:pt>
                <c:pt idx="75">
                  <c:v>-48</c:v>
                </c:pt>
                <c:pt idx="76">
                  <c:v>-48</c:v>
                </c:pt>
                <c:pt idx="77">
                  <c:v>-49</c:v>
                </c:pt>
                <c:pt idx="78">
                  <c:v>-49</c:v>
                </c:pt>
                <c:pt idx="79">
                  <c:v>-49</c:v>
                </c:pt>
                <c:pt idx="80">
                  <c:v>-49</c:v>
                </c:pt>
                <c:pt idx="81">
                  <c:v>-49</c:v>
                </c:pt>
                <c:pt idx="82">
                  <c:v>-49</c:v>
                </c:pt>
                <c:pt idx="83">
                  <c:v>-49</c:v>
                </c:pt>
                <c:pt idx="84">
                  <c:v>-49</c:v>
                </c:pt>
                <c:pt idx="85">
                  <c:v>-48</c:v>
                </c:pt>
                <c:pt idx="86">
                  <c:v>-47</c:v>
                </c:pt>
                <c:pt idx="87">
                  <c:v>-47</c:v>
                </c:pt>
                <c:pt idx="88">
                  <c:v>-47</c:v>
                </c:pt>
                <c:pt idx="89">
                  <c:v>-48</c:v>
                </c:pt>
                <c:pt idx="90">
                  <c:v>-48</c:v>
                </c:pt>
                <c:pt idx="91">
                  <c:v>-55</c:v>
                </c:pt>
                <c:pt idx="92">
                  <c:v>-56</c:v>
                </c:pt>
                <c:pt idx="93">
                  <c:v>-55</c:v>
                </c:pt>
                <c:pt idx="94">
                  <c:v>-54</c:v>
                </c:pt>
                <c:pt idx="95">
                  <c:v>-52</c:v>
                </c:pt>
                <c:pt idx="96">
                  <c:v>-51</c:v>
                </c:pt>
                <c:pt idx="97">
                  <c:v>-50</c:v>
                </c:pt>
                <c:pt idx="98">
                  <c:v>-41</c:v>
                </c:pt>
                <c:pt idx="99">
                  <c:v>-39</c:v>
                </c:pt>
                <c:pt idx="100">
                  <c:v>-38</c:v>
                </c:pt>
                <c:pt idx="101">
                  <c:v>-38</c:v>
                </c:pt>
                <c:pt idx="102">
                  <c:v>-37</c:v>
                </c:pt>
                <c:pt idx="103">
                  <c:v>-37</c:v>
                </c:pt>
                <c:pt idx="104">
                  <c:v>-37</c:v>
                </c:pt>
                <c:pt idx="105">
                  <c:v>-35</c:v>
                </c:pt>
                <c:pt idx="106">
                  <c:v>-34</c:v>
                </c:pt>
                <c:pt idx="107">
                  <c:v>-32</c:v>
                </c:pt>
                <c:pt idx="108">
                  <c:v>-32</c:v>
                </c:pt>
                <c:pt idx="109">
                  <c:v>-41</c:v>
                </c:pt>
                <c:pt idx="110">
                  <c:v>-41</c:v>
                </c:pt>
                <c:pt idx="111">
                  <c:v>-41</c:v>
                </c:pt>
                <c:pt idx="112">
                  <c:v>-40</c:v>
                </c:pt>
                <c:pt idx="113">
                  <c:v>-39</c:v>
                </c:pt>
                <c:pt idx="114">
                  <c:v>-38</c:v>
                </c:pt>
                <c:pt idx="115">
                  <c:v>-36</c:v>
                </c:pt>
                <c:pt idx="116">
                  <c:v>-35</c:v>
                </c:pt>
                <c:pt idx="117">
                  <c:v>-35</c:v>
                </c:pt>
                <c:pt idx="118">
                  <c:v>-34</c:v>
                </c:pt>
                <c:pt idx="119">
                  <c:v>-32</c:v>
                </c:pt>
                <c:pt idx="120">
                  <c:v>-30</c:v>
                </c:pt>
                <c:pt idx="121">
                  <c:v>-30</c:v>
                </c:pt>
                <c:pt idx="122">
                  <c:v>-27</c:v>
                </c:pt>
                <c:pt idx="123">
                  <c:v>-15</c:v>
                </c:pt>
                <c:pt idx="124">
                  <c:v>-13</c:v>
                </c:pt>
                <c:pt idx="125">
                  <c:v>-12</c:v>
                </c:pt>
                <c:pt idx="126">
                  <c:v>-11</c:v>
                </c:pt>
                <c:pt idx="127">
                  <c:v>-10</c:v>
                </c:pt>
                <c:pt idx="128">
                  <c:v>-8</c:v>
                </c:pt>
                <c:pt idx="129">
                  <c:v>-20</c:v>
                </c:pt>
                <c:pt idx="130">
                  <c:v>-23</c:v>
                </c:pt>
                <c:pt idx="131">
                  <c:v>-22</c:v>
                </c:pt>
                <c:pt idx="132">
                  <c:v>-22</c:v>
                </c:pt>
                <c:pt idx="133">
                  <c:v>-22</c:v>
                </c:pt>
                <c:pt idx="134">
                  <c:v>-21</c:v>
                </c:pt>
                <c:pt idx="135">
                  <c:v>-20</c:v>
                </c:pt>
                <c:pt idx="136">
                  <c:v>-7</c:v>
                </c:pt>
                <c:pt idx="137">
                  <c:v>-3</c:v>
                </c:pt>
                <c:pt idx="138">
                  <c:v>-2</c:v>
                </c:pt>
                <c:pt idx="139">
                  <c:v>-2</c:v>
                </c:pt>
                <c:pt idx="140">
                  <c:v>-14</c:v>
                </c:pt>
                <c:pt idx="141">
                  <c:v>-15</c:v>
                </c:pt>
                <c:pt idx="142">
                  <c:v>-15</c:v>
                </c:pt>
                <c:pt idx="143">
                  <c:v>-15</c:v>
                </c:pt>
                <c:pt idx="144">
                  <c:v>-16</c:v>
                </c:pt>
                <c:pt idx="145">
                  <c:v>-15</c:v>
                </c:pt>
                <c:pt idx="146">
                  <c:v>-15</c:v>
                </c:pt>
                <c:pt idx="147">
                  <c:v>-2</c:v>
                </c:pt>
                <c:pt idx="148">
                  <c:v>0</c:v>
                </c:pt>
                <c:pt idx="149">
                  <c:v>1</c:v>
                </c:pt>
                <c:pt idx="150">
                  <c:v>0</c:v>
                </c:pt>
                <c:pt idx="151">
                  <c:v>-1</c:v>
                </c:pt>
                <c:pt idx="152">
                  <c:v>-1</c:v>
                </c:pt>
                <c:pt idx="153">
                  <c:v>-1</c:v>
                </c:pt>
                <c:pt idx="154">
                  <c:v>-1</c:v>
                </c:pt>
                <c:pt idx="155">
                  <c:v>-1</c:v>
                </c:pt>
                <c:pt idx="156">
                  <c:v>0</c:v>
                </c:pt>
                <c:pt idx="157">
                  <c:v>-5</c:v>
                </c:pt>
                <c:pt idx="158">
                  <c:v>-2</c:v>
                </c:pt>
                <c:pt idx="159">
                  <c:v>-1</c:v>
                </c:pt>
                <c:pt idx="160">
                  <c:v>0</c:v>
                </c:pt>
                <c:pt idx="161">
                  <c:v>1</c:v>
                </c:pt>
                <c:pt idx="162">
                  <c:v>1</c:v>
                </c:pt>
                <c:pt idx="163">
                  <c:v>-1</c:v>
                </c:pt>
                <c:pt idx="164">
                  <c:v>4</c:v>
                </c:pt>
                <c:pt idx="165">
                  <c:v>4</c:v>
                </c:pt>
                <c:pt idx="166">
                  <c:v>4</c:v>
                </c:pt>
                <c:pt idx="167">
                  <c:v>4</c:v>
                </c:pt>
              </c:numCache>
            </c:numRef>
          </c:val>
          <c:smooth val="0"/>
          <c:extLst>
            <c:ext xmlns:c16="http://schemas.microsoft.com/office/drawing/2014/chart" uri="{C3380CC4-5D6E-409C-BE32-E72D297353CC}">
              <c16:uniqueId val="{00000002-D89E-4ABC-B063-8270B67A5687}"/>
            </c:ext>
          </c:extLst>
        </c:ser>
        <c:dLbls>
          <c:showLegendKey val="0"/>
          <c:showVal val="0"/>
          <c:showCatName val="0"/>
          <c:showSerName val="0"/>
          <c:showPercent val="0"/>
          <c:showBubbleSize val="0"/>
        </c:dLbls>
        <c:smooth val="0"/>
        <c:axId val="1714332175"/>
        <c:axId val="1714309295"/>
      </c:lineChart>
      <c:dateAx>
        <c:axId val="1714332175"/>
        <c:scaling>
          <c:orientation val="minMax"/>
          <c:max val="44010"/>
          <c:min val="43843"/>
        </c:scaling>
        <c:delete val="0"/>
        <c:axPos val="b"/>
        <c:numFmt formatCode="[$-809]dd\ mmm;@" sourceLinked="1"/>
        <c:majorTickMark val="cross"/>
        <c:minorTickMark val="none"/>
        <c:tickLblPos val="low"/>
        <c:spPr>
          <a:noFill/>
          <a:ln w="15875" cap="flat" cmpd="sng" algn="ctr">
            <a:solidFill>
              <a:schemeClr val="tx1">
                <a:lumMod val="50000"/>
                <a:lumOff val="50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14309295"/>
        <c:crosses val="autoZero"/>
        <c:auto val="1"/>
        <c:lblOffset val="100"/>
        <c:baseTimeUnit val="days"/>
        <c:majorUnit val="7"/>
        <c:majorTimeUnit val="days"/>
        <c:minorUnit val="7"/>
      </c:dateAx>
      <c:valAx>
        <c:axId val="17143092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en %</a:t>
                </a:r>
              </a:p>
            </c:rich>
          </c:tx>
          <c:layout>
            <c:manualLayout>
              <c:xMode val="edge"/>
              <c:yMode val="edge"/>
              <c:x val="1.3036471837078022E-2"/>
              <c:y val="0.10331805539232967"/>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14332175"/>
        <c:crosses val="autoZero"/>
        <c:crossBetween val="between"/>
      </c:valAx>
      <c:spPr>
        <a:noFill/>
        <a:ln>
          <a:solidFill>
            <a:schemeClr val="tx1">
              <a:lumMod val="50000"/>
              <a:lumOff val="50000"/>
            </a:schemeClr>
          </a:solidFill>
        </a:ln>
        <a:effectLst/>
      </c:spPr>
    </c:plotArea>
    <c:legend>
      <c:legendPos val="b"/>
      <c:layout>
        <c:manualLayout>
          <c:xMode val="edge"/>
          <c:yMode val="edge"/>
          <c:x val="8.0410281575992781E-2"/>
          <c:y val="0.78795209973753277"/>
          <c:w val="0.86373075178633829"/>
          <c:h val="6.405434780202630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000" b="1"/>
              <a:t>2019</a:t>
            </a:r>
          </a:p>
        </c:rich>
      </c:tx>
      <c:layout>
        <c:manualLayout>
          <c:xMode val="edge"/>
          <c:yMode val="edge"/>
          <c:x val="0.46719764011799414"/>
          <c:y val="1.0752683620064507E-2"/>
        </c:manualLayout>
      </c:layout>
      <c:overlay val="0"/>
      <c:spPr>
        <a:noFill/>
        <a:ln>
          <a:noFill/>
        </a:ln>
        <a:effectLst/>
      </c:spPr>
    </c:title>
    <c:autoTitleDeleted val="0"/>
    <c:plotArea>
      <c:layout>
        <c:manualLayout>
          <c:layoutTarget val="inner"/>
          <c:xMode val="edge"/>
          <c:yMode val="edge"/>
          <c:x val="3.9416571342593333E-2"/>
          <c:y val="9.1022313511847641E-2"/>
          <c:w val="0.94345097661907518"/>
          <c:h val="0.68675654611948767"/>
        </c:manualLayout>
      </c:layout>
      <c:areaChart>
        <c:grouping val="stacked"/>
        <c:varyColors val="0"/>
        <c:ser>
          <c:idx val="3"/>
          <c:order val="0"/>
          <c:tx>
            <c:strRef>
              <c:f>T_Semaine_Milieu!$H$3</c:f>
              <c:strCache>
                <c:ptCount val="1"/>
                <c:pt idx="0">
                  <c:v>Motorway</c:v>
                </c:pt>
              </c:strCache>
            </c:strRef>
          </c:tx>
          <c:spPr>
            <a:solidFill>
              <a:schemeClr val="accent4">
                <a:alpha val="50000"/>
              </a:schemeClr>
            </a:solidFill>
            <a:ln w="25400">
              <a:noFill/>
              <a:prstDash val="sysDash"/>
            </a:ln>
            <a:effectLst/>
          </c:spPr>
          <c:cat>
            <c:numRef>
              <c:f>T_Semaine_Milieu!$B$7:$B$31</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T_Semaine_Milieu!$H$7:$H$31</c:f>
              <c:numCache>
                <c:formatCode>General</c:formatCode>
                <c:ptCount val="25"/>
                <c:pt idx="0">
                  <c:v>4</c:v>
                </c:pt>
                <c:pt idx="1">
                  <c:v>5</c:v>
                </c:pt>
                <c:pt idx="2">
                  <c:v>3</c:v>
                </c:pt>
                <c:pt idx="3">
                  <c:v>5</c:v>
                </c:pt>
                <c:pt idx="4">
                  <c:v>5</c:v>
                </c:pt>
                <c:pt idx="5">
                  <c:v>4</c:v>
                </c:pt>
                <c:pt idx="6">
                  <c:v>9</c:v>
                </c:pt>
                <c:pt idx="7">
                  <c:v>5</c:v>
                </c:pt>
                <c:pt idx="8">
                  <c:v>7</c:v>
                </c:pt>
                <c:pt idx="9">
                  <c:v>5</c:v>
                </c:pt>
                <c:pt idx="10">
                  <c:v>4</c:v>
                </c:pt>
                <c:pt idx="11">
                  <c:v>7</c:v>
                </c:pt>
                <c:pt idx="12">
                  <c:v>5</c:v>
                </c:pt>
                <c:pt idx="13">
                  <c:v>4</c:v>
                </c:pt>
                <c:pt idx="14">
                  <c:v>1</c:v>
                </c:pt>
                <c:pt idx="15">
                  <c:v>8</c:v>
                </c:pt>
                <c:pt idx="16">
                  <c:v>4</c:v>
                </c:pt>
                <c:pt idx="17">
                  <c:v>6</c:v>
                </c:pt>
                <c:pt idx="18">
                  <c:v>6</c:v>
                </c:pt>
                <c:pt idx="19">
                  <c:v>9</c:v>
                </c:pt>
                <c:pt idx="20">
                  <c:v>6</c:v>
                </c:pt>
                <c:pt idx="21">
                  <c:v>1</c:v>
                </c:pt>
                <c:pt idx="22">
                  <c:v>9</c:v>
                </c:pt>
                <c:pt idx="23">
                  <c:v>6</c:v>
                </c:pt>
                <c:pt idx="24">
                  <c:v>4</c:v>
                </c:pt>
              </c:numCache>
            </c:numRef>
          </c:val>
          <c:extLst>
            <c:ext xmlns:c16="http://schemas.microsoft.com/office/drawing/2014/chart" uri="{C3380CC4-5D6E-409C-BE32-E72D297353CC}">
              <c16:uniqueId val="{00000000-BEF7-4266-99D4-8A238BCFD37A}"/>
            </c:ext>
          </c:extLst>
        </c:ser>
        <c:ser>
          <c:idx val="4"/>
          <c:order val="1"/>
          <c:tx>
            <c:strRef>
              <c:f>T_Semaine_Milieu!$I$3</c:f>
              <c:strCache>
                <c:ptCount val="1"/>
                <c:pt idx="0">
                  <c:v>Urban area roads</c:v>
                </c:pt>
              </c:strCache>
            </c:strRef>
          </c:tx>
          <c:spPr>
            <a:solidFill>
              <a:schemeClr val="bg2">
                <a:lumMod val="75000"/>
                <a:alpha val="50000"/>
              </a:schemeClr>
            </a:solidFill>
            <a:ln>
              <a:noFill/>
              <a:prstDash val="sysDash"/>
            </a:ln>
            <a:effectLst/>
          </c:spPr>
          <c:cat>
            <c:numRef>
              <c:f>T_Semaine_Milieu!$B$7:$B$31</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T_Semaine_Milieu!$I$7:$I$31</c:f>
              <c:numCache>
                <c:formatCode>General</c:formatCode>
                <c:ptCount val="25"/>
                <c:pt idx="0">
                  <c:v>19</c:v>
                </c:pt>
                <c:pt idx="1">
                  <c:v>17</c:v>
                </c:pt>
                <c:pt idx="2">
                  <c:v>24</c:v>
                </c:pt>
                <c:pt idx="3">
                  <c:v>20</c:v>
                </c:pt>
                <c:pt idx="4">
                  <c:v>16</c:v>
                </c:pt>
                <c:pt idx="5">
                  <c:v>33</c:v>
                </c:pt>
                <c:pt idx="6">
                  <c:v>15</c:v>
                </c:pt>
                <c:pt idx="7">
                  <c:v>21</c:v>
                </c:pt>
                <c:pt idx="8">
                  <c:v>23</c:v>
                </c:pt>
                <c:pt idx="9">
                  <c:v>12</c:v>
                </c:pt>
                <c:pt idx="10">
                  <c:v>10</c:v>
                </c:pt>
                <c:pt idx="11">
                  <c:v>23</c:v>
                </c:pt>
                <c:pt idx="12">
                  <c:v>16</c:v>
                </c:pt>
                <c:pt idx="13">
                  <c:v>21</c:v>
                </c:pt>
                <c:pt idx="14">
                  <c:v>22</c:v>
                </c:pt>
                <c:pt idx="15">
                  <c:v>19</c:v>
                </c:pt>
                <c:pt idx="16">
                  <c:v>17</c:v>
                </c:pt>
                <c:pt idx="17">
                  <c:v>18</c:v>
                </c:pt>
                <c:pt idx="18">
                  <c:v>18</c:v>
                </c:pt>
                <c:pt idx="19">
                  <c:v>13</c:v>
                </c:pt>
                <c:pt idx="20">
                  <c:v>16</c:v>
                </c:pt>
                <c:pt idx="21">
                  <c:v>12</c:v>
                </c:pt>
                <c:pt idx="22">
                  <c:v>19</c:v>
                </c:pt>
                <c:pt idx="23">
                  <c:v>27</c:v>
                </c:pt>
                <c:pt idx="24">
                  <c:v>30</c:v>
                </c:pt>
              </c:numCache>
            </c:numRef>
          </c:val>
          <c:extLst>
            <c:ext xmlns:c16="http://schemas.microsoft.com/office/drawing/2014/chart" uri="{C3380CC4-5D6E-409C-BE32-E72D297353CC}">
              <c16:uniqueId val="{00000001-BEF7-4266-99D4-8A238BCFD37A}"/>
            </c:ext>
          </c:extLst>
        </c:ser>
        <c:ser>
          <c:idx val="5"/>
          <c:order val="2"/>
          <c:tx>
            <c:strRef>
              <c:f>T_Semaine_Milieu!$J$3</c:f>
              <c:strCache>
                <c:ptCount val="1"/>
                <c:pt idx="0">
                  <c:v>Rural non-motorway roads</c:v>
                </c:pt>
              </c:strCache>
            </c:strRef>
          </c:tx>
          <c:spPr>
            <a:solidFill>
              <a:srgbClr val="00B050">
                <a:alpha val="50000"/>
              </a:srgbClr>
            </a:solidFill>
            <a:ln>
              <a:noFill/>
              <a:prstDash val="sysDash"/>
            </a:ln>
            <a:effectLst/>
          </c:spPr>
          <c:cat>
            <c:numRef>
              <c:f>T_Semaine_Milieu!$B$7:$B$31</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T_Semaine_Milieu!$J$7:$J$31</c:f>
              <c:numCache>
                <c:formatCode>General</c:formatCode>
                <c:ptCount val="25"/>
                <c:pt idx="0">
                  <c:v>32</c:v>
                </c:pt>
                <c:pt idx="1">
                  <c:v>37</c:v>
                </c:pt>
                <c:pt idx="2">
                  <c:v>22</c:v>
                </c:pt>
                <c:pt idx="3">
                  <c:v>38</c:v>
                </c:pt>
                <c:pt idx="4">
                  <c:v>38</c:v>
                </c:pt>
                <c:pt idx="5">
                  <c:v>36</c:v>
                </c:pt>
                <c:pt idx="6">
                  <c:v>22</c:v>
                </c:pt>
                <c:pt idx="7">
                  <c:v>45</c:v>
                </c:pt>
                <c:pt idx="8">
                  <c:v>24</c:v>
                </c:pt>
                <c:pt idx="9">
                  <c:v>31</c:v>
                </c:pt>
                <c:pt idx="10">
                  <c:v>43</c:v>
                </c:pt>
                <c:pt idx="11">
                  <c:v>41</c:v>
                </c:pt>
                <c:pt idx="12">
                  <c:v>27</c:v>
                </c:pt>
                <c:pt idx="13">
                  <c:v>29</c:v>
                </c:pt>
                <c:pt idx="14">
                  <c:v>43</c:v>
                </c:pt>
                <c:pt idx="15">
                  <c:v>27</c:v>
                </c:pt>
                <c:pt idx="16">
                  <c:v>39</c:v>
                </c:pt>
                <c:pt idx="17">
                  <c:v>25</c:v>
                </c:pt>
                <c:pt idx="18">
                  <c:v>45</c:v>
                </c:pt>
                <c:pt idx="19">
                  <c:v>28</c:v>
                </c:pt>
                <c:pt idx="20">
                  <c:v>37</c:v>
                </c:pt>
                <c:pt idx="21">
                  <c:v>37</c:v>
                </c:pt>
                <c:pt idx="22">
                  <c:v>30</c:v>
                </c:pt>
                <c:pt idx="23">
                  <c:v>33</c:v>
                </c:pt>
                <c:pt idx="24">
                  <c:v>53</c:v>
                </c:pt>
              </c:numCache>
            </c:numRef>
          </c:val>
          <c:extLst>
            <c:ext xmlns:c16="http://schemas.microsoft.com/office/drawing/2014/chart" uri="{C3380CC4-5D6E-409C-BE32-E72D297353CC}">
              <c16:uniqueId val="{00000002-BEF7-4266-99D4-8A238BCFD37A}"/>
            </c:ext>
          </c:extLst>
        </c:ser>
        <c:ser>
          <c:idx val="0"/>
          <c:order val="3"/>
          <c:spPr>
            <a:solidFill>
              <a:schemeClr val="accent1"/>
            </a:solidFill>
            <a:ln w="25400">
              <a:noFill/>
            </a:ln>
            <a:effectLst/>
          </c:spPr>
          <c:dLbls>
            <c:dLbl>
              <c:idx val="0"/>
              <c:tx>
                <c:rich>
                  <a:bodyPr/>
                  <a:lstStyle/>
                  <a:p>
                    <a:fld id="{B4616187-B505-441D-AD42-D8AFA970D56C}" type="CELLRANGE">
                      <a:rPr lang="en-US"/>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BEF7-4266-99D4-8A238BCFD37A}"/>
                </c:ext>
              </c:extLst>
            </c:dLbl>
            <c:dLbl>
              <c:idx val="1"/>
              <c:tx>
                <c:rich>
                  <a:bodyPr/>
                  <a:lstStyle/>
                  <a:p>
                    <a:fld id="{FEF26C46-4F18-4F1F-8032-1052BBF2C97C}"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BEF7-4266-99D4-8A238BCFD37A}"/>
                </c:ext>
              </c:extLst>
            </c:dLbl>
            <c:dLbl>
              <c:idx val="2"/>
              <c:tx>
                <c:rich>
                  <a:bodyPr/>
                  <a:lstStyle/>
                  <a:p>
                    <a:fld id="{CE716A58-1379-42E2-902D-AEB16591D3EE}"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BEF7-4266-99D4-8A238BCFD37A}"/>
                </c:ext>
              </c:extLst>
            </c:dLbl>
            <c:dLbl>
              <c:idx val="3"/>
              <c:tx>
                <c:rich>
                  <a:bodyPr/>
                  <a:lstStyle/>
                  <a:p>
                    <a:fld id="{95653BAA-5D50-48EF-9EC9-B31DBBDD6E4F}"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BEF7-4266-99D4-8A238BCFD37A}"/>
                </c:ext>
              </c:extLst>
            </c:dLbl>
            <c:dLbl>
              <c:idx val="4"/>
              <c:tx>
                <c:rich>
                  <a:bodyPr/>
                  <a:lstStyle/>
                  <a:p>
                    <a:fld id="{73D5218E-B9D8-47A3-8D0C-2F47B5C294BB}"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BEF7-4266-99D4-8A238BCFD37A}"/>
                </c:ext>
              </c:extLst>
            </c:dLbl>
            <c:dLbl>
              <c:idx val="5"/>
              <c:tx>
                <c:rich>
                  <a:bodyPr/>
                  <a:lstStyle/>
                  <a:p>
                    <a:fld id="{BB214280-2B98-4B80-B98F-932CA7B135C7}"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BEF7-4266-99D4-8A238BCFD37A}"/>
                </c:ext>
              </c:extLst>
            </c:dLbl>
            <c:dLbl>
              <c:idx val="6"/>
              <c:tx>
                <c:rich>
                  <a:bodyPr/>
                  <a:lstStyle/>
                  <a:p>
                    <a:fld id="{3DA3F0E5-D8AB-405B-84F2-9E536686D4B5}"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BEF7-4266-99D4-8A238BCFD37A}"/>
                </c:ext>
              </c:extLst>
            </c:dLbl>
            <c:dLbl>
              <c:idx val="7"/>
              <c:tx>
                <c:rich>
                  <a:bodyPr/>
                  <a:lstStyle/>
                  <a:p>
                    <a:fld id="{C33577CE-DD45-4FD0-AFE9-ADC4A6744ED0}"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BEF7-4266-99D4-8A238BCFD37A}"/>
                </c:ext>
              </c:extLst>
            </c:dLbl>
            <c:dLbl>
              <c:idx val="8"/>
              <c:tx>
                <c:rich>
                  <a:bodyPr/>
                  <a:lstStyle/>
                  <a:p>
                    <a:fld id="{BCD72196-DF6C-4B72-9B09-84B140E478E0}"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BEF7-4266-99D4-8A238BCFD37A}"/>
                </c:ext>
              </c:extLst>
            </c:dLbl>
            <c:dLbl>
              <c:idx val="9"/>
              <c:tx>
                <c:rich>
                  <a:bodyPr/>
                  <a:lstStyle/>
                  <a:p>
                    <a:fld id="{8F556781-AD76-48D1-A9C1-0BFF881212A7}"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BEF7-4266-99D4-8A238BCFD37A}"/>
                </c:ext>
              </c:extLst>
            </c:dLbl>
            <c:dLbl>
              <c:idx val="10"/>
              <c:tx>
                <c:rich>
                  <a:bodyPr/>
                  <a:lstStyle/>
                  <a:p>
                    <a:fld id="{DA378E14-B7F0-413D-888F-E595412C4497}"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BEF7-4266-99D4-8A238BCFD37A}"/>
                </c:ext>
              </c:extLst>
            </c:dLbl>
            <c:dLbl>
              <c:idx val="11"/>
              <c:tx>
                <c:rich>
                  <a:bodyPr/>
                  <a:lstStyle/>
                  <a:p>
                    <a:fld id="{8CFE019E-E836-4127-B04F-05B54B13BE11}"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BEF7-4266-99D4-8A238BCFD37A}"/>
                </c:ext>
              </c:extLst>
            </c:dLbl>
            <c:dLbl>
              <c:idx val="12"/>
              <c:tx>
                <c:rich>
                  <a:bodyPr/>
                  <a:lstStyle/>
                  <a:p>
                    <a:fld id="{8024C26F-90B4-4E4F-9CB8-093944A1DD37}"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BEF7-4266-99D4-8A238BCFD37A}"/>
                </c:ext>
              </c:extLst>
            </c:dLbl>
            <c:dLbl>
              <c:idx val="13"/>
              <c:tx>
                <c:rich>
                  <a:bodyPr/>
                  <a:lstStyle/>
                  <a:p>
                    <a:fld id="{49BF0AE4-CC77-4718-9496-39CBA7AFAD74}"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BEF7-4266-99D4-8A238BCFD37A}"/>
                </c:ext>
              </c:extLst>
            </c:dLbl>
            <c:dLbl>
              <c:idx val="14"/>
              <c:tx>
                <c:rich>
                  <a:bodyPr/>
                  <a:lstStyle/>
                  <a:p>
                    <a:fld id="{AE55EFCA-9A58-46EB-9CD6-D7E50222383A}"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BEF7-4266-99D4-8A238BCFD37A}"/>
                </c:ext>
              </c:extLst>
            </c:dLbl>
            <c:dLbl>
              <c:idx val="15"/>
              <c:layout>
                <c:manualLayout>
                  <c:x val="-2.9498525073746312E-3"/>
                  <c:y val="0.12903220344077404"/>
                </c:manualLayout>
              </c:layout>
              <c:tx>
                <c:rich>
                  <a:bodyPr/>
                  <a:lstStyle/>
                  <a:p>
                    <a:fld id="{65057934-2EF5-4214-B371-FCE25454AB22}" type="CELLRANGE">
                      <a:rPr lang="en-US"/>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BEF7-4266-99D4-8A238BCFD37A}"/>
                </c:ext>
              </c:extLst>
            </c:dLbl>
            <c:dLbl>
              <c:idx val="16"/>
              <c:layout>
                <c:manualLayout>
                  <c:x val="-2.9498525073747392E-3"/>
                  <c:y val="-5.3763418100322537E-3"/>
                </c:manualLayout>
              </c:layout>
              <c:tx>
                <c:rich>
                  <a:bodyPr/>
                  <a:lstStyle/>
                  <a:p>
                    <a:fld id="{E2D96028-40D4-42D9-9AFC-DD66158409F2}" type="CELLRANGE">
                      <a:rPr lang="en-US"/>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BEF7-4266-99D4-8A238BCFD37A}"/>
                </c:ext>
              </c:extLst>
            </c:dLbl>
            <c:dLbl>
              <c:idx val="17"/>
              <c:tx>
                <c:rich>
                  <a:bodyPr/>
                  <a:lstStyle/>
                  <a:p>
                    <a:fld id="{4CED650D-F848-433A-BE50-A03659B8F220}"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BEF7-4266-99D4-8A238BCFD37A}"/>
                </c:ext>
              </c:extLst>
            </c:dLbl>
            <c:dLbl>
              <c:idx val="18"/>
              <c:tx>
                <c:rich>
                  <a:bodyPr/>
                  <a:lstStyle/>
                  <a:p>
                    <a:fld id="{2C41D56E-3BB7-419C-B47C-4295DFADB82A}"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BEF7-4266-99D4-8A238BCFD37A}"/>
                </c:ext>
              </c:extLst>
            </c:dLbl>
            <c:dLbl>
              <c:idx val="19"/>
              <c:tx>
                <c:rich>
                  <a:bodyPr/>
                  <a:lstStyle/>
                  <a:p>
                    <a:fld id="{C6FB1502-9E6F-4123-8A12-37E4095402A1}"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BEF7-4266-99D4-8A238BCFD37A}"/>
                </c:ext>
              </c:extLst>
            </c:dLbl>
            <c:dLbl>
              <c:idx val="20"/>
              <c:layout>
                <c:manualLayout>
                  <c:x val="-1.0816000913008136E-16"/>
                  <c:y val="0.18817196335112885"/>
                </c:manualLayout>
              </c:layout>
              <c:tx>
                <c:rich>
                  <a:bodyPr/>
                  <a:lstStyle/>
                  <a:p>
                    <a:fld id="{DCCFC87B-5219-4FD0-9725-F1A47C78CE30}" type="CELLRANGE">
                      <a:rPr lang="en-US"/>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BEF7-4266-99D4-8A238BCFD37A}"/>
                </c:ext>
              </c:extLst>
            </c:dLbl>
            <c:dLbl>
              <c:idx val="21"/>
              <c:layout>
                <c:manualLayout>
                  <c:x val="-2.9498525073746312E-3"/>
                  <c:y val="-1.6129025430096811E-2"/>
                </c:manualLayout>
              </c:layout>
              <c:tx>
                <c:rich>
                  <a:bodyPr/>
                  <a:lstStyle/>
                  <a:p>
                    <a:fld id="{56792D99-469E-4B8A-B200-039F141EDE73}" type="CELLRANGE">
                      <a:rPr lang="en-US"/>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BEF7-4266-99D4-8A238BCFD37A}"/>
                </c:ext>
              </c:extLst>
            </c:dLbl>
            <c:dLbl>
              <c:idx val="22"/>
              <c:layout>
                <c:manualLayout>
                  <c:x val="-3.2448377581121055E-2"/>
                  <c:y val="-0.13440854525080637"/>
                </c:manualLayout>
              </c:layout>
              <c:tx>
                <c:rich>
                  <a:bodyPr/>
                  <a:lstStyle/>
                  <a:p>
                    <a:fld id="{BEE25239-F394-409C-88D4-E82552E7FDB4}" type="CELLRANGE">
                      <a:rPr lang="en-US"/>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BEF7-4266-99D4-8A238BCFD37A}"/>
                </c:ext>
              </c:extLst>
            </c:dLbl>
            <c:dLbl>
              <c:idx val="23"/>
              <c:layout>
                <c:manualLayout>
                  <c:x val="-5.8997050147492625E-3"/>
                  <c:y val="-1.6129025430096738E-2"/>
                </c:manualLayout>
              </c:layout>
              <c:tx>
                <c:rich>
                  <a:bodyPr/>
                  <a:lstStyle/>
                  <a:p>
                    <a:fld id="{257109DF-58D8-41D9-97BD-50D7C84F0575}" type="CELLRANGE">
                      <a:rPr lang="en-US"/>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BEF7-4266-99D4-8A238BCFD37A}"/>
                </c:ext>
              </c:extLst>
            </c:dLbl>
            <c:dLbl>
              <c:idx val="24"/>
              <c:tx>
                <c:rich>
                  <a:bodyPr/>
                  <a:lstStyle/>
                  <a:p>
                    <a:fld id="{581F7470-E3F5-4557-A067-583FCE44EC63}"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BEF7-4266-99D4-8A238BCFD37A}"/>
                </c:ext>
              </c:extLst>
            </c:dLbl>
            <c:spPr>
              <a:noFill/>
              <a:ln>
                <a:noFill/>
              </a:ln>
              <a:effectLst/>
            </c:spPr>
            <c:txPr>
              <a:bodyPr rot="0" spcFirstLastPara="1" vertOverflow="ellipsis" vert="horz" wrap="square" lIns="38100" tIns="3600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15875" cap="flat" cmpd="sng" algn="ctr">
                      <a:solidFill>
                        <a:schemeClr val="tx1">
                          <a:lumMod val="50000"/>
                          <a:lumOff val="50000"/>
                        </a:schemeClr>
                      </a:solidFill>
                      <a:prstDash val="sysDot"/>
                      <a:round/>
                      <a:headEnd type="oval"/>
                      <a:tailEnd type="none"/>
                    </a:ln>
                    <a:effectLst/>
                  </c:spPr>
                </c15:leaderLines>
              </c:ext>
            </c:extLst>
          </c:dLbls>
          <c:cat>
            <c:numRef>
              <c:f>T_Semaine_Milieu!$B$7:$B$31</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T_Semaine_Milieu!$L$7:$L$31</c:f>
              <c:numCache>
                <c:formatCode>General</c:formatCode>
                <c:ptCount val="25"/>
              </c:numCache>
            </c:numRef>
          </c:val>
          <c:extLst>
            <c:ext xmlns:c15="http://schemas.microsoft.com/office/drawing/2012/chart" uri="{02D57815-91ED-43cb-92C2-25804820EDAC}">
              <c15:datalabelsRange>
                <c15:f>T_Semaine_Milieu!$K$7:$K$31</c15:f>
                <c15:dlblRangeCache>
                  <c:ptCount val="25"/>
                  <c:pt idx="15">
                    <c:v>L. de Pâques</c:v>
                  </c:pt>
                  <c:pt idx="20">
                    <c:v>Ascension</c:v>
                  </c:pt>
                  <c:pt idx="22">
                    <c:v>L. de Pentecôte</c:v>
                  </c:pt>
                </c15:dlblRangeCache>
              </c15:datalabelsRange>
            </c:ext>
            <c:ext xmlns:c16="http://schemas.microsoft.com/office/drawing/2014/chart" uri="{C3380CC4-5D6E-409C-BE32-E72D297353CC}">
              <c16:uniqueId val="{0000001C-BEF7-4266-99D4-8A238BCFD37A}"/>
            </c:ext>
          </c:extLst>
        </c:ser>
        <c:dLbls>
          <c:showLegendKey val="0"/>
          <c:showVal val="0"/>
          <c:showCatName val="0"/>
          <c:showSerName val="0"/>
          <c:showPercent val="0"/>
          <c:showBubbleSize val="0"/>
        </c:dLbls>
        <c:axId val="1224106576"/>
        <c:axId val="1224108656"/>
      </c:areaChart>
      <c:catAx>
        <c:axId val="122410657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224108656"/>
        <c:crosses val="autoZero"/>
        <c:auto val="1"/>
        <c:lblAlgn val="ctr"/>
        <c:lblOffset val="100"/>
        <c:noMultiLvlLbl val="0"/>
      </c:catAx>
      <c:valAx>
        <c:axId val="1224108656"/>
        <c:scaling>
          <c:orientation val="minMax"/>
          <c:max val="8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224106576"/>
        <c:crosses val="autoZero"/>
        <c:crossBetween val="midCat"/>
      </c:valAx>
      <c:spPr>
        <a:noFill/>
        <a:ln>
          <a:solidFill>
            <a:schemeClr val="tx1">
              <a:lumMod val="50000"/>
              <a:lumOff val="50000"/>
            </a:schemeClr>
          </a:solidFill>
        </a:ln>
        <a:effectLst/>
      </c:spPr>
    </c:plotArea>
    <c:legend>
      <c:legendPos val="b"/>
      <c:legendEntry>
        <c:idx val="3"/>
        <c:delete val="1"/>
      </c:legendEntry>
      <c:layout>
        <c:manualLayout>
          <c:xMode val="edge"/>
          <c:yMode val="edge"/>
          <c:x val="8.8563166329872489E-2"/>
          <c:y val="0.87858992524344881"/>
          <c:w val="0.84068102106705689"/>
          <c:h val="9.173774797318264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zero"/>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000" b="1"/>
              <a:t>2020</a:t>
            </a:r>
          </a:p>
        </c:rich>
      </c:tx>
      <c:layout>
        <c:manualLayout>
          <c:xMode val="edge"/>
          <c:yMode val="edge"/>
          <c:x val="0.46719764011799414"/>
          <c:y val="1.6129025430096762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3.9416571342593333E-2"/>
          <c:y val="9.6398655321879897E-2"/>
          <c:w val="0.94345097661907518"/>
          <c:h val="0.68138020430945545"/>
        </c:manualLayout>
      </c:layout>
      <c:areaChart>
        <c:grouping val="stacked"/>
        <c:varyColors val="0"/>
        <c:ser>
          <c:idx val="3"/>
          <c:order val="0"/>
          <c:tx>
            <c:strRef>
              <c:f>T_Semaine_Milieu!$M$3</c:f>
              <c:strCache>
                <c:ptCount val="1"/>
                <c:pt idx="0">
                  <c:v>Motorway</c:v>
                </c:pt>
              </c:strCache>
            </c:strRef>
          </c:tx>
          <c:spPr>
            <a:solidFill>
              <a:schemeClr val="accent4"/>
            </a:solidFill>
            <a:ln w="25400">
              <a:noFill/>
              <a:prstDash val="sysDash"/>
            </a:ln>
            <a:effectLst/>
          </c:spPr>
          <c:cat>
            <c:numRef>
              <c:f>T_Semaine_Milieu!$B$7:$B$31</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T_Semaine_Milieu!$M$7:$M$31</c:f>
              <c:numCache>
                <c:formatCode>0</c:formatCode>
                <c:ptCount val="25"/>
                <c:pt idx="0">
                  <c:v>4</c:v>
                </c:pt>
                <c:pt idx="1">
                  <c:v>7</c:v>
                </c:pt>
                <c:pt idx="2">
                  <c:v>2</c:v>
                </c:pt>
                <c:pt idx="3">
                  <c:v>5</c:v>
                </c:pt>
                <c:pt idx="4">
                  <c:v>4</c:v>
                </c:pt>
                <c:pt idx="5">
                  <c:v>5</c:v>
                </c:pt>
                <c:pt idx="6">
                  <c:v>2</c:v>
                </c:pt>
                <c:pt idx="7">
                  <c:v>3</c:v>
                </c:pt>
                <c:pt idx="8">
                  <c:v>5</c:v>
                </c:pt>
                <c:pt idx="9">
                  <c:v>5</c:v>
                </c:pt>
                <c:pt idx="10">
                  <c:v>3</c:v>
                </c:pt>
                <c:pt idx="11">
                  <c:v>1</c:v>
                </c:pt>
                <c:pt idx="12">
                  <c:v>0</c:v>
                </c:pt>
                <c:pt idx="13">
                  <c:v>0</c:v>
                </c:pt>
                <c:pt idx="14">
                  <c:v>0</c:v>
                </c:pt>
                <c:pt idx="15">
                  <c:v>1</c:v>
                </c:pt>
                <c:pt idx="16">
                  <c:v>2</c:v>
                </c:pt>
                <c:pt idx="17">
                  <c:v>1</c:v>
                </c:pt>
                <c:pt idx="18">
                  <c:v>5</c:v>
                </c:pt>
                <c:pt idx="19">
                  <c:v>6</c:v>
                </c:pt>
                <c:pt idx="20">
                  <c:v>0</c:v>
                </c:pt>
                <c:pt idx="21">
                  <c:v>5</c:v>
                </c:pt>
                <c:pt idx="22">
                  <c:v>3</c:v>
                </c:pt>
                <c:pt idx="23">
                  <c:v>2</c:v>
                </c:pt>
                <c:pt idx="24">
                  <c:v>2</c:v>
                </c:pt>
              </c:numCache>
            </c:numRef>
          </c:val>
          <c:extLst>
            <c:ext xmlns:c16="http://schemas.microsoft.com/office/drawing/2014/chart" uri="{C3380CC4-5D6E-409C-BE32-E72D297353CC}">
              <c16:uniqueId val="{00000000-702C-4544-9282-FFECDD51F492}"/>
            </c:ext>
          </c:extLst>
        </c:ser>
        <c:ser>
          <c:idx val="4"/>
          <c:order val="1"/>
          <c:tx>
            <c:strRef>
              <c:f>T_Semaine_Milieu!$N$3</c:f>
              <c:strCache>
                <c:ptCount val="1"/>
                <c:pt idx="0">
                  <c:v>Urban area roads</c:v>
                </c:pt>
              </c:strCache>
            </c:strRef>
          </c:tx>
          <c:spPr>
            <a:solidFill>
              <a:schemeClr val="bg2">
                <a:lumMod val="75000"/>
              </a:schemeClr>
            </a:solidFill>
            <a:ln>
              <a:noFill/>
              <a:prstDash val="sysDash"/>
            </a:ln>
            <a:effectLst/>
          </c:spPr>
          <c:cat>
            <c:numRef>
              <c:f>T_Semaine_Milieu!$B$7:$B$31</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T_Semaine_Milieu!$N$7:$N$31</c:f>
              <c:numCache>
                <c:formatCode>0</c:formatCode>
                <c:ptCount val="25"/>
                <c:pt idx="0">
                  <c:v>20</c:v>
                </c:pt>
                <c:pt idx="1">
                  <c:v>25</c:v>
                </c:pt>
                <c:pt idx="2">
                  <c:v>17</c:v>
                </c:pt>
                <c:pt idx="3">
                  <c:v>18</c:v>
                </c:pt>
                <c:pt idx="4">
                  <c:v>29</c:v>
                </c:pt>
                <c:pt idx="5">
                  <c:v>19</c:v>
                </c:pt>
                <c:pt idx="6">
                  <c:v>16</c:v>
                </c:pt>
                <c:pt idx="7">
                  <c:v>15</c:v>
                </c:pt>
                <c:pt idx="8">
                  <c:v>9</c:v>
                </c:pt>
                <c:pt idx="9">
                  <c:v>21</c:v>
                </c:pt>
                <c:pt idx="10">
                  <c:v>3</c:v>
                </c:pt>
                <c:pt idx="11">
                  <c:v>8</c:v>
                </c:pt>
                <c:pt idx="12">
                  <c:v>8</c:v>
                </c:pt>
                <c:pt idx="13">
                  <c:v>8</c:v>
                </c:pt>
                <c:pt idx="14">
                  <c:v>9</c:v>
                </c:pt>
                <c:pt idx="15">
                  <c:v>10</c:v>
                </c:pt>
                <c:pt idx="16">
                  <c:v>9</c:v>
                </c:pt>
                <c:pt idx="17">
                  <c:v>9</c:v>
                </c:pt>
                <c:pt idx="18">
                  <c:v>12</c:v>
                </c:pt>
                <c:pt idx="19">
                  <c:v>23</c:v>
                </c:pt>
                <c:pt idx="20">
                  <c:v>10</c:v>
                </c:pt>
                <c:pt idx="21">
                  <c:v>21</c:v>
                </c:pt>
                <c:pt idx="22">
                  <c:v>11</c:v>
                </c:pt>
                <c:pt idx="23">
                  <c:v>19</c:v>
                </c:pt>
                <c:pt idx="24">
                  <c:v>17</c:v>
                </c:pt>
              </c:numCache>
            </c:numRef>
          </c:val>
          <c:extLst>
            <c:ext xmlns:c16="http://schemas.microsoft.com/office/drawing/2014/chart" uri="{C3380CC4-5D6E-409C-BE32-E72D297353CC}">
              <c16:uniqueId val="{00000001-702C-4544-9282-FFECDD51F492}"/>
            </c:ext>
          </c:extLst>
        </c:ser>
        <c:ser>
          <c:idx val="5"/>
          <c:order val="2"/>
          <c:tx>
            <c:strRef>
              <c:f>T_Semaine_Milieu!$O$3</c:f>
              <c:strCache>
                <c:ptCount val="1"/>
                <c:pt idx="0">
                  <c:v>Rural non-motorway roads</c:v>
                </c:pt>
              </c:strCache>
            </c:strRef>
          </c:tx>
          <c:spPr>
            <a:solidFill>
              <a:srgbClr val="00B050"/>
            </a:solidFill>
            <a:ln>
              <a:noFill/>
              <a:prstDash val="sysDash"/>
            </a:ln>
            <a:effectLst/>
          </c:spPr>
          <c:cat>
            <c:numRef>
              <c:f>T_Semaine_Milieu!$B$7:$B$31</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T_Semaine_Milieu!$O$7:$O$31</c:f>
              <c:numCache>
                <c:formatCode>0</c:formatCode>
                <c:ptCount val="25"/>
                <c:pt idx="0">
                  <c:v>40</c:v>
                </c:pt>
                <c:pt idx="1">
                  <c:v>32</c:v>
                </c:pt>
                <c:pt idx="2">
                  <c:v>32</c:v>
                </c:pt>
                <c:pt idx="3">
                  <c:v>32</c:v>
                </c:pt>
                <c:pt idx="4">
                  <c:v>29</c:v>
                </c:pt>
                <c:pt idx="5">
                  <c:v>34</c:v>
                </c:pt>
                <c:pt idx="6">
                  <c:v>33</c:v>
                </c:pt>
                <c:pt idx="7">
                  <c:v>30</c:v>
                </c:pt>
                <c:pt idx="8">
                  <c:v>23</c:v>
                </c:pt>
                <c:pt idx="9">
                  <c:v>26</c:v>
                </c:pt>
                <c:pt idx="10">
                  <c:v>9</c:v>
                </c:pt>
                <c:pt idx="11">
                  <c:v>13</c:v>
                </c:pt>
                <c:pt idx="12">
                  <c:v>10</c:v>
                </c:pt>
                <c:pt idx="13">
                  <c:v>16</c:v>
                </c:pt>
                <c:pt idx="14">
                  <c:v>18</c:v>
                </c:pt>
                <c:pt idx="15">
                  <c:v>14</c:v>
                </c:pt>
                <c:pt idx="16">
                  <c:v>11</c:v>
                </c:pt>
                <c:pt idx="17">
                  <c:v>15</c:v>
                </c:pt>
                <c:pt idx="18">
                  <c:v>24</c:v>
                </c:pt>
                <c:pt idx="19">
                  <c:v>43</c:v>
                </c:pt>
                <c:pt idx="20">
                  <c:v>42</c:v>
                </c:pt>
                <c:pt idx="21">
                  <c:v>17</c:v>
                </c:pt>
                <c:pt idx="22">
                  <c:v>26</c:v>
                </c:pt>
                <c:pt idx="23">
                  <c:v>22</c:v>
                </c:pt>
                <c:pt idx="24">
                  <c:v>32</c:v>
                </c:pt>
              </c:numCache>
            </c:numRef>
          </c:val>
          <c:extLst>
            <c:ext xmlns:c16="http://schemas.microsoft.com/office/drawing/2014/chart" uri="{C3380CC4-5D6E-409C-BE32-E72D297353CC}">
              <c16:uniqueId val="{00000002-702C-4544-9282-FFECDD51F492}"/>
            </c:ext>
          </c:extLst>
        </c:ser>
        <c:ser>
          <c:idx val="0"/>
          <c:order val="3"/>
          <c:spPr>
            <a:noFill/>
            <a:ln w="25400">
              <a:noFill/>
            </a:ln>
            <a:effectLst/>
          </c:spPr>
          <c:dLbls>
            <c:dLbl>
              <c:idx val="0"/>
              <c:tx>
                <c:rich>
                  <a:bodyPr/>
                  <a:lstStyle/>
                  <a:p>
                    <a:fld id="{4E91C8AF-6BA9-44C3-8192-83863C0DA1BD}"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702C-4544-9282-FFECDD51F492}"/>
                </c:ext>
              </c:extLst>
            </c:dLbl>
            <c:dLbl>
              <c:idx val="1"/>
              <c:tx>
                <c:rich>
                  <a:bodyPr/>
                  <a:lstStyle/>
                  <a:p>
                    <a:fld id="{88F7C1E2-673D-47DE-90AE-308A105FAE1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702C-4544-9282-FFECDD51F492}"/>
                </c:ext>
              </c:extLst>
            </c:dLbl>
            <c:dLbl>
              <c:idx val="2"/>
              <c:tx>
                <c:rich>
                  <a:bodyPr/>
                  <a:lstStyle/>
                  <a:p>
                    <a:fld id="{A9A114E5-5A4A-4879-A429-4AFF9CD8DC2D}"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702C-4544-9282-FFECDD51F492}"/>
                </c:ext>
              </c:extLst>
            </c:dLbl>
            <c:dLbl>
              <c:idx val="3"/>
              <c:tx>
                <c:rich>
                  <a:bodyPr/>
                  <a:lstStyle/>
                  <a:p>
                    <a:fld id="{BE31FFA4-E3D7-4056-9691-FA034A0D7C7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702C-4544-9282-FFECDD51F492}"/>
                </c:ext>
              </c:extLst>
            </c:dLbl>
            <c:dLbl>
              <c:idx val="4"/>
              <c:tx>
                <c:rich>
                  <a:bodyPr/>
                  <a:lstStyle/>
                  <a:p>
                    <a:fld id="{3820969C-B016-4F22-8037-642E3EAD7F8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702C-4544-9282-FFECDD51F492}"/>
                </c:ext>
              </c:extLst>
            </c:dLbl>
            <c:dLbl>
              <c:idx val="5"/>
              <c:tx>
                <c:rich>
                  <a:bodyPr/>
                  <a:lstStyle/>
                  <a:p>
                    <a:fld id="{2A78F2F8-4CEC-4549-A67A-40C937C8243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702C-4544-9282-FFECDD51F492}"/>
                </c:ext>
              </c:extLst>
            </c:dLbl>
            <c:dLbl>
              <c:idx val="6"/>
              <c:tx>
                <c:rich>
                  <a:bodyPr/>
                  <a:lstStyle/>
                  <a:p>
                    <a:fld id="{59208387-223E-4BF5-B4FD-6E1EA6DB172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702C-4544-9282-FFECDD51F492}"/>
                </c:ext>
              </c:extLst>
            </c:dLbl>
            <c:dLbl>
              <c:idx val="7"/>
              <c:tx>
                <c:rich>
                  <a:bodyPr/>
                  <a:lstStyle/>
                  <a:p>
                    <a:fld id="{8FF19210-2953-47F2-AF06-58C8AEDB01B0}"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702C-4544-9282-FFECDD51F492}"/>
                </c:ext>
              </c:extLst>
            </c:dLbl>
            <c:dLbl>
              <c:idx val="8"/>
              <c:tx>
                <c:rich>
                  <a:bodyPr/>
                  <a:lstStyle/>
                  <a:p>
                    <a:fld id="{1C8802B1-FB6A-4938-BEEA-31A0053C431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702C-4544-9282-FFECDD51F492}"/>
                </c:ext>
              </c:extLst>
            </c:dLbl>
            <c:dLbl>
              <c:idx val="9"/>
              <c:tx>
                <c:rich>
                  <a:bodyPr/>
                  <a:lstStyle/>
                  <a:p>
                    <a:fld id="{C71E4A2E-62D4-47BD-8C10-F113A14CA9E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702C-4544-9282-FFECDD51F492}"/>
                </c:ext>
              </c:extLst>
            </c:dLbl>
            <c:dLbl>
              <c:idx val="10"/>
              <c:tx>
                <c:rich>
                  <a:bodyPr/>
                  <a:lstStyle/>
                  <a:p>
                    <a:fld id="{618486D9-5BBB-4F64-B60A-DC9AAD2892F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702C-4544-9282-FFECDD51F492}"/>
                </c:ext>
              </c:extLst>
            </c:dLbl>
            <c:dLbl>
              <c:idx val="11"/>
              <c:tx>
                <c:rich>
                  <a:bodyPr/>
                  <a:lstStyle/>
                  <a:p>
                    <a:fld id="{8EF104AD-88BE-4692-8AF3-E36D847AF76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702C-4544-9282-FFECDD51F492}"/>
                </c:ext>
              </c:extLst>
            </c:dLbl>
            <c:dLbl>
              <c:idx val="12"/>
              <c:tx>
                <c:rich>
                  <a:bodyPr/>
                  <a:lstStyle/>
                  <a:p>
                    <a:fld id="{5330749E-A0D1-4A6B-80C4-153EEDCB284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702C-4544-9282-FFECDD51F492}"/>
                </c:ext>
              </c:extLst>
            </c:dLbl>
            <c:dLbl>
              <c:idx val="13"/>
              <c:tx>
                <c:rich>
                  <a:bodyPr/>
                  <a:lstStyle/>
                  <a:p>
                    <a:fld id="{56DA3265-54E9-4363-89CC-D09ACDA5544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702C-4544-9282-FFECDD51F492}"/>
                </c:ext>
              </c:extLst>
            </c:dLbl>
            <c:dLbl>
              <c:idx val="14"/>
              <c:layout>
                <c:manualLayout>
                  <c:x val="-2.9498525073746854E-3"/>
                  <c:y val="-0.15591391249093536"/>
                </c:manualLayout>
              </c:layout>
              <c:tx>
                <c:rich>
                  <a:bodyPr/>
                  <a:lstStyle/>
                  <a:p>
                    <a:fld id="{B6C0EA87-3841-490C-B386-AC216A24C2D9}"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702C-4544-9282-FFECDD51F492}"/>
                </c:ext>
              </c:extLst>
            </c:dLbl>
            <c:dLbl>
              <c:idx val="15"/>
              <c:layout>
                <c:manualLayout>
                  <c:x val="8.8495575221238937E-3"/>
                  <c:y val="-9.8565127884489777E-17"/>
                </c:manualLayout>
              </c:layout>
              <c:tx>
                <c:rich>
                  <a:bodyPr/>
                  <a:lstStyle/>
                  <a:p>
                    <a:fld id="{731D8D68-D26D-4D8A-B190-F47575118173}"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702C-4544-9282-FFECDD51F492}"/>
                </c:ext>
              </c:extLst>
            </c:dLbl>
            <c:dLbl>
              <c:idx val="16"/>
              <c:tx>
                <c:rich>
                  <a:bodyPr/>
                  <a:lstStyle/>
                  <a:p>
                    <a:fld id="{9E4FD57F-445F-4073-A960-5F35D1576C4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702C-4544-9282-FFECDD51F492}"/>
                </c:ext>
              </c:extLst>
            </c:dLbl>
            <c:dLbl>
              <c:idx val="17"/>
              <c:tx>
                <c:rich>
                  <a:bodyPr/>
                  <a:lstStyle/>
                  <a:p>
                    <a:fld id="{0C6FEFE2-E89E-40E7-9EEF-14BAC1376B3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702C-4544-9282-FFECDD51F492}"/>
                </c:ext>
              </c:extLst>
            </c:dLbl>
            <c:dLbl>
              <c:idx val="18"/>
              <c:tx>
                <c:rich>
                  <a:bodyPr/>
                  <a:lstStyle/>
                  <a:p>
                    <a:fld id="{149119B7-8755-4EB4-B3D1-04C997AA0AC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702C-4544-9282-FFECDD51F492}"/>
                </c:ext>
              </c:extLst>
            </c:dLbl>
            <c:dLbl>
              <c:idx val="19"/>
              <c:layout>
                <c:manualLayout>
                  <c:x val="0"/>
                  <c:y val="-0.10752683620064507"/>
                </c:manualLayout>
              </c:layout>
              <c:tx>
                <c:rich>
                  <a:bodyPr/>
                  <a:lstStyle/>
                  <a:p>
                    <a:fld id="{7C89EBA8-68F3-4D36-86AC-8B3FB8F2AA3E}"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702C-4544-9282-FFECDD51F492}"/>
                </c:ext>
              </c:extLst>
            </c:dLbl>
            <c:dLbl>
              <c:idx val="20"/>
              <c:layout>
                <c:manualLayout>
                  <c:x val="0"/>
                  <c:y val="1.0752683620064459E-2"/>
                </c:manualLayout>
              </c:layout>
              <c:tx>
                <c:rich>
                  <a:bodyPr/>
                  <a:lstStyle/>
                  <a:p>
                    <a:fld id="{F54195C1-C955-4383-AD2E-311D313B22DB}"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702C-4544-9282-FFECDD51F492}"/>
                </c:ext>
              </c:extLst>
            </c:dLbl>
            <c:dLbl>
              <c:idx val="21"/>
              <c:layout>
                <c:manualLayout>
                  <c:x val="3.2448377581120944E-2"/>
                  <c:y val="-0.13440854525080634"/>
                </c:manualLayout>
              </c:layout>
              <c:tx>
                <c:rich>
                  <a:bodyPr/>
                  <a:lstStyle/>
                  <a:p>
                    <a:fld id="{5B6C8C0E-90DE-4ECA-9FB9-A047DD425296}"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702C-4544-9282-FFECDD51F492}"/>
                </c:ext>
              </c:extLst>
            </c:dLbl>
            <c:dLbl>
              <c:idx val="22"/>
              <c:layout>
                <c:manualLayout>
                  <c:x val="5.8997050147492625E-3"/>
                  <c:y val="1.0752683620064507E-2"/>
                </c:manualLayout>
              </c:layout>
              <c:tx>
                <c:rich>
                  <a:bodyPr/>
                  <a:lstStyle/>
                  <a:p>
                    <a:fld id="{7CE93753-5C83-414D-8DDD-51B0788E76E9}"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702C-4544-9282-FFECDD51F492}"/>
                </c:ext>
              </c:extLst>
            </c:dLbl>
            <c:dLbl>
              <c:idx val="23"/>
              <c:tx>
                <c:rich>
                  <a:bodyPr/>
                  <a:lstStyle/>
                  <a:p>
                    <a:fld id="{E52F5702-8A0B-4A1F-A75C-9E09D0B2F79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702C-4544-9282-FFECDD51F492}"/>
                </c:ext>
              </c:extLst>
            </c:dLbl>
            <c:dLbl>
              <c:idx val="24"/>
              <c:tx>
                <c:rich>
                  <a:bodyPr/>
                  <a:lstStyle/>
                  <a:p>
                    <a:fld id="{B1414AF5-952A-4263-A32D-9701D6FF5B73}"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702C-4544-9282-FFECDD51F492}"/>
                </c:ext>
              </c:extLst>
            </c:dLbl>
            <c:spPr>
              <a:noFill/>
              <a:ln>
                <a:noFill/>
              </a:ln>
              <a:effectLst/>
            </c:spPr>
            <c:txPr>
              <a:bodyPr rot="0" spcFirstLastPara="1" vertOverflow="overflow" horzOverflow="overflow" vert="horz" wrap="square" lIns="38100" tIns="36000" rIns="38100" bIns="19050" anchor="t" anchorCtr="0">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DataLabelsRange val="1"/>
                <c15:showLeaderLines val="1"/>
                <c15:leaderLines>
                  <c:spPr>
                    <a:ln w="15875" cap="flat" cmpd="sng" algn="ctr">
                      <a:solidFill>
                        <a:schemeClr val="tx1">
                          <a:lumMod val="50000"/>
                          <a:lumOff val="50000"/>
                        </a:schemeClr>
                      </a:solidFill>
                      <a:prstDash val="sysDot"/>
                      <a:round/>
                      <a:headEnd type="oval"/>
                      <a:tailEnd type="none"/>
                    </a:ln>
                    <a:effectLst/>
                  </c:spPr>
                </c15:leaderLines>
              </c:ext>
            </c:extLst>
          </c:dLbls>
          <c:cat>
            <c:numRef>
              <c:f>T_Semaine_Milieu!$B$7:$B$31</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T_Semaine_Milieu!$L$7:$L$31</c:f>
              <c:numCache>
                <c:formatCode>General</c:formatCode>
                <c:ptCount val="25"/>
              </c:numCache>
            </c:numRef>
          </c:val>
          <c:extLst>
            <c:ext xmlns:c15="http://schemas.microsoft.com/office/drawing/2012/chart" uri="{02D57815-91ED-43cb-92C2-25804820EDAC}">
              <c15:datalabelsRange>
                <c15:f>T_Semaine_Milieu!$P$7:$P$31</c15:f>
                <c15:dlblRangeCache>
                  <c:ptCount val="25"/>
                  <c:pt idx="14">
                    <c:v>L. de Pâques</c:v>
                  </c:pt>
                  <c:pt idx="19">
                    <c:v>Ascension</c:v>
                  </c:pt>
                  <c:pt idx="21">
                    <c:v>L. de Pentecôte</c:v>
                  </c:pt>
                </c15:dlblRangeCache>
              </c15:datalabelsRange>
            </c:ext>
            <c:ext xmlns:c16="http://schemas.microsoft.com/office/drawing/2014/chart" uri="{C3380CC4-5D6E-409C-BE32-E72D297353CC}">
              <c16:uniqueId val="{0000001C-702C-4544-9282-FFECDD51F492}"/>
            </c:ext>
          </c:extLst>
        </c:ser>
        <c:dLbls>
          <c:showLegendKey val="0"/>
          <c:showVal val="0"/>
          <c:showCatName val="0"/>
          <c:showSerName val="0"/>
          <c:showPercent val="0"/>
          <c:showBubbleSize val="0"/>
        </c:dLbls>
        <c:axId val="1931699600"/>
        <c:axId val="1931686288"/>
      </c:areaChart>
      <c:valAx>
        <c:axId val="1931686288"/>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931699600"/>
        <c:crosses val="max"/>
        <c:crossBetween val="midCat"/>
      </c:valAx>
      <c:catAx>
        <c:axId val="1931699600"/>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931686288"/>
        <c:crosses val="autoZero"/>
        <c:auto val="1"/>
        <c:lblAlgn val="ctr"/>
        <c:lblOffset val="100"/>
        <c:noMultiLvlLbl val="0"/>
      </c:catAx>
      <c:spPr>
        <a:noFill/>
        <a:ln>
          <a:solidFill>
            <a:schemeClr val="tx1">
              <a:lumMod val="50000"/>
              <a:lumOff val="50000"/>
            </a:schemeClr>
          </a:solidFill>
        </a:ln>
        <a:effectLst/>
      </c:spPr>
    </c:plotArea>
    <c:legend>
      <c:legendPos val="b"/>
      <c:legendEntry>
        <c:idx val="3"/>
        <c:delete val="1"/>
      </c:legendEntry>
      <c:layout>
        <c:manualLayout>
          <c:xMode val="edge"/>
          <c:yMode val="edge"/>
          <c:x val="7.3813903792999333E-2"/>
          <c:y val="0.87858992524344881"/>
          <c:w val="0.84068102106705689"/>
          <c:h val="9.173774797318264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zero"/>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000" b="1"/>
              <a:t>Numbuer of pedestrian</a:t>
            </a:r>
            <a:r>
              <a:rPr lang="fr-FR" sz="1000" b="1" baseline="0"/>
              <a:t> fatalities</a:t>
            </a:r>
            <a:endParaRPr lang="fr-FR" sz="1000" b="1"/>
          </a:p>
        </c:rich>
      </c:tx>
      <c:layout>
        <c:manualLayout>
          <c:xMode val="edge"/>
          <c:yMode val="edge"/>
          <c:x val="0.32955145180843426"/>
          <c:y val="5.839397526289606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3.9416571342593333E-2"/>
          <c:y val="0.22437885448368033"/>
          <c:w val="0.91188180760470428"/>
          <c:h val="0.62255994074360332"/>
        </c:manualLayout>
      </c:layout>
      <c:lineChart>
        <c:grouping val="standard"/>
        <c:varyColors val="0"/>
        <c:ser>
          <c:idx val="5"/>
          <c:order val="0"/>
          <c:tx>
            <c:strRef>
              <c:f>T_Semaine_Usagers!$V$2</c:f>
              <c:strCache>
                <c:ptCount val="1"/>
                <c:pt idx="0">
                  <c:v>Piéton</c:v>
                </c:pt>
              </c:strCache>
            </c:strRef>
          </c:tx>
          <c:spPr>
            <a:ln w="25400" cap="rnd">
              <a:solidFill>
                <a:srgbClr val="0070C0"/>
              </a:solidFill>
              <a:prstDash val="solid"/>
              <a:round/>
            </a:ln>
            <a:effectLst/>
          </c:spPr>
          <c:marker>
            <c:symbol val="none"/>
          </c:marker>
          <c:cat>
            <c:numRef>
              <c:f>T_Semaine_Usagers!$B$4:$B$28</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T_Semaine_Usagers!$V$3:$V$28</c:f>
              <c:numCache>
                <c:formatCode>General</c:formatCode>
                <c:ptCount val="26"/>
                <c:pt idx="0">
                  <c:v>7</c:v>
                </c:pt>
                <c:pt idx="1">
                  <c:v>11</c:v>
                </c:pt>
                <c:pt idx="2">
                  <c:v>7</c:v>
                </c:pt>
                <c:pt idx="3">
                  <c:v>10</c:v>
                </c:pt>
                <c:pt idx="4">
                  <c:v>14</c:v>
                </c:pt>
                <c:pt idx="5">
                  <c:v>18</c:v>
                </c:pt>
                <c:pt idx="6">
                  <c:v>5</c:v>
                </c:pt>
                <c:pt idx="7">
                  <c:v>3</c:v>
                </c:pt>
                <c:pt idx="8">
                  <c:v>8</c:v>
                </c:pt>
                <c:pt idx="9">
                  <c:v>5</c:v>
                </c:pt>
                <c:pt idx="10">
                  <c:v>11</c:v>
                </c:pt>
                <c:pt idx="11">
                  <c:v>3</c:v>
                </c:pt>
                <c:pt idx="12">
                  <c:v>3</c:v>
                </c:pt>
                <c:pt idx="13">
                  <c:v>2</c:v>
                </c:pt>
                <c:pt idx="14">
                  <c:v>2</c:v>
                </c:pt>
                <c:pt idx="15">
                  <c:v>3</c:v>
                </c:pt>
                <c:pt idx="16">
                  <c:v>5</c:v>
                </c:pt>
                <c:pt idx="17">
                  <c:v>2</c:v>
                </c:pt>
                <c:pt idx="18">
                  <c:v>5</c:v>
                </c:pt>
                <c:pt idx="19">
                  <c:v>1</c:v>
                </c:pt>
                <c:pt idx="20">
                  <c:v>11</c:v>
                </c:pt>
                <c:pt idx="21">
                  <c:v>5</c:v>
                </c:pt>
                <c:pt idx="22">
                  <c:v>10</c:v>
                </c:pt>
                <c:pt idx="23">
                  <c:v>4</c:v>
                </c:pt>
                <c:pt idx="24">
                  <c:v>6</c:v>
                </c:pt>
                <c:pt idx="25">
                  <c:v>5</c:v>
                </c:pt>
              </c:numCache>
            </c:numRef>
          </c:val>
          <c:smooth val="0"/>
          <c:extLst>
            <c:ext xmlns:c16="http://schemas.microsoft.com/office/drawing/2014/chart" uri="{C3380CC4-5D6E-409C-BE32-E72D297353CC}">
              <c16:uniqueId val="{00000000-B611-4026-A198-968AB7D2DDB8}"/>
            </c:ext>
          </c:extLst>
        </c:ser>
        <c:ser>
          <c:idx val="2"/>
          <c:order val="1"/>
          <c:tx>
            <c:strRef>
              <c:f>T_Semaine_Usagers!$H$2</c:f>
              <c:strCache>
                <c:ptCount val="1"/>
                <c:pt idx="0">
                  <c:v>Piéton</c:v>
                </c:pt>
              </c:strCache>
            </c:strRef>
          </c:tx>
          <c:spPr>
            <a:ln w="25400" cap="rnd">
              <a:solidFill>
                <a:srgbClr val="0070C0"/>
              </a:solidFill>
              <a:prstDash val="sysDash"/>
              <a:round/>
            </a:ln>
            <a:effectLst/>
          </c:spPr>
          <c:marker>
            <c:symbol val="none"/>
          </c:marker>
          <c:cat>
            <c:numRef>
              <c:f>T_Semaine_Usagers!$B$4:$B$28</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T_Semaine_Usagers!$H$4:$H$28</c:f>
              <c:numCache>
                <c:formatCode>General</c:formatCode>
                <c:ptCount val="25"/>
                <c:pt idx="0">
                  <c:v>12.4</c:v>
                </c:pt>
                <c:pt idx="1">
                  <c:v>11.4</c:v>
                </c:pt>
                <c:pt idx="2">
                  <c:v>11.4</c:v>
                </c:pt>
                <c:pt idx="3">
                  <c:v>10</c:v>
                </c:pt>
                <c:pt idx="4">
                  <c:v>10.199999999999999</c:v>
                </c:pt>
                <c:pt idx="5">
                  <c:v>12.4</c:v>
                </c:pt>
                <c:pt idx="6">
                  <c:v>8.4</c:v>
                </c:pt>
                <c:pt idx="7">
                  <c:v>10</c:v>
                </c:pt>
                <c:pt idx="8">
                  <c:v>7.6</c:v>
                </c:pt>
                <c:pt idx="9">
                  <c:v>5.6</c:v>
                </c:pt>
                <c:pt idx="10">
                  <c:v>5.2</c:v>
                </c:pt>
                <c:pt idx="11">
                  <c:v>6.4</c:v>
                </c:pt>
                <c:pt idx="12">
                  <c:v>8.4</c:v>
                </c:pt>
                <c:pt idx="13">
                  <c:v>8.4</c:v>
                </c:pt>
                <c:pt idx="14">
                  <c:v>6.8</c:v>
                </c:pt>
                <c:pt idx="15">
                  <c:v>8.6</c:v>
                </c:pt>
                <c:pt idx="16">
                  <c:v>6.2</c:v>
                </c:pt>
                <c:pt idx="17">
                  <c:v>6.2</c:v>
                </c:pt>
                <c:pt idx="18">
                  <c:v>7.8</c:v>
                </c:pt>
                <c:pt idx="19">
                  <c:v>6.8</c:v>
                </c:pt>
                <c:pt idx="20">
                  <c:v>9.1999999999999993</c:v>
                </c:pt>
                <c:pt idx="21">
                  <c:v>8.6</c:v>
                </c:pt>
                <c:pt idx="22">
                  <c:v>6.4</c:v>
                </c:pt>
                <c:pt idx="23">
                  <c:v>8.8000000000000007</c:v>
                </c:pt>
                <c:pt idx="24">
                  <c:v>8.6</c:v>
                </c:pt>
              </c:numCache>
            </c:numRef>
          </c:val>
          <c:smooth val="0"/>
          <c:extLst>
            <c:ext xmlns:c16="http://schemas.microsoft.com/office/drawing/2014/chart" uri="{C3380CC4-5D6E-409C-BE32-E72D297353CC}">
              <c16:uniqueId val="{00000001-B611-4026-A198-968AB7D2DDB8}"/>
            </c:ext>
          </c:extLst>
        </c:ser>
        <c:dLbls>
          <c:showLegendKey val="0"/>
          <c:showVal val="0"/>
          <c:showCatName val="0"/>
          <c:showSerName val="0"/>
          <c:showPercent val="0"/>
          <c:showBubbleSize val="0"/>
        </c:dLbls>
        <c:smooth val="0"/>
        <c:axId val="1224106576"/>
        <c:axId val="1224108656"/>
      </c:lineChart>
      <c:catAx>
        <c:axId val="122410657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224108656"/>
        <c:crosses val="autoZero"/>
        <c:auto val="1"/>
        <c:lblAlgn val="ctr"/>
        <c:lblOffset val="100"/>
        <c:noMultiLvlLbl val="0"/>
      </c:catAx>
      <c:valAx>
        <c:axId val="1224108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224106576"/>
        <c:crosses val="autoZero"/>
        <c:crossBetween val="midCat"/>
        <c:majorUnit val="10"/>
      </c:valAx>
      <c:spPr>
        <a:noFill/>
        <a:ln>
          <a:solidFill>
            <a:schemeClr val="tx1">
              <a:lumMod val="50000"/>
              <a:lumOff val="50000"/>
            </a:schemeClr>
          </a:solidFill>
        </a:ln>
        <a:effectLst/>
      </c:spPr>
    </c:plotArea>
    <c:plotVisOnly val="1"/>
    <c:dispBlanksAs val="zero"/>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000" b="1"/>
              <a:t>Number of motorcyclist</a:t>
            </a:r>
            <a:r>
              <a:rPr lang="fr-FR" sz="1000" b="1" baseline="0"/>
              <a:t> fatalities</a:t>
            </a:r>
            <a:endParaRPr lang="fr-FR" sz="1000" b="1"/>
          </a:p>
        </c:rich>
      </c:tx>
      <c:layout>
        <c:manualLayout>
          <c:xMode val="edge"/>
          <c:yMode val="edge"/>
          <c:x val="0.25507168746763792"/>
          <c:y val="4.5623770001530839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3.9416571342593333E-2"/>
          <c:y val="0.17768424397277735"/>
          <c:w val="0.91188180760470428"/>
          <c:h val="0.69667323717974006"/>
        </c:manualLayout>
      </c:layout>
      <c:lineChart>
        <c:grouping val="standard"/>
        <c:varyColors val="0"/>
        <c:ser>
          <c:idx val="3"/>
          <c:order val="0"/>
          <c:tx>
            <c:strRef>
              <c:f>T_Semaine_Usagers!$U$2</c:f>
              <c:strCache>
                <c:ptCount val="1"/>
                <c:pt idx="0">
                  <c:v>Moto</c:v>
                </c:pt>
              </c:strCache>
            </c:strRef>
          </c:tx>
          <c:spPr>
            <a:ln w="25400" cap="rnd">
              <a:solidFill>
                <a:schemeClr val="accent2"/>
              </a:solidFill>
              <a:prstDash val="solid"/>
              <a:round/>
            </a:ln>
            <a:effectLst/>
          </c:spPr>
          <c:marker>
            <c:symbol val="none"/>
          </c:marker>
          <c:cat>
            <c:numRef>
              <c:f>T_Semaine_Usagers!$B$4:$B$28</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T_Semaine_Usagers!$U$4:$U$28</c:f>
              <c:numCache>
                <c:formatCode>General</c:formatCode>
                <c:ptCount val="25"/>
                <c:pt idx="0">
                  <c:v>4</c:v>
                </c:pt>
                <c:pt idx="1">
                  <c:v>4</c:v>
                </c:pt>
                <c:pt idx="2">
                  <c:v>6</c:v>
                </c:pt>
                <c:pt idx="3">
                  <c:v>6</c:v>
                </c:pt>
                <c:pt idx="4">
                  <c:v>7</c:v>
                </c:pt>
                <c:pt idx="5">
                  <c:v>16</c:v>
                </c:pt>
                <c:pt idx="6">
                  <c:v>12</c:v>
                </c:pt>
                <c:pt idx="7">
                  <c:v>5</c:v>
                </c:pt>
                <c:pt idx="8">
                  <c:v>9</c:v>
                </c:pt>
                <c:pt idx="9">
                  <c:v>15</c:v>
                </c:pt>
                <c:pt idx="10">
                  <c:v>1</c:v>
                </c:pt>
                <c:pt idx="11">
                  <c:v>2</c:v>
                </c:pt>
                <c:pt idx="12">
                  <c:v>2</c:v>
                </c:pt>
                <c:pt idx="13">
                  <c:v>7</c:v>
                </c:pt>
                <c:pt idx="14">
                  <c:v>5</c:v>
                </c:pt>
                <c:pt idx="15">
                  <c:v>7</c:v>
                </c:pt>
                <c:pt idx="16">
                  <c:v>2</c:v>
                </c:pt>
                <c:pt idx="17">
                  <c:v>3</c:v>
                </c:pt>
                <c:pt idx="18">
                  <c:v>14</c:v>
                </c:pt>
                <c:pt idx="19">
                  <c:v>22</c:v>
                </c:pt>
                <c:pt idx="20">
                  <c:v>21</c:v>
                </c:pt>
                <c:pt idx="21">
                  <c:v>11</c:v>
                </c:pt>
                <c:pt idx="22">
                  <c:v>4</c:v>
                </c:pt>
                <c:pt idx="23">
                  <c:v>12</c:v>
                </c:pt>
                <c:pt idx="24">
                  <c:v>13</c:v>
                </c:pt>
              </c:numCache>
            </c:numRef>
          </c:val>
          <c:smooth val="0"/>
          <c:extLst>
            <c:ext xmlns:c16="http://schemas.microsoft.com/office/drawing/2014/chart" uri="{C3380CC4-5D6E-409C-BE32-E72D297353CC}">
              <c16:uniqueId val="{00000000-1669-4FA7-8A10-A3A836644E03}"/>
            </c:ext>
          </c:extLst>
        </c:ser>
        <c:ser>
          <c:idx val="0"/>
          <c:order val="1"/>
          <c:tx>
            <c:strRef>
              <c:f>T_Semaine_Usagers!$G$2</c:f>
              <c:strCache>
                <c:ptCount val="1"/>
                <c:pt idx="0">
                  <c:v>Moto</c:v>
                </c:pt>
              </c:strCache>
            </c:strRef>
          </c:tx>
          <c:spPr>
            <a:ln w="25400" cap="rnd">
              <a:solidFill>
                <a:schemeClr val="accent2"/>
              </a:solidFill>
              <a:prstDash val="sysDash"/>
              <a:round/>
            </a:ln>
            <a:effectLst/>
          </c:spPr>
          <c:marker>
            <c:symbol val="none"/>
          </c:marker>
          <c:cat>
            <c:numRef>
              <c:f>T_Semaine_Usagers!$B$4:$B$28</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T_Semaine_Usagers!$G$4:$G$28</c:f>
              <c:numCache>
                <c:formatCode>General</c:formatCode>
                <c:ptCount val="25"/>
                <c:pt idx="0">
                  <c:v>6.6000000000000005</c:v>
                </c:pt>
                <c:pt idx="1">
                  <c:v>5.4</c:v>
                </c:pt>
                <c:pt idx="2">
                  <c:v>5</c:v>
                </c:pt>
                <c:pt idx="3">
                  <c:v>5.8</c:v>
                </c:pt>
                <c:pt idx="4">
                  <c:v>4.2</c:v>
                </c:pt>
                <c:pt idx="5">
                  <c:v>8.8000000000000007</c:v>
                </c:pt>
                <c:pt idx="6">
                  <c:v>9.2000000000000011</c:v>
                </c:pt>
                <c:pt idx="7">
                  <c:v>6.8</c:v>
                </c:pt>
                <c:pt idx="8">
                  <c:v>9.7999999999999989</c:v>
                </c:pt>
                <c:pt idx="9">
                  <c:v>9.7999999999999989</c:v>
                </c:pt>
                <c:pt idx="10">
                  <c:v>11.6</c:v>
                </c:pt>
                <c:pt idx="11">
                  <c:v>11.8</c:v>
                </c:pt>
                <c:pt idx="12">
                  <c:v>13.4</c:v>
                </c:pt>
                <c:pt idx="13">
                  <c:v>13</c:v>
                </c:pt>
                <c:pt idx="14">
                  <c:v>15.200000000000001</c:v>
                </c:pt>
                <c:pt idx="15">
                  <c:v>15</c:v>
                </c:pt>
                <c:pt idx="16">
                  <c:v>14</c:v>
                </c:pt>
                <c:pt idx="17">
                  <c:v>14.200000000000001</c:v>
                </c:pt>
                <c:pt idx="18">
                  <c:v>18</c:v>
                </c:pt>
                <c:pt idx="19">
                  <c:v>14.6</c:v>
                </c:pt>
                <c:pt idx="20">
                  <c:v>14.2</c:v>
                </c:pt>
                <c:pt idx="21">
                  <c:v>15.600000000000001</c:v>
                </c:pt>
                <c:pt idx="22">
                  <c:v>13.8</c:v>
                </c:pt>
                <c:pt idx="23">
                  <c:v>19</c:v>
                </c:pt>
                <c:pt idx="24">
                  <c:v>16.599999999999998</c:v>
                </c:pt>
              </c:numCache>
            </c:numRef>
          </c:val>
          <c:smooth val="0"/>
          <c:extLst>
            <c:ext xmlns:c16="http://schemas.microsoft.com/office/drawing/2014/chart" uri="{C3380CC4-5D6E-409C-BE32-E72D297353CC}">
              <c16:uniqueId val="{00000001-1669-4FA7-8A10-A3A836644E03}"/>
            </c:ext>
          </c:extLst>
        </c:ser>
        <c:dLbls>
          <c:showLegendKey val="0"/>
          <c:showVal val="0"/>
          <c:showCatName val="0"/>
          <c:showSerName val="0"/>
          <c:showPercent val="0"/>
          <c:showBubbleSize val="0"/>
        </c:dLbls>
        <c:smooth val="0"/>
        <c:axId val="1224106576"/>
        <c:axId val="1224108656"/>
      </c:lineChart>
      <c:catAx>
        <c:axId val="122410657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224108656"/>
        <c:crosses val="autoZero"/>
        <c:auto val="1"/>
        <c:lblAlgn val="ctr"/>
        <c:lblOffset val="100"/>
        <c:noMultiLvlLbl val="0"/>
      </c:catAx>
      <c:valAx>
        <c:axId val="1224108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224106576"/>
        <c:crosses val="autoZero"/>
        <c:crossBetween val="midCat"/>
        <c:majorUnit val="10"/>
      </c:valAx>
      <c:spPr>
        <a:noFill/>
        <a:ln>
          <a:solidFill>
            <a:schemeClr val="tx1">
              <a:lumMod val="50000"/>
              <a:lumOff val="50000"/>
            </a:schemeClr>
          </a:solidFill>
        </a:ln>
        <a:effectLst/>
      </c:spPr>
    </c:plotArea>
    <c:plotVisOnly val="1"/>
    <c:dispBlanksAs val="zero"/>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000" b="1"/>
              <a:t>Number</a:t>
            </a:r>
            <a:r>
              <a:rPr lang="fr-FR" sz="1000" b="1" baseline="0"/>
              <a:t> of car user fatalities</a:t>
            </a:r>
            <a:endParaRPr lang="fr-FR" sz="1000" b="1"/>
          </a:p>
        </c:rich>
      </c:tx>
      <c:layout>
        <c:manualLayout>
          <c:xMode val="edge"/>
          <c:yMode val="edge"/>
          <c:x val="0.25987010747744127"/>
          <c:y val="3.5038324892177834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3.9416571342593333E-2"/>
          <c:y val="0.12939039522264856"/>
          <c:w val="0.91188180760470428"/>
          <c:h val="0.76505699590506826"/>
        </c:manualLayout>
      </c:layout>
      <c:lineChart>
        <c:grouping val="standard"/>
        <c:varyColors val="0"/>
        <c:ser>
          <c:idx val="4"/>
          <c:order val="0"/>
          <c:tx>
            <c:strRef>
              <c:f>T_Semaine_Usagers!$Z$2</c:f>
              <c:strCache>
                <c:ptCount val="1"/>
                <c:pt idx="0">
                  <c:v>VT</c:v>
                </c:pt>
              </c:strCache>
            </c:strRef>
          </c:tx>
          <c:spPr>
            <a:ln w="25400" cap="rnd">
              <a:solidFill>
                <a:srgbClr val="FF0000"/>
              </a:solidFill>
              <a:prstDash val="solid"/>
              <a:round/>
            </a:ln>
            <a:effectLst/>
          </c:spPr>
          <c:marker>
            <c:symbol val="none"/>
          </c:marker>
          <c:cat>
            <c:numRef>
              <c:f>T_Semaine_Usagers!$B$4:$B$28</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T_Semaine_Usagers!$Z$4:$Z$28</c:f>
              <c:numCache>
                <c:formatCode>General</c:formatCode>
                <c:ptCount val="25"/>
                <c:pt idx="0">
                  <c:v>36</c:v>
                </c:pt>
                <c:pt idx="1">
                  <c:v>45</c:v>
                </c:pt>
                <c:pt idx="2">
                  <c:v>30</c:v>
                </c:pt>
                <c:pt idx="3">
                  <c:v>28</c:v>
                </c:pt>
                <c:pt idx="4">
                  <c:v>31</c:v>
                </c:pt>
                <c:pt idx="5">
                  <c:v>29</c:v>
                </c:pt>
                <c:pt idx="6">
                  <c:v>29</c:v>
                </c:pt>
                <c:pt idx="7">
                  <c:v>31</c:v>
                </c:pt>
                <c:pt idx="8">
                  <c:v>18</c:v>
                </c:pt>
                <c:pt idx="9">
                  <c:v>23</c:v>
                </c:pt>
                <c:pt idx="10">
                  <c:v>5</c:v>
                </c:pt>
                <c:pt idx="11">
                  <c:v>11</c:v>
                </c:pt>
                <c:pt idx="12">
                  <c:v>8</c:v>
                </c:pt>
                <c:pt idx="13">
                  <c:v>14</c:v>
                </c:pt>
                <c:pt idx="14">
                  <c:v>11</c:v>
                </c:pt>
                <c:pt idx="15">
                  <c:v>8</c:v>
                </c:pt>
                <c:pt idx="16">
                  <c:v>14</c:v>
                </c:pt>
                <c:pt idx="17">
                  <c:v>14</c:v>
                </c:pt>
                <c:pt idx="18">
                  <c:v>19</c:v>
                </c:pt>
                <c:pt idx="19">
                  <c:v>26</c:v>
                </c:pt>
                <c:pt idx="20">
                  <c:v>17</c:v>
                </c:pt>
                <c:pt idx="21">
                  <c:v>15</c:v>
                </c:pt>
                <c:pt idx="22">
                  <c:v>24</c:v>
                </c:pt>
                <c:pt idx="23">
                  <c:v>22</c:v>
                </c:pt>
                <c:pt idx="24">
                  <c:v>24</c:v>
                </c:pt>
              </c:numCache>
            </c:numRef>
          </c:val>
          <c:smooth val="0"/>
          <c:extLst>
            <c:ext xmlns:c16="http://schemas.microsoft.com/office/drawing/2014/chart" uri="{C3380CC4-5D6E-409C-BE32-E72D297353CC}">
              <c16:uniqueId val="{00000000-F2B0-48E5-A9DB-6D675A9DEB8E}"/>
            </c:ext>
          </c:extLst>
        </c:ser>
        <c:ser>
          <c:idx val="1"/>
          <c:order val="1"/>
          <c:tx>
            <c:strRef>
              <c:f>T_Semaine_Usagers!$L$2</c:f>
              <c:strCache>
                <c:ptCount val="1"/>
                <c:pt idx="0">
                  <c:v>VT</c:v>
                </c:pt>
              </c:strCache>
            </c:strRef>
          </c:tx>
          <c:spPr>
            <a:ln w="25400" cap="rnd">
              <a:solidFill>
                <a:srgbClr val="FF0000"/>
              </a:solidFill>
              <a:prstDash val="sysDash"/>
              <a:round/>
            </a:ln>
            <a:effectLst/>
          </c:spPr>
          <c:marker>
            <c:symbol val="none"/>
          </c:marker>
          <c:cat>
            <c:numRef>
              <c:f>T_Semaine_Usagers!$B$4:$B$28</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T_Semaine_Usagers!$L$4:$L$28</c:f>
              <c:numCache>
                <c:formatCode>General</c:formatCode>
                <c:ptCount val="25"/>
                <c:pt idx="0">
                  <c:v>35.200000000000003</c:v>
                </c:pt>
                <c:pt idx="1">
                  <c:v>31.8</c:v>
                </c:pt>
                <c:pt idx="2">
                  <c:v>29</c:v>
                </c:pt>
                <c:pt idx="3">
                  <c:v>35.6</c:v>
                </c:pt>
                <c:pt idx="4">
                  <c:v>37.200000000000003</c:v>
                </c:pt>
                <c:pt idx="5">
                  <c:v>32.200000000000003</c:v>
                </c:pt>
                <c:pt idx="6">
                  <c:v>28.6</c:v>
                </c:pt>
                <c:pt idx="7">
                  <c:v>32</c:v>
                </c:pt>
                <c:pt idx="8">
                  <c:v>30.6</c:v>
                </c:pt>
                <c:pt idx="9">
                  <c:v>29.8</c:v>
                </c:pt>
                <c:pt idx="10">
                  <c:v>26.2</c:v>
                </c:pt>
                <c:pt idx="11">
                  <c:v>28.4</c:v>
                </c:pt>
                <c:pt idx="12">
                  <c:v>27.6</c:v>
                </c:pt>
                <c:pt idx="13">
                  <c:v>28.4</c:v>
                </c:pt>
                <c:pt idx="14">
                  <c:v>33</c:v>
                </c:pt>
                <c:pt idx="15">
                  <c:v>27</c:v>
                </c:pt>
                <c:pt idx="16">
                  <c:v>31.6</c:v>
                </c:pt>
                <c:pt idx="17">
                  <c:v>30.6</c:v>
                </c:pt>
                <c:pt idx="18">
                  <c:v>28</c:v>
                </c:pt>
                <c:pt idx="19">
                  <c:v>30.6</c:v>
                </c:pt>
                <c:pt idx="20">
                  <c:v>30.4</c:v>
                </c:pt>
                <c:pt idx="21">
                  <c:v>33</c:v>
                </c:pt>
                <c:pt idx="22">
                  <c:v>34.200000000000003</c:v>
                </c:pt>
                <c:pt idx="23">
                  <c:v>29.6</c:v>
                </c:pt>
                <c:pt idx="24">
                  <c:v>33.200000000000003</c:v>
                </c:pt>
              </c:numCache>
            </c:numRef>
          </c:val>
          <c:smooth val="0"/>
          <c:extLst>
            <c:ext xmlns:c16="http://schemas.microsoft.com/office/drawing/2014/chart" uri="{C3380CC4-5D6E-409C-BE32-E72D297353CC}">
              <c16:uniqueId val="{00000001-F2B0-48E5-A9DB-6D675A9DEB8E}"/>
            </c:ext>
          </c:extLst>
        </c:ser>
        <c:dLbls>
          <c:showLegendKey val="0"/>
          <c:showVal val="0"/>
          <c:showCatName val="0"/>
          <c:showSerName val="0"/>
          <c:showPercent val="0"/>
          <c:showBubbleSize val="0"/>
        </c:dLbls>
        <c:smooth val="0"/>
        <c:axId val="1224106576"/>
        <c:axId val="1224108656"/>
      </c:lineChart>
      <c:catAx>
        <c:axId val="122410657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224108656"/>
        <c:crosses val="autoZero"/>
        <c:auto val="1"/>
        <c:lblAlgn val="ctr"/>
        <c:lblOffset val="100"/>
        <c:noMultiLvlLbl val="0"/>
      </c:catAx>
      <c:valAx>
        <c:axId val="1224108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224106576"/>
        <c:crossesAt val="1"/>
        <c:crossBetween val="midCat"/>
        <c:majorUnit val="10"/>
      </c:valAx>
      <c:spPr>
        <a:noFill/>
        <a:ln>
          <a:solidFill>
            <a:schemeClr val="tx1">
              <a:lumMod val="50000"/>
              <a:lumOff val="50000"/>
            </a:schemeClr>
          </a:solidFill>
        </a:ln>
        <a:effectLst/>
      </c:spPr>
    </c:plotArea>
    <c:plotVisOnly val="1"/>
    <c:dispBlanksAs val="zero"/>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000" b="1"/>
              <a:t>By road network</a:t>
            </a:r>
          </a:p>
        </c:rich>
      </c:tx>
      <c:layout>
        <c:manualLayout>
          <c:xMode val="edge"/>
          <c:yMode val="edge"/>
          <c:x val="0.35457390610983752"/>
          <c:y val="4.0281596156412643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9.8734443004750982E-2"/>
          <c:y val="0.1572129108520896"/>
          <c:w val="0.88607541778796639"/>
          <c:h val="0.73352205039270424"/>
        </c:manualLayout>
      </c:layout>
      <c:barChart>
        <c:barDir val="col"/>
        <c:grouping val="clustered"/>
        <c:varyColors val="0"/>
        <c:ser>
          <c:idx val="1"/>
          <c:order val="0"/>
          <c:tx>
            <c:strRef>
              <c:f>Graphes_Repartit!$R$47</c:f>
              <c:strCache>
                <c:ptCount val="1"/>
                <c:pt idx="0">
                  <c:v>2019*</c:v>
                </c:pt>
              </c:strCache>
            </c:strRef>
          </c:tx>
          <c:spPr>
            <a:solidFill>
              <a:schemeClr val="tx1">
                <a:alpha val="50000"/>
              </a:schemeClr>
            </a:solidFill>
            <a:ln>
              <a:solidFill>
                <a:schemeClr val="tx1">
                  <a:alpha val="50000"/>
                </a:schemeClr>
              </a:solidFill>
            </a:ln>
            <a:effectLst/>
          </c:spPr>
          <c:invertIfNegative val="0"/>
          <c:dPt>
            <c:idx val="0"/>
            <c:invertIfNegative val="0"/>
            <c:bubble3D val="0"/>
            <c:spPr>
              <a:solidFill>
                <a:schemeClr val="bg2">
                  <a:lumMod val="75000"/>
                  <a:alpha val="50000"/>
                </a:schemeClr>
              </a:solidFill>
              <a:ln>
                <a:solidFill>
                  <a:schemeClr val="bg2">
                    <a:lumMod val="75000"/>
                    <a:alpha val="50000"/>
                  </a:schemeClr>
                </a:solidFill>
              </a:ln>
              <a:effectLst/>
            </c:spPr>
            <c:extLst>
              <c:ext xmlns:c16="http://schemas.microsoft.com/office/drawing/2014/chart" uri="{C3380CC4-5D6E-409C-BE32-E72D297353CC}">
                <c16:uniqueId val="{00000001-BFAF-48D0-A775-D50AC95C9591}"/>
              </c:ext>
            </c:extLst>
          </c:dPt>
          <c:dPt>
            <c:idx val="1"/>
            <c:invertIfNegative val="0"/>
            <c:bubble3D val="0"/>
            <c:spPr>
              <a:solidFill>
                <a:srgbClr val="00B050">
                  <a:alpha val="50000"/>
                </a:srgbClr>
              </a:solidFill>
              <a:ln>
                <a:solidFill>
                  <a:srgbClr val="00B050">
                    <a:alpha val="50000"/>
                  </a:srgbClr>
                </a:solidFill>
              </a:ln>
              <a:effectLst/>
            </c:spPr>
            <c:extLst>
              <c:ext xmlns:c16="http://schemas.microsoft.com/office/drawing/2014/chart" uri="{C3380CC4-5D6E-409C-BE32-E72D297353CC}">
                <c16:uniqueId val="{00000003-BFAF-48D0-A775-D50AC95C9591}"/>
              </c:ext>
            </c:extLst>
          </c:dPt>
          <c:dPt>
            <c:idx val="2"/>
            <c:invertIfNegative val="0"/>
            <c:bubble3D val="0"/>
            <c:spPr>
              <a:solidFill>
                <a:schemeClr val="accent4">
                  <a:alpha val="50000"/>
                </a:schemeClr>
              </a:solidFill>
              <a:ln>
                <a:solidFill>
                  <a:schemeClr val="accent4">
                    <a:alpha val="50000"/>
                  </a:schemeClr>
                </a:solidFill>
              </a:ln>
              <a:effectLst/>
            </c:spPr>
            <c:extLst>
              <c:ext xmlns:c16="http://schemas.microsoft.com/office/drawing/2014/chart" uri="{C3380CC4-5D6E-409C-BE32-E72D297353CC}">
                <c16:uniqueId val="{00000005-BFAF-48D0-A775-D50AC95C9591}"/>
              </c:ext>
            </c:extLst>
          </c:dPt>
          <c:cat>
            <c:strRef>
              <c:f>Graphes_Repartit!$M$49:$M$51</c:f>
              <c:strCache>
                <c:ptCount val="3"/>
                <c:pt idx="0">
                  <c:v>Urban area roads</c:v>
                </c:pt>
                <c:pt idx="1">
                  <c:v>Rural non-motorway roads</c:v>
                </c:pt>
                <c:pt idx="2">
                  <c:v>Motorway</c:v>
                </c:pt>
              </c:strCache>
            </c:strRef>
          </c:cat>
          <c:val>
            <c:numRef>
              <c:f>Graphes_Repartit!$R$49:$R$51</c:f>
              <c:numCache>
                <c:formatCode>0.0%</c:formatCode>
                <c:ptCount val="3"/>
                <c:pt idx="0">
                  <c:v>0.31808278867102396</c:v>
                </c:pt>
                <c:pt idx="1">
                  <c:v>0.59694989106753815</c:v>
                </c:pt>
                <c:pt idx="2">
                  <c:v>8.4967320261437912E-2</c:v>
                </c:pt>
              </c:numCache>
            </c:numRef>
          </c:val>
          <c:extLst>
            <c:ext xmlns:c16="http://schemas.microsoft.com/office/drawing/2014/chart" uri="{C3380CC4-5D6E-409C-BE32-E72D297353CC}">
              <c16:uniqueId val="{00000006-BFAF-48D0-A775-D50AC95C9591}"/>
            </c:ext>
          </c:extLst>
        </c:ser>
        <c:ser>
          <c:idx val="0"/>
          <c:order val="1"/>
          <c:tx>
            <c:strRef>
              <c:f>Graphes_Repartit!$Q$3</c:f>
              <c:strCache>
                <c:ptCount val="1"/>
                <c:pt idx="0">
                  <c:v>2020</c:v>
                </c:pt>
              </c:strCache>
            </c:strRef>
          </c:tx>
          <c:spPr>
            <a:solidFill>
              <a:schemeClr val="tx1"/>
            </a:solidFill>
            <a:ln>
              <a:solidFill>
                <a:schemeClr val="tx1"/>
              </a:solidFill>
            </a:ln>
            <a:effectLst/>
          </c:spPr>
          <c:invertIfNegative val="0"/>
          <c:dPt>
            <c:idx val="0"/>
            <c:invertIfNegative val="0"/>
            <c:bubble3D val="0"/>
            <c:spPr>
              <a:solidFill>
                <a:schemeClr val="bg2">
                  <a:lumMod val="75000"/>
                </a:schemeClr>
              </a:solidFill>
              <a:ln>
                <a:solidFill>
                  <a:schemeClr val="bg2">
                    <a:lumMod val="75000"/>
                  </a:schemeClr>
                </a:solidFill>
              </a:ln>
              <a:effectLst/>
            </c:spPr>
            <c:extLst>
              <c:ext xmlns:c16="http://schemas.microsoft.com/office/drawing/2014/chart" uri="{C3380CC4-5D6E-409C-BE32-E72D297353CC}">
                <c16:uniqueId val="{00000008-BFAF-48D0-A775-D50AC95C9591}"/>
              </c:ext>
            </c:extLst>
          </c:dPt>
          <c:dPt>
            <c:idx val="1"/>
            <c:invertIfNegative val="0"/>
            <c:bubble3D val="0"/>
            <c:spPr>
              <a:solidFill>
                <a:srgbClr val="00B050"/>
              </a:solidFill>
              <a:ln>
                <a:solidFill>
                  <a:srgbClr val="00B050"/>
                </a:solidFill>
              </a:ln>
              <a:effectLst/>
            </c:spPr>
            <c:extLst>
              <c:ext xmlns:c16="http://schemas.microsoft.com/office/drawing/2014/chart" uri="{C3380CC4-5D6E-409C-BE32-E72D297353CC}">
                <c16:uniqueId val="{0000000A-BFAF-48D0-A775-D50AC95C9591}"/>
              </c:ext>
            </c:extLst>
          </c:dPt>
          <c:dPt>
            <c:idx val="2"/>
            <c:invertIfNegative val="0"/>
            <c:bubble3D val="0"/>
            <c:spPr>
              <a:solidFill>
                <a:schemeClr val="accent4"/>
              </a:solidFill>
              <a:ln>
                <a:solidFill>
                  <a:schemeClr val="accent4"/>
                </a:solidFill>
              </a:ln>
              <a:effectLst/>
            </c:spPr>
            <c:extLst>
              <c:ext xmlns:c16="http://schemas.microsoft.com/office/drawing/2014/chart" uri="{C3380CC4-5D6E-409C-BE32-E72D297353CC}">
                <c16:uniqueId val="{0000000C-BFAF-48D0-A775-D50AC95C9591}"/>
              </c:ext>
            </c:extLst>
          </c:dPt>
          <c:cat>
            <c:strRef>
              <c:f>Graphes_Repartit!$M$49:$M$51</c:f>
              <c:strCache>
                <c:ptCount val="3"/>
                <c:pt idx="0">
                  <c:v>Urban area roads</c:v>
                </c:pt>
                <c:pt idx="1">
                  <c:v>Rural non-motorway roads</c:v>
                </c:pt>
                <c:pt idx="2">
                  <c:v>Motorway</c:v>
                </c:pt>
              </c:strCache>
            </c:strRef>
          </c:cat>
          <c:val>
            <c:numRef>
              <c:f>Graphes_Repartit!$Q$49:$Q$51</c:f>
              <c:numCache>
                <c:formatCode>0.0%</c:formatCode>
                <c:ptCount val="3"/>
                <c:pt idx="0">
                  <c:v>0.37356321839080459</c:v>
                </c:pt>
                <c:pt idx="1">
                  <c:v>0.58045977011494254</c:v>
                </c:pt>
                <c:pt idx="2">
                  <c:v>4.5977011494252873E-2</c:v>
                </c:pt>
              </c:numCache>
            </c:numRef>
          </c:val>
          <c:extLst>
            <c:ext xmlns:c16="http://schemas.microsoft.com/office/drawing/2014/chart" uri="{C3380CC4-5D6E-409C-BE32-E72D297353CC}">
              <c16:uniqueId val="{0000000D-BFAF-48D0-A775-D50AC95C9591}"/>
            </c:ext>
          </c:extLst>
        </c:ser>
        <c:dLbls>
          <c:showLegendKey val="0"/>
          <c:showVal val="0"/>
          <c:showCatName val="0"/>
          <c:showSerName val="0"/>
          <c:showPercent val="0"/>
          <c:showBubbleSize val="0"/>
        </c:dLbls>
        <c:gapWidth val="50"/>
        <c:overlap val="-20"/>
        <c:axId val="1771791055"/>
        <c:axId val="1571213487"/>
      </c:barChart>
      <c:catAx>
        <c:axId val="1771791055"/>
        <c:scaling>
          <c:orientation val="minMax"/>
        </c:scaling>
        <c:delete val="0"/>
        <c:axPos val="b"/>
        <c:numFmt formatCode="General" sourceLinked="1"/>
        <c:majorTickMark val="out"/>
        <c:minorTickMark val="none"/>
        <c:tickLblPos val="low"/>
        <c:spPr>
          <a:noFill/>
          <a:ln w="9525" cap="flat" cmpd="sng" algn="ctr">
            <a:solidFill>
              <a:schemeClr val="tx1">
                <a:lumMod val="50000"/>
                <a:lumOff val="50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571213487"/>
        <c:crosses val="autoZero"/>
        <c:auto val="1"/>
        <c:lblAlgn val="ctr"/>
        <c:lblOffset val="100"/>
        <c:noMultiLvlLbl val="0"/>
      </c:catAx>
      <c:valAx>
        <c:axId val="15712134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71791055"/>
        <c:crosses val="autoZero"/>
        <c:crossBetween val="between"/>
        <c:majorUnit val="0.2"/>
      </c:valAx>
      <c:spPr>
        <a:noFill/>
        <a:ln>
          <a:solidFill>
            <a:schemeClr val="tx1">
              <a:lumMod val="50000"/>
              <a:lumOff val="50000"/>
            </a:schemeClr>
          </a:solidFill>
        </a:ln>
        <a:effectLst/>
      </c:spPr>
    </c:plotArea>
    <c:legend>
      <c:legendPos val="r"/>
      <c:layout>
        <c:manualLayout>
          <c:xMode val="edge"/>
          <c:yMode val="edge"/>
          <c:x val="0.1659733545964982"/>
          <c:y val="0.19644736247333408"/>
          <c:w val="0.4525407488620885"/>
          <c:h val="7.0197248071263818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000" b="1">
                <a:solidFill>
                  <a:sysClr val="windowText" lastClr="000000"/>
                </a:solidFill>
              </a:rPr>
              <a:t>By time slot</a:t>
            </a:r>
          </a:p>
        </c:rich>
      </c:tx>
      <c:layout>
        <c:manualLayout>
          <c:xMode val="edge"/>
          <c:yMode val="edge"/>
          <c:x val="0.36762377594366968"/>
          <c:y val="2.318840579710145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8.5656483327754079E-2"/>
          <c:y val="0.12226720647773279"/>
          <c:w val="0.88723322708506192"/>
          <c:h val="0.71056076686066416"/>
        </c:manualLayout>
      </c:layout>
      <c:barChart>
        <c:barDir val="col"/>
        <c:grouping val="clustered"/>
        <c:varyColors val="0"/>
        <c:ser>
          <c:idx val="1"/>
          <c:order val="0"/>
          <c:tx>
            <c:strRef>
              <c:f>Graphes_Repartit!$R$3</c:f>
              <c:strCache>
                <c:ptCount val="1"/>
                <c:pt idx="0">
                  <c:v>2015-2019</c:v>
                </c:pt>
              </c:strCache>
            </c:strRef>
          </c:tx>
          <c:spPr>
            <a:pattFill prst="dkUpDiag">
              <a:fgClr>
                <a:srgbClr val="C00000"/>
              </a:fgClr>
              <a:bgClr>
                <a:schemeClr val="bg1"/>
              </a:bgClr>
            </a:pattFill>
            <a:ln>
              <a:solidFill>
                <a:srgbClr val="C00000"/>
              </a:solidFill>
            </a:ln>
            <a:effectLst/>
          </c:spPr>
          <c:invertIfNegative val="0"/>
          <c:cat>
            <c:strRef>
              <c:f>Graphes_Repartit!$N$87:$N$94</c:f>
              <c:strCache>
                <c:ptCount val="8"/>
                <c:pt idx="0">
                  <c:v>1h-5h</c:v>
                </c:pt>
                <c:pt idx="1">
                  <c:v>5h-7h</c:v>
                </c:pt>
                <c:pt idx="2">
                  <c:v>7h-10h</c:v>
                </c:pt>
                <c:pt idx="3">
                  <c:v>10h-13h</c:v>
                </c:pt>
                <c:pt idx="4">
                  <c:v>13h-16h</c:v>
                </c:pt>
                <c:pt idx="5">
                  <c:v>16h-19h</c:v>
                </c:pt>
                <c:pt idx="6">
                  <c:v>19h-22h</c:v>
                </c:pt>
                <c:pt idx="7">
                  <c:v>22h-1h</c:v>
                </c:pt>
              </c:strCache>
            </c:strRef>
          </c:cat>
          <c:val>
            <c:numRef>
              <c:f>Graphes_Repartit!$R$87:$R$94</c:f>
              <c:numCache>
                <c:formatCode>0.0%</c:formatCode>
                <c:ptCount val="8"/>
                <c:pt idx="0">
                  <c:v>9.7386172006745361E-2</c:v>
                </c:pt>
                <c:pt idx="1">
                  <c:v>5.81787521079258E-2</c:v>
                </c:pt>
                <c:pt idx="2">
                  <c:v>0.12521079258010118</c:v>
                </c:pt>
                <c:pt idx="3">
                  <c:v>0.12942664418212479</c:v>
                </c:pt>
                <c:pt idx="4">
                  <c:v>0.15893760539629004</c:v>
                </c:pt>
                <c:pt idx="5">
                  <c:v>0.21121416526138279</c:v>
                </c:pt>
                <c:pt idx="6">
                  <c:v>0.11551433389544688</c:v>
                </c:pt>
                <c:pt idx="7">
                  <c:v>0.10413153456998314</c:v>
                </c:pt>
              </c:numCache>
            </c:numRef>
          </c:val>
          <c:extLst>
            <c:ext xmlns:c16="http://schemas.microsoft.com/office/drawing/2014/chart" uri="{C3380CC4-5D6E-409C-BE32-E72D297353CC}">
              <c16:uniqueId val="{00000000-43D3-41DD-8E25-F9BABFD153DE}"/>
            </c:ext>
          </c:extLst>
        </c:ser>
        <c:ser>
          <c:idx val="0"/>
          <c:order val="1"/>
          <c:tx>
            <c:strRef>
              <c:f>Graphes_Repartit!$Q$3</c:f>
              <c:strCache>
                <c:ptCount val="1"/>
                <c:pt idx="0">
                  <c:v>2020</c:v>
                </c:pt>
              </c:strCache>
            </c:strRef>
          </c:tx>
          <c:spPr>
            <a:solidFill>
              <a:srgbClr val="C00000"/>
            </a:solidFill>
            <a:ln>
              <a:noFill/>
            </a:ln>
            <a:effectLst/>
          </c:spPr>
          <c:invertIfNegative val="0"/>
          <c:cat>
            <c:strRef>
              <c:f>Graphes_Repartit!$N$87:$N$94</c:f>
              <c:strCache>
                <c:ptCount val="8"/>
                <c:pt idx="0">
                  <c:v>1h-5h</c:v>
                </c:pt>
                <c:pt idx="1">
                  <c:v>5h-7h</c:v>
                </c:pt>
                <c:pt idx="2">
                  <c:v>7h-10h</c:v>
                </c:pt>
                <c:pt idx="3">
                  <c:v>10h-13h</c:v>
                </c:pt>
                <c:pt idx="4">
                  <c:v>13h-16h</c:v>
                </c:pt>
                <c:pt idx="5">
                  <c:v>16h-19h</c:v>
                </c:pt>
                <c:pt idx="6">
                  <c:v>19h-22h</c:v>
                </c:pt>
                <c:pt idx="7">
                  <c:v>22h-1h</c:v>
                </c:pt>
              </c:strCache>
            </c:strRef>
          </c:cat>
          <c:val>
            <c:numRef>
              <c:f>Graphes_Repartit!$Q$87:$Q$94</c:f>
              <c:numCache>
                <c:formatCode>0.0%</c:formatCode>
                <c:ptCount val="8"/>
                <c:pt idx="0">
                  <c:v>9.1954022988505746E-2</c:v>
                </c:pt>
                <c:pt idx="1">
                  <c:v>6.3218390804597707E-2</c:v>
                </c:pt>
                <c:pt idx="2">
                  <c:v>0.13218390804597702</c:v>
                </c:pt>
                <c:pt idx="3">
                  <c:v>0.10919540229885058</c:v>
                </c:pt>
                <c:pt idx="4">
                  <c:v>9.1954022988505746E-2</c:v>
                </c:pt>
                <c:pt idx="5">
                  <c:v>0.20114942528735633</c:v>
                </c:pt>
                <c:pt idx="6">
                  <c:v>0.18965517241379309</c:v>
                </c:pt>
                <c:pt idx="7">
                  <c:v>0.1206896551724138</c:v>
                </c:pt>
              </c:numCache>
            </c:numRef>
          </c:val>
          <c:extLst>
            <c:ext xmlns:c16="http://schemas.microsoft.com/office/drawing/2014/chart" uri="{C3380CC4-5D6E-409C-BE32-E72D297353CC}">
              <c16:uniqueId val="{00000001-43D3-41DD-8E25-F9BABFD153DE}"/>
            </c:ext>
          </c:extLst>
        </c:ser>
        <c:dLbls>
          <c:showLegendKey val="0"/>
          <c:showVal val="0"/>
          <c:showCatName val="0"/>
          <c:showSerName val="0"/>
          <c:showPercent val="0"/>
          <c:showBubbleSize val="0"/>
        </c:dLbls>
        <c:gapWidth val="50"/>
        <c:overlap val="-20"/>
        <c:axId val="1771791055"/>
        <c:axId val="1571213487"/>
      </c:barChart>
      <c:barChart>
        <c:barDir val="col"/>
        <c:grouping val="clustered"/>
        <c:varyColors val="0"/>
        <c:ser>
          <c:idx val="2"/>
          <c:order val="2"/>
          <c:tx>
            <c:strRef>
              <c:f>Graphes_Repartit!$T$1</c:f>
              <c:strCache>
                <c:ptCount val="1"/>
                <c:pt idx="0">
                  <c:v>Contribution de l'évolution</c:v>
                </c:pt>
              </c:strCache>
            </c:strRef>
          </c:tx>
          <c:spPr>
            <a:gradFill>
              <a:gsLst>
                <a:gs pos="0">
                  <a:srgbClr val="FF0000"/>
                </a:gs>
                <a:gs pos="74000">
                  <a:schemeClr val="accent1">
                    <a:lumMod val="45000"/>
                    <a:lumOff val="55000"/>
                  </a:schemeClr>
                </a:gs>
                <a:gs pos="83000">
                  <a:schemeClr val="accent1">
                    <a:lumMod val="45000"/>
                    <a:lumOff val="55000"/>
                  </a:schemeClr>
                </a:gs>
                <a:gs pos="100000">
                  <a:schemeClr val="accent5"/>
                </a:gs>
              </a:gsLst>
              <a:lin ang="5400000" scaled="1"/>
            </a:gradFill>
            <a:ln>
              <a:noFill/>
            </a:ln>
            <a:effectLst/>
          </c:spPr>
          <c:invertIfNegative val="0"/>
          <c:val>
            <c:numLit>
              <c:formatCode>General</c:formatCode>
              <c:ptCount val="1"/>
              <c:pt idx="0">
                <c:v>0</c:v>
              </c:pt>
            </c:numLit>
          </c:val>
          <c:extLst>
            <c:ext xmlns:c16="http://schemas.microsoft.com/office/drawing/2014/chart" uri="{C3380CC4-5D6E-409C-BE32-E72D297353CC}">
              <c16:uniqueId val="{00000002-43D3-41DD-8E25-F9BABFD153DE}"/>
            </c:ext>
          </c:extLst>
        </c:ser>
        <c:dLbls>
          <c:showLegendKey val="0"/>
          <c:showVal val="0"/>
          <c:showCatName val="0"/>
          <c:showSerName val="0"/>
          <c:showPercent val="0"/>
          <c:showBubbleSize val="0"/>
        </c:dLbls>
        <c:gapWidth val="50"/>
        <c:overlap val="-20"/>
        <c:axId val="1697022608"/>
        <c:axId val="1697013040"/>
      </c:barChart>
      <c:catAx>
        <c:axId val="1771791055"/>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571213487"/>
        <c:crosses val="autoZero"/>
        <c:auto val="1"/>
        <c:lblAlgn val="ctr"/>
        <c:lblOffset val="100"/>
        <c:noMultiLvlLbl val="0"/>
      </c:catAx>
      <c:valAx>
        <c:axId val="15712134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71791055"/>
        <c:crosses val="autoZero"/>
        <c:crossBetween val="between"/>
      </c:valAx>
      <c:valAx>
        <c:axId val="1697013040"/>
        <c:scaling>
          <c:orientation val="minMax"/>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697022608"/>
        <c:crosses val="max"/>
        <c:crossBetween val="between"/>
      </c:valAx>
      <c:catAx>
        <c:axId val="1697022608"/>
        <c:scaling>
          <c:orientation val="minMax"/>
        </c:scaling>
        <c:delete val="1"/>
        <c:axPos val="b"/>
        <c:majorTickMark val="out"/>
        <c:minorTickMark val="none"/>
        <c:tickLblPos val="nextTo"/>
        <c:crossAx val="1697013040"/>
        <c:crosses val="autoZero"/>
        <c:auto val="1"/>
        <c:lblAlgn val="ctr"/>
        <c:lblOffset val="100"/>
        <c:noMultiLvlLbl val="0"/>
      </c:catAx>
      <c:spPr>
        <a:noFill/>
        <a:ln>
          <a:solidFill>
            <a:schemeClr val="tx1">
              <a:lumMod val="50000"/>
              <a:lumOff val="50000"/>
            </a:schemeClr>
          </a:solidFill>
        </a:ln>
        <a:effectLst/>
      </c:spPr>
    </c:plotArea>
    <c:legend>
      <c:legendPos val="r"/>
      <c:legendEntry>
        <c:idx val="2"/>
        <c:delete val="1"/>
      </c:legendEntry>
      <c:layout>
        <c:manualLayout>
          <c:xMode val="edge"/>
          <c:yMode val="edge"/>
          <c:x val="0.11451371628660427"/>
          <c:y val="0.1359717443553656"/>
          <c:w val="0.36953255832650528"/>
          <c:h val="0.11720349982469626"/>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100" b="1"/>
              <a:t>By user categories</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7.2101338534161979E-2"/>
          <c:y val="0.17053571428571429"/>
          <c:w val="0.90078837187865379"/>
          <c:h val="0.63935174987207788"/>
        </c:manualLayout>
      </c:layout>
      <c:barChart>
        <c:barDir val="col"/>
        <c:grouping val="clustered"/>
        <c:varyColors val="0"/>
        <c:ser>
          <c:idx val="1"/>
          <c:order val="0"/>
          <c:tx>
            <c:strRef>
              <c:f>Graphes_Repartit!$I$61</c:f>
              <c:strCache>
                <c:ptCount val="1"/>
                <c:pt idx="0">
                  <c:v>Moy 2015-2019</c:v>
                </c:pt>
              </c:strCache>
            </c:strRef>
          </c:tx>
          <c:spPr>
            <a:pattFill prst="dkUpDiag">
              <a:fgClr>
                <a:schemeClr val="accent2">
                  <a:lumMod val="75000"/>
                </a:schemeClr>
              </a:fgClr>
              <a:bgClr>
                <a:schemeClr val="bg1"/>
              </a:bgClr>
            </a:pattFill>
            <a:ln>
              <a:solidFill>
                <a:schemeClr val="accent2">
                  <a:lumMod val="75000"/>
                </a:schemeClr>
              </a:solidFill>
            </a:ln>
            <a:effectLst/>
          </c:spPr>
          <c:invertIfNegative val="0"/>
          <c:cat>
            <c:strRef>
              <c:f>Graphes_Repartit!$M$76:$M$82</c:f>
              <c:strCache>
                <c:ptCount val="7"/>
                <c:pt idx="0">
                  <c:v>Pedestrians</c:v>
                </c:pt>
                <c:pt idx="1">
                  <c:v>Pedal cyclists</c:v>
                </c:pt>
                <c:pt idx="2">
                  <c:v>Moped riders</c:v>
                </c:pt>
                <c:pt idx="3">
                  <c:v>Motorcyclists</c:v>
                </c:pt>
                <c:pt idx="4">
                  <c:v>Car users</c:v>
                </c:pt>
                <c:pt idx="5">
                  <c:v>HGV users</c:v>
                </c:pt>
                <c:pt idx="6">
                  <c:v>Others</c:v>
                </c:pt>
              </c:strCache>
            </c:strRef>
          </c:cat>
          <c:val>
            <c:numRef>
              <c:f>Graphes_Repartit!$I$76:$I$82</c:f>
              <c:numCache>
                <c:formatCode>0</c:formatCode>
                <c:ptCount val="7"/>
                <c:pt idx="0">
                  <c:v>56.2</c:v>
                </c:pt>
                <c:pt idx="1">
                  <c:v>26</c:v>
                </c:pt>
                <c:pt idx="2">
                  <c:v>16</c:v>
                </c:pt>
                <c:pt idx="3">
                  <c:v>108.2</c:v>
                </c:pt>
                <c:pt idx="4">
                  <c:v>232.8</c:v>
                </c:pt>
                <c:pt idx="5">
                  <c:v>8.4</c:v>
                </c:pt>
                <c:pt idx="6">
                  <c:v>26.8</c:v>
                </c:pt>
              </c:numCache>
            </c:numRef>
          </c:val>
          <c:extLst>
            <c:ext xmlns:c16="http://schemas.microsoft.com/office/drawing/2014/chart" uri="{C3380CC4-5D6E-409C-BE32-E72D297353CC}">
              <c16:uniqueId val="{00000000-D87F-49E4-99C7-7FFADE0D44B7}"/>
            </c:ext>
          </c:extLst>
        </c:ser>
        <c:ser>
          <c:idx val="0"/>
          <c:order val="1"/>
          <c:tx>
            <c:strRef>
              <c:f>Graphes_Repartit!$G$61</c:f>
              <c:strCache>
                <c:ptCount val="1"/>
                <c:pt idx="0">
                  <c:v>2020</c:v>
                </c:pt>
              </c:strCache>
            </c:strRef>
          </c:tx>
          <c:spPr>
            <a:solidFill>
              <a:schemeClr val="accent2">
                <a:lumMod val="75000"/>
              </a:schemeClr>
            </a:solidFill>
            <a:ln>
              <a:noFill/>
            </a:ln>
            <a:effectLst/>
          </c:spPr>
          <c:invertIfNegative val="0"/>
          <c:dLbls>
            <c:dLbl>
              <c:idx val="0"/>
              <c:tx>
                <c:rich>
                  <a:bodyPr/>
                  <a:lstStyle/>
                  <a:p>
                    <a:fld id="{9767B33A-223D-4E24-9417-7BD2BB26283F}"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D87F-49E4-99C7-7FFADE0D44B7}"/>
                </c:ext>
              </c:extLst>
            </c:dLbl>
            <c:dLbl>
              <c:idx val="1"/>
              <c:tx>
                <c:rich>
                  <a:bodyPr/>
                  <a:lstStyle/>
                  <a:p>
                    <a:fld id="{740A1D76-A510-45A9-89AE-F438FF1EB3E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87F-49E4-99C7-7FFADE0D44B7}"/>
                </c:ext>
              </c:extLst>
            </c:dLbl>
            <c:dLbl>
              <c:idx val="2"/>
              <c:tx>
                <c:rich>
                  <a:bodyPr/>
                  <a:lstStyle/>
                  <a:p>
                    <a:fld id="{9436444C-1D7F-4C5A-AE8C-9E41D7512B76}"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87F-49E4-99C7-7FFADE0D44B7}"/>
                </c:ext>
              </c:extLst>
            </c:dLbl>
            <c:dLbl>
              <c:idx val="3"/>
              <c:tx>
                <c:rich>
                  <a:bodyPr/>
                  <a:lstStyle/>
                  <a:p>
                    <a:fld id="{0EE6D19C-14FC-46A8-A041-080FCD09DE1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87F-49E4-99C7-7FFADE0D44B7}"/>
                </c:ext>
              </c:extLst>
            </c:dLbl>
            <c:dLbl>
              <c:idx val="4"/>
              <c:tx>
                <c:rich>
                  <a:bodyPr/>
                  <a:lstStyle/>
                  <a:p>
                    <a:fld id="{4E124451-4FD0-488C-AA58-EF86CA40C38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87F-49E4-99C7-7FFADE0D44B7}"/>
                </c:ext>
              </c:extLst>
            </c:dLbl>
            <c:dLbl>
              <c:idx val="5"/>
              <c:tx>
                <c:rich>
                  <a:bodyPr/>
                  <a:lstStyle/>
                  <a:p>
                    <a:fld id="{2693928F-8A26-4530-A1C2-2837602EF55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87F-49E4-99C7-7FFADE0D44B7}"/>
                </c:ext>
              </c:extLst>
            </c:dLbl>
            <c:dLbl>
              <c:idx val="6"/>
              <c:tx>
                <c:rich>
                  <a:bodyPr/>
                  <a:lstStyle/>
                  <a:p>
                    <a:fld id="{E9B9DA2E-E565-4637-AA9C-F2AF1490B19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87F-49E4-99C7-7FFADE0D44B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Graphes_Repartit!$M$76:$M$82</c:f>
              <c:strCache>
                <c:ptCount val="7"/>
                <c:pt idx="0">
                  <c:v>Pedestrians</c:v>
                </c:pt>
                <c:pt idx="1">
                  <c:v>Pedal cyclists</c:v>
                </c:pt>
                <c:pt idx="2">
                  <c:v>Moped riders</c:v>
                </c:pt>
                <c:pt idx="3">
                  <c:v>Motorcyclists</c:v>
                </c:pt>
                <c:pt idx="4">
                  <c:v>Car users</c:v>
                </c:pt>
                <c:pt idx="5">
                  <c:v>HGV users</c:v>
                </c:pt>
                <c:pt idx="6">
                  <c:v>Others</c:v>
                </c:pt>
              </c:strCache>
            </c:strRef>
          </c:cat>
          <c:val>
            <c:numRef>
              <c:f>Graphes_Repartit!$G$76:$G$82</c:f>
              <c:numCache>
                <c:formatCode>General</c:formatCode>
                <c:ptCount val="7"/>
                <c:pt idx="0">
                  <c:v>24</c:v>
                </c:pt>
                <c:pt idx="1">
                  <c:v>7</c:v>
                </c:pt>
                <c:pt idx="2">
                  <c:v>8</c:v>
                </c:pt>
                <c:pt idx="3">
                  <c:v>29</c:v>
                </c:pt>
                <c:pt idx="4">
                  <c:v>85</c:v>
                </c:pt>
                <c:pt idx="5">
                  <c:v>5</c:v>
                </c:pt>
                <c:pt idx="6" formatCode="0">
                  <c:v>16</c:v>
                </c:pt>
              </c:numCache>
            </c:numRef>
          </c:val>
          <c:extLst>
            <c:ext xmlns:c15="http://schemas.microsoft.com/office/drawing/2012/chart" uri="{02D57815-91ED-43cb-92C2-25804820EDAC}">
              <c15:datalabelsRange>
                <c15:f>Graphes_Repartit!$J$76:$J$82</c15:f>
                <c15:dlblRangeCache>
                  <c:ptCount val="7"/>
                  <c:pt idx="0">
                    <c:v>-57%</c:v>
                  </c:pt>
                  <c:pt idx="1">
                    <c:v>-73%</c:v>
                  </c:pt>
                  <c:pt idx="2">
                    <c:v>-50%</c:v>
                  </c:pt>
                  <c:pt idx="3">
                    <c:v>-73%</c:v>
                  </c:pt>
                  <c:pt idx="4">
                    <c:v>-63%</c:v>
                  </c:pt>
                  <c:pt idx="5">
                    <c:v>-40%</c:v>
                  </c:pt>
                  <c:pt idx="6">
                    <c:v>-40%</c:v>
                  </c:pt>
                </c15:dlblRangeCache>
              </c15:datalabelsRange>
            </c:ext>
            <c:ext xmlns:c16="http://schemas.microsoft.com/office/drawing/2014/chart" uri="{C3380CC4-5D6E-409C-BE32-E72D297353CC}">
              <c16:uniqueId val="{00000008-D87F-49E4-99C7-7FFADE0D44B7}"/>
            </c:ext>
          </c:extLst>
        </c:ser>
        <c:dLbls>
          <c:showLegendKey val="0"/>
          <c:showVal val="0"/>
          <c:showCatName val="0"/>
          <c:showSerName val="0"/>
          <c:showPercent val="0"/>
          <c:showBubbleSize val="0"/>
        </c:dLbls>
        <c:gapWidth val="50"/>
        <c:overlap val="-20"/>
        <c:axId val="1771791055"/>
        <c:axId val="1571213487"/>
      </c:barChart>
      <c:catAx>
        <c:axId val="1771791055"/>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571213487"/>
        <c:crosses val="autoZero"/>
        <c:auto val="1"/>
        <c:lblAlgn val="ctr"/>
        <c:lblOffset val="100"/>
        <c:tickLblSkip val="1"/>
        <c:noMultiLvlLbl val="0"/>
      </c:catAx>
      <c:valAx>
        <c:axId val="15712134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71791055"/>
        <c:crosses val="autoZero"/>
        <c:crossBetween val="between"/>
      </c:valAx>
      <c:spPr>
        <a:noFill/>
        <a:ln>
          <a:solidFill>
            <a:schemeClr val="tx1">
              <a:lumMod val="50000"/>
              <a:lumOff val="50000"/>
            </a:schemeClr>
          </a:solidFill>
        </a:ln>
        <a:effectLst/>
      </c:spPr>
    </c:plotArea>
    <c:plotVisOnly val="1"/>
    <c:dispBlanksAs val="gap"/>
    <c:showDLblsOverMax val="0"/>
  </c:chart>
  <c:spPr>
    <a:no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100" b="1"/>
              <a:t>By age group</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7.8961182483768474E-2"/>
          <c:y val="0.17727952167414052"/>
          <c:w val="0.89134920887925451"/>
          <c:h val="0.62944622953520946"/>
        </c:manualLayout>
      </c:layout>
      <c:barChart>
        <c:barDir val="col"/>
        <c:grouping val="clustered"/>
        <c:varyColors val="0"/>
        <c:ser>
          <c:idx val="1"/>
          <c:order val="0"/>
          <c:tx>
            <c:strRef>
              <c:f>Graphes_Repartit!$I$3</c:f>
              <c:strCache>
                <c:ptCount val="1"/>
                <c:pt idx="0">
                  <c:v>Moy 2015-2019</c:v>
                </c:pt>
              </c:strCache>
            </c:strRef>
          </c:tx>
          <c:spPr>
            <a:pattFill prst="dkUpDiag">
              <a:fgClr>
                <a:schemeClr val="accent2">
                  <a:lumMod val="75000"/>
                </a:schemeClr>
              </a:fgClr>
              <a:bgClr>
                <a:schemeClr val="bg1"/>
              </a:bgClr>
            </a:pattFill>
            <a:ln>
              <a:solidFill>
                <a:schemeClr val="accent2">
                  <a:lumMod val="75000"/>
                </a:schemeClr>
              </a:solidFill>
            </a:ln>
            <a:effectLst/>
          </c:spPr>
          <c:invertIfNegative val="0"/>
          <c:cat>
            <c:strRef>
              <c:f>Graphes_Repartit!$M$15:$M$20</c:f>
              <c:strCache>
                <c:ptCount val="6"/>
                <c:pt idx="0">
                  <c:v>0-17 years</c:v>
                </c:pt>
                <c:pt idx="1">
                  <c:v>18-24 years</c:v>
                </c:pt>
                <c:pt idx="2">
                  <c:v>25-44 years</c:v>
                </c:pt>
                <c:pt idx="3">
                  <c:v>45-64 years</c:v>
                </c:pt>
                <c:pt idx="4">
                  <c:v>65-74 years</c:v>
                </c:pt>
                <c:pt idx="5">
                  <c:v>75 years and over</c:v>
                </c:pt>
              </c:strCache>
            </c:strRef>
          </c:cat>
          <c:val>
            <c:numRef>
              <c:f>Graphes_Repartit!$I$15:$I$20</c:f>
              <c:numCache>
                <c:formatCode>0</c:formatCode>
                <c:ptCount val="6"/>
                <c:pt idx="0">
                  <c:v>24.8</c:v>
                </c:pt>
                <c:pt idx="1">
                  <c:v>83.8</c:v>
                </c:pt>
                <c:pt idx="2">
                  <c:v>145.19999999999999</c:v>
                </c:pt>
                <c:pt idx="3">
                  <c:v>113.4</c:v>
                </c:pt>
                <c:pt idx="4">
                  <c:v>44.6</c:v>
                </c:pt>
                <c:pt idx="5">
                  <c:v>62.6</c:v>
                </c:pt>
              </c:numCache>
            </c:numRef>
          </c:val>
          <c:extLst>
            <c:ext xmlns:c16="http://schemas.microsoft.com/office/drawing/2014/chart" uri="{C3380CC4-5D6E-409C-BE32-E72D297353CC}">
              <c16:uniqueId val="{00000000-1068-44C6-8B27-2327140C2C52}"/>
            </c:ext>
          </c:extLst>
        </c:ser>
        <c:ser>
          <c:idx val="0"/>
          <c:order val="1"/>
          <c:tx>
            <c:strRef>
              <c:f>Graphes_Repartit!$G$3</c:f>
              <c:strCache>
                <c:ptCount val="1"/>
                <c:pt idx="0">
                  <c:v>2020</c:v>
                </c:pt>
              </c:strCache>
            </c:strRef>
          </c:tx>
          <c:spPr>
            <a:solidFill>
              <a:schemeClr val="accent2">
                <a:lumMod val="75000"/>
              </a:schemeClr>
            </a:solidFill>
            <a:ln>
              <a:noFill/>
            </a:ln>
            <a:effectLst/>
          </c:spPr>
          <c:invertIfNegative val="0"/>
          <c:dLbls>
            <c:dLbl>
              <c:idx val="0"/>
              <c:tx>
                <c:rich>
                  <a:bodyPr/>
                  <a:lstStyle/>
                  <a:p>
                    <a:fld id="{8F514E20-8DE7-4525-8EBE-CF273D9ED5E6}"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1068-44C6-8B27-2327140C2C52}"/>
                </c:ext>
              </c:extLst>
            </c:dLbl>
            <c:dLbl>
              <c:idx val="1"/>
              <c:tx>
                <c:rich>
                  <a:bodyPr/>
                  <a:lstStyle/>
                  <a:p>
                    <a:fld id="{F9C98C17-D87B-49CF-8182-66303D1190B6}"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068-44C6-8B27-2327140C2C52}"/>
                </c:ext>
              </c:extLst>
            </c:dLbl>
            <c:dLbl>
              <c:idx val="2"/>
              <c:tx>
                <c:rich>
                  <a:bodyPr/>
                  <a:lstStyle/>
                  <a:p>
                    <a:fld id="{1D77A1F3-3DBC-45D4-80EA-A03C9E6A6CC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068-44C6-8B27-2327140C2C52}"/>
                </c:ext>
              </c:extLst>
            </c:dLbl>
            <c:dLbl>
              <c:idx val="3"/>
              <c:tx>
                <c:rich>
                  <a:bodyPr/>
                  <a:lstStyle/>
                  <a:p>
                    <a:fld id="{A48DFE3B-F93F-4AFE-9690-042E050A415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068-44C6-8B27-2327140C2C52}"/>
                </c:ext>
              </c:extLst>
            </c:dLbl>
            <c:dLbl>
              <c:idx val="4"/>
              <c:tx>
                <c:rich>
                  <a:bodyPr/>
                  <a:lstStyle/>
                  <a:p>
                    <a:fld id="{901E1DD3-CED8-43A6-9011-135D59CACA60}"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068-44C6-8B27-2327140C2C52}"/>
                </c:ext>
              </c:extLst>
            </c:dLbl>
            <c:dLbl>
              <c:idx val="5"/>
              <c:tx>
                <c:rich>
                  <a:bodyPr/>
                  <a:lstStyle/>
                  <a:p>
                    <a:fld id="{9DB3500E-FCF6-4EB9-BC95-6CA24719FA5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068-44C6-8B27-2327140C2C52}"/>
                </c:ext>
              </c:extLst>
            </c:dLbl>
            <c:dLbl>
              <c:idx val="6"/>
              <c:tx>
                <c:rich>
                  <a:bodyPr/>
                  <a:lstStyle/>
                  <a:p>
                    <a:fld id="{F3A1EA97-92D4-4216-BD85-D7B69BE30633}"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1068-44C6-8B27-2327140C2C5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Graphes_Repartit!$M$15:$M$20</c:f>
              <c:strCache>
                <c:ptCount val="6"/>
                <c:pt idx="0">
                  <c:v>0-17 years</c:v>
                </c:pt>
                <c:pt idx="1">
                  <c:v>18-24 years</c:v>
                </c:pt>
                <c:pt idx="2">
                  <c:v>25-44 years</c:v>
                </c:pt>
                <c:pt idx="3">
                  <c:v>45-64 years</c:v>
                </c:pt>
                <c:pt idx="4">
                  <c:v>65-74 years</c:v>
                </c:pt>
                <c:pt idx="5">
                  <c:v>75 years and over</c:v>
                </c:pt>
              </c:strCache>
            </c:strRef>
          </c:cat>
          <c:val>
            <c:numRef>
              <c:f>Graphes_Repartit!$G$15:$G$20</c:f>
              <c:numCache>
                <c:formatCode>General</c:formatCode>
                <c:ptCount val="6"/>
                <c:pt idx="0">
                  <c:v>6</c:v>
                </c:pt>
                <c:pt idx="1">
                  <c:v>31</c:v>
                </c:pt>
                <c:pt idx="2">
                  <c:v>56</c:v>
                </c:pt>
                <c:pt idx="3">
                  <c:v>49</c:v>
                </c:pt>
                <c:pt idx="4">
                  <c:v>18</c:v>
                </c:pt>
                <c:pt idx="5">
                  <c:v>14</c:v>
                </c:pt>
              </c:numCache>
            </c:numRef>
          </c:val>
          <c:extLst>
            <c:ext xmlns:c15="http://schemas.microsoft.com/office/drawing/2012/chart" uri="{02D57815-91ED-43cb-92C2-25804820EDAC}">
              <c15:datalabelsRange>
                <c15:f>Graphes_Repartit!$J$15:$J$20</c15:f>
                <c15:dlblRangeCache>
                  <c:ptCount val="6"/>
                  <c:pt idx="0">
                    <c:v>-76%</c:v>
                  </c:pt>
                  <c:pt idx="1">
                    <c:v>-63%</c:v>
                  </c:pt>
                  <c:pt idx="2">
                    <c:v>-61%</c:v>
                  </c:pt>
                  <c:pt idx="3">
                    <c:v>-57%</c:v>
                  </c:pt>
                  <c:pt idx="4">
                    <c:v>-60%</c:v>
                  </c:pt>
                  <c:pt idx="5">
                    <c:v>-78%</c:v>
                  </c:pt>
                </c15:dlblRangeCache>
              </c15:datalabelsRange>
            </c:ext>
            <c:ext xmlns:c16="http://schemas.microsoft.com/office/drawing/2014/chart" uri="{C3380CC4-5D6E-409C-BE32-E72D297353CC}">
              <c16:uniqueId val="{00000008-1068-44C6-8B27-2327140C2C52}"/>
            </c:ext>
          </c:extLst>
        </c:ser>
        <c:dLbls>
          <c:showLegendKey val="0"/>
          <c:showVal val="0"/>
          <c:showCatName val="0"/>
          <c:showSerName val="0"/>
          <c:showPercent val="0"/>
          <c:showBubbleSize val="0"/>
        </c:dLbls>
        <c:gapWidth val="50"/>
        <c:overlap val="-20"/>
        <c:axId val="1771791055"/>
        <c:axId val="1571213487"/>
      </c:barChart>
      <c:barChart>
        <c:barDir val="col"/>
        <c:grouping val="clustered"/>
        <c:varyColors val="0"/>
        <c:ser>
          <c:idx val="2"/>
          <c:order val="2"/>
          <c:tx>
            <c:strRef>
              <c:f>Graphes_Repartit!$T$1</c:f>
              <c:strCache>
                <c:ptCount val="1"/>
                <c:pt idx="0">
                  <c:v>Contribution de l'évolution</c:v>
                </c:pt>
              </c:strCache>
            </c:strRef>
          </c:tx>
          <c:spPr>
            <a:gradFill>
              <a:gsLst>
                <a:gs pos="0">
                  <a:srgbClr val="FF0000"/>
                </a:gs>
                <a:gs pos="74000">
                  <a:schemeClr val="accent1">
                    <a:lumMod val="45000"/>
                    <a:lumOff val="55000"/>
                  </a:schemeClr>
                </a:gs>
                <a:gs pos="83000">
                  <a:schemeClr val="accent1">
                    <a:lumMod val="45000"/>
                    <a:lumOff val="55000"/>
                  </a:schemeClr>
                </a:gs>
                <a:gs pos="100000">
                  <a:schemeClr val="accent5"/>
                </a:gs>
              </a:gsLst>
              <a:lin ang="5400000" scaled="1"/>
            </a:gradFill>
            <a:ln>
              <a:noFill/>
            </a:ln>
            <a:effectLst/>
          </c:spPr>
          <c:invertIfNegative val="0"/>
          <c:cat>
            <c:strRef>
              <c:f>Graphes_Repartit!$N$4:$N$11</c:f>
              <c:strCache>
                <c:ptCount val="8"/>
                <c:pt idx="0">
                  <c:v>0-14 ans</c:v>
                </c:pt>
                <c:pt idx="1">
                  <c:v>15-17 ans</c:v>
                </c:pt>
                <c:pt idx="2">
                  <c:v>18-24 ans</c:v>
                </c:pt>
                <c:pt idx="3">
                  <c:v>25-44 ans</c:v>
                </c:pt>
                <c:pt idx="4">
                  <c:v>45-64 ans</c:v>
                </c:pt>
                <c:pt idx="5">
                  <c:v>65-74 ans</c:v>
                </c:pt>
                <c:pt idx="6">
                  <c:v>75 ans et plus</c:v>
                </c:pt>
                <c:pt idx="7">
                  <c:v>indéterminé</c:v>
                </c:pt>
              </c:strCache>
            </c:strRef>
          </c:cat>
          <c:val>
            <c:numLit>
              <c:formatCode>General</c:formatCode>
              <c:ptCount val="1"/>
              <c:pt idx="0">
                <c:v>0</c:v>
              </c:pt>
            </c:numLit>
          </c:val>
          <c:extLst>
            <c:ext xmlns:c16="http://schemas.microsoft.com/office/drawing/2014/chart" uri="{C3380CC4-5D6E-409C-BE32-E72D297353CC}">
              <c16:uniqueId val="{00000009-1068-44C6-8B27-2327140C2C52}"/>
            </c:ext>
          </c:extLst>
        </c:ser>
        <c:dLbls>
          <c:showLegendKey val="0"/>
          <c:showVal val="0"/>
          <c:showCatName val="0"/>
          <c:showSerName val="0"/>
          <c:showPercent val="0"/>
          <c:showBubbleSize val="0"/>
        </c:dLbls>
        <c:gapWidth val="50"/>
        <c:axId val="1652827711"/>
        <c:axId val="1652828959"/>
      </c:barChart>
      <c:catAx>
        <c:axId val="1771791055"/>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571213487"/>
        <c:crosses val="autoZero"/>
        <c:auto val="1"/>
        <c:lblAlgn val="ctr"/>
        <c:lblOffset val="100"/>
        <c:noMultiLvlLbl val="0"/>
      </c:catAx>
      <c:valAx>
        <c:axId val="15712134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71791055"/>
        <c:crosses val="autoZero"/>
        <c:crossBetween val="between"/>
        <c:majorUnit val="40"/>
      </c:valAx>
      <c:valAx>
        <c:axId val="1652828959"/>
        <c:scaling>
          <c:orientation val="minMax"/>
        </c:scaling>
        <c:delete val="1"/>
        <c:axPos val="r"/>
        <c:numFmt formatCode="General" sourceLinked="1"/>
        <c:majorTickMark val="out"/>
        <c:minorTickMark val="none"/>
        <c:tickLblPos val="nextTo"/>
        <c:crossAx val="1652827711"/>
        <c:crosses val="max"/>
        <c:crossBetween val="between"/>
      </c:valAx>
      <c:catAx>
        <c:axId val="1652827711"/>
        <c:scaling>
          <c:orientation val="minMax"/>
        </c:scaling>
        <c:delete val="1"/>
        <c:axPos val="b"/>
        <c:numFmt formatCode="General" sourceLinked="1"/>
        <c:majorTickMark val="out"/>
        <c:minorTickMark val="none"/>
        <c:tickLblPos val="nextTo"/>
        <c:crossAx val="1652828959"/>
        <c:crosses val="autoZero"/>
        <c:auto val="1"/>
        <c:lblAlgn val="ctr"/>
        <c:lblOffset val="100"/>
        <c:noMultiLvlLbl val="0"/>
      </c:catAx>
      <c:spPr>
        <a:noFill/>
        <a:ln>
          <a:solidFill>
            <a:schemeClr val="tx1">
              <a:lumMod val="50000"/>
              <a:lumOff val="50000"/>
            </a:schemeClr>
          </a:solidFill>
        </a:ln>
        <a:effectLst/>
      </c:spPr>
    </c:plotArea>
    <c:plotVisOnly val="1"/>
    <c:dispBlanksAs val="gap"/>
    <c:showDLblsOverMax val="0"/>
  </c:chart>
  <c:spPr>
    <a:no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100" b="1">
                <a:solidFill>
                  <a:sysClr val="windowText" lastClr="000000"/>
                </a:solidFill>
              </a:rPr>
              <a:t>By gender</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barChart>
        <c:barDir val="col"/>
        <c:grouping val="clustered"/>
        <c:varyColors val="0"/>
        <c:ser>
          <c:idx val="1"/>
          <c:order val="0"/>
          <c:tx>
            <c:strRef>
              <c:f>Graphes_Repartit!$I$101</c:f>
              <c:strCache>
                <c:ptCount val="1"/>
                <c:pt idx="0">
                  <c:v>Moy 2015-2019</c:v>
                </c:pt>
              </c:strCache>
            </c:strRef>
          </c:tx>
          <c:spPr>
            <a:pattFill prst="dkUpDiag">
              <a:fgClr>
                <a:schemeClr val="accent2">
                  <a:lumMod val="75000"/>
                </a:schemeClr>
              </a:fgClr>
              <a:bgClr>
                <a:schemeClr val="bg1"/>
              </a:bgClr>
            </a:pattFill>
            <a:ln>
              <a:solidFill>
                <a:schemeClr val="accent2">
                  <a:lumMod val="75000"/>
                </a:schemeClr>
              </a:solidFill>
            </a:ln>
            <a:effectLst/>
          </c:spPr>
          <c:invertIfNegative val="0"/>
          <c:cat>
            <c:strRef>
              <c:f>Graphes_Repartit!$M$102:$M$103</c:f>
              <c:strCache>
                <c:ptCount val="2"/>
                <c:pt idx="0">
                  <c:v>Woman</c:v>
                </c:pt>
                <c:pt idx="1">
                  <c:v>Man</c:v>
                </c:pt>
              </c:strCache>
            </c:strRef>
          </c:cat>
          <c:val>
            <c:numRef>
              <c:f>Graphes_Repartit!$I$102:$I$103</c:f>
              <c:numCache>
                <c:formatCode>0</c:formatCode>
                <c:ptCount val="2"/>
                <c:pt idx="0">
                  <c:v>102.6</c:v>
                </c:pt>
                <c:pt idx="1">
                  <c:v>371.8</c:v>
                </c:pt>
              </c:numCache>
            </c:numRef>
          </c:val>
          <c:extLst>
            <c:ext xmlns:c16="http://schemas.microsoft.com/office/drawing/2014/chart" uri="{C3380CC4-5D6E-409C-BE32-E72D297353CC}">
              <c16:uniqueId val="{00000000-EDB5-4FAB-8150-7D46FB8653A5}"/>
            </c:ext>
          </c:extLst>
        </c:ser>
        <c:ser>
          <c:idx val="0"/>
          <c:order val="1"/>
          <c:tx>
            <c:strRef>
              <c:f>Graphes_Repartit!$Q$3</c:f>
              <c:strCache>
                <c:ptCount val="1"/>
                <c:pt idx="0">
                  <c:v>2020</c:v>
                </c:pt>
              </c:strCache>
            </c:strRef>
          </c:tx>
          <c:spPr>
            <a:solidFill>
              <a:schemeClr val="accent2">
                <a:lumMod val="75000"/>
              </a:schemeClr>
            </a:solidFill>
            <a:ln>
              <a:noFill/>
            </a:ln>
            <a:effectLst/>
          </c:spPr>
          <c:invertIfNegative val="0"/>
          <c:dLbls>
            <c:dLbl>
              <c:idx val="0"/>
              <c:tx>
                <c:rich>
                  <a:bodyPr/>
                  <a:lstStyle/>
                  <a:p>
                    <a:fld id="{3CB3DDC1-50CC-464F-835A-3E75B52D4214}" type="CELLRANGE">
                      <a:rPr lang="en-US"/>
                      <a:pPr/>
                      <a:t>[PLAGECELL]</a:t>
                    </a:fld>
                    <a:endParaRPr lang="fr-FR"/>
                  </a:p>
                </c:rich>
              </c:tx>
              <c:dLblPos val="outEnd"/>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DB5-4FAB-8150-7D46FB8653A5}"/>
                </c:ext>
              </c:extLst>
            </c:dLbl>
            <c:dLbl>
              <c:idx val="1"/>
              <c:tx>
                <c:rich>
                  <a:bodyPr/>
                  <a:lstStyle/>
                  <a:p>
                    <a:fld id="{E5867B5F-6B66-4C32-952C-6C4740B457F2}" type="CELLRANGE">
                      <a:rPr lang="fr-FR"/>
                      <a:pPr/>
                      <a:t>[PLAGECELL]</a:t>
                    </a:fld>
                    <a:endParaRPr lang="fr-FR"/>
                  </a:p>
                </c:rich>
              </c:tx>
              <c:dLblPos val="outEnd"/>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DB5-4FAB-8150-7D46FB8653A5}"/>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5"/>
                    </a:solidFill>
                    <a:latin typeface="Arial" panose="020B0604020202020204" pitchFamily="34" charset="0"/>
                    <a:ea typeface="+mn-ea"/>
                    <a:cs typeface="Arial" panose="020B0604020202020204" pitchFamily="34" charset="0"/>
                  </a:defRPr>
                </a:pPr>
                <a:endParaRPr lang="fr-FR"/>
              </a:p>
            </c:txPr>
            <c:dLblPos val="outEnd"/>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Graphes_Repartit!$M$102:$M$103</c:f>
              <c:strCache>
                <c:ptCount val="2"/>
                <c:pt idx="0">
                  <c:v>Woman</c:v>
                </c:pt>
                <c:pt idx="1">
                  <c:v>Man</c:v>
                </c:pt>
              </c:strCache>
            </c:strRef>
          </c:cat>
          <c:val>
            <c:numRef>
              <c:f>Graphes_Repartit!$G$102:$G$103</c:f>
              <c:numCache>
                <c:formatCode>General</c:formatCode>
                <c:ptCount val="2"/>
                <c:pt idx="0">
                  <c:v>20</c:v>
                </c:pt>
                <c:pt idx="1">
                  <c:v>148</c:v>
                </c:pt>
              </c:numCache>
            </c:numRef>
          </c:val>
          <c:extLst>
            <c:ext xmlns:c15="http://schemas.microsoft.com/office/drawing/2012/chart" uri="{02D57815-91ED-43cb-92C2-25804820EDAC}">
              <c15:datalabelsRange>
                <c15:f>Graphes_Repartit!$J$102:$J$103</c15:f>
                <c15:dlblRangeCache>
                  <c:ptCount val="2"/>
                  <c:pt idx="0">
                    <c:v>-81%</c:v>
                  </c:pt>
                  <c:pt idx="1">
                    <c:v>-60%</c:v>
                  </c:pt>
                </c15:dlblRangeCache>
              </c15:datalabelsRange>
            </c:ext>
            <c:ext xmlns:c16="http://schemas.microsoft.com/office/drawing/2014/chart" uri="{C3380CC4-5D6E-409C-BE32-E72D297353CC}">
              <c16:uniqueId val="{00000003-EDB5-4FAB-8150-7D46FB8653A5}"/>
            </c:ext>
          </c:extLst>
        </c:ser>
        <c:dLbls>
          <c:showLegendKey val="0"/>
          <c:showVal val="0"/>
          <c:showCatName val="0"/>
          <c:showSerName val="0"/>
          <c:showPercent val="0"/>
          <c:showBubbleSize val="0"/>
        </c:dLbls>
        <c:gapWidth val="50"/>
        <c:overlap val="-20"/>
        <c:axId val="1771791055"/>
        <c:axId val="1571213487"/>
      </c:barChart>
      <c:catAx>
        <c:axId val="1771791055"/>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571213487"/>
        <c:crosses val="autoZero"/>
        <c:auto val="1"/>
        <c:lblAlgn val="ctr"/>
        <c:lblOffset val="100"/>
        <c:noMultiLvlLbl val="0"/>
      </c:catAx>
      <c:valAx>
        <c:axId val="15712134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71791055"/>
        <c:crosses val="autoZero"/>
        <c:crossBetween val="between"/>
        <c:majorUnit val="100"/>
      </c:valAx>
      <c:spPr>
        <a:noFill/>
        <a:ln>
          <a:solidFill>
            <a:schemeClr val="tx1">
              <a:lumMod val="50000"/>
              <a:lumOff val="50000"/>
            </a:schemeClr>
          </a:solidFill>
        </a:ln>
        <a:effectLst/>
      </c:spPr>
    </c:plotArea>
    <c:plotVisOnly val="1"/>
    <c:dispBlanksAs val="gap"/>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000" b="1"/>
              <a:t>Number of injury accidents and victims (fatalities+injured) for the cumulative period from week 12 to 19 inclusive in mainland France</a:t>
            </a:r>
          </a:p>
        </c:rich>
      </c:tx>
      <c:layout>
        <c:manualLayout>
          <c:xMode val="edge"/>
          <c:yMode val="edge"/>
          <c:x val="0.12752583720939092"/>
          <c:y val="1.3289041179983146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8.6108742938337354E-2"/>
          <c:y val="0.2705918306172731"/>
          <c:w val="0.87753018372703417"/>
          <c:h val="0.56308643870769626"/>
        </c:manualLayout>
      </c:layout>
      <c:lineChart>
        <c:grouping val="standard"/>
        <c:varyColors val="0"/>
        <c:ser>
          <c:idx val="0"/>
          <c:order val="0"/>
          <c:tx>
            <c:v>Victims, average 2015-2019</c:v>
          </c:tx>
          <c:spPr>
            <a:ln w="19050" cap="rnd">
              <a:solidFill>
                <a:schemeClr val="accent2"/>
              </a:solidFill>
              <a:prstDash val="sysDash"/>
              <a:round/>
            </a:ln>
            <a:effectLst/>
          </c:spPr>
          <c:marker>
            <c:symbol val="none"/>
          </c:marker>
          <c:cat>
            <c:strRef>
              <c:f>ATB_Heure!$B$6:$B$29</c:f>
              <c:strCache>
                <c:ptCount val="24"/>
                <c:pt idx="0">
                  <c:v>0h-1h</c:v>
                </c:pt>
                <c:pt idx="1">
                  <c:v>1h-2h</c:v>
                </c:pt>
                <c:pt idx="2">
                  <c:v>2h-3h</c:v>
                </c:pt>
                <c:pt idx="3">
                  <c:v>3h-4h</c:v>
                </c:pt>
                <c:pt idx="4">
                  <c:v>4h-5h</c:v>
                </c:pt>
                <c:pt idx="5">
                  <c:v>5h-6h</c:v>
                </c:pt>
                <c:pt idx="6">
                  <c:v>6h-7h</c:v>
                </c:pt>
                <c:pt idx="7">
                  <c:v>7h-8h</c:v>
                </c:pt>
                <c:pt idx="8">
                  <c:v>8h-9h</c:v>
                </c:pt>
                <c:pt idx="9">
                  <c:v>9h-10h</c:v>
                </c:pt>
                <c:pt idx="10">
                  <c:v>10h-11h</c:v>
                </c:pt>
                <c:pt idx="11">
                  <c:v>11h-12h</c:v>
                </c:pt>
                <c:pt idx="12">
                  <c:v>12h-13h</c:v>
                </c:pt>
                <c:pt idx="13">
                  <c:v>13h-14h</c:v>
                </c:pt>
                <c:pt idx="14">
                  <c:v>14h-15h</c:v>
                </c:pt>
                <c:pt idx="15">
                  <c:v>15h-16h</c:v>
                </c:pt>
                <c:pt idx="16">
                  <c:v>16h-17h</c:v>
                </c:pt>
                <c:pt idx="17">
                  <c:v>17h-18h</c:v>
                </c:pt>
                <c:pt idx="18">
                  <c:v>18h-19h</c:v>
                </c:pt>
                <c:pt idx="19">
                  <c:v>19h-20h</c:v>
                </c:pt>
                <c:pt idx="20">
                  <c:v>20h-21h</c:v>
                </c:pt>
                <c:pt idx="21">
                  <c:v>21h-22h</c:v>
                </c:pt>
                <c:pt idx="22">
                  <c:v>22h-23h</c:v>
                </c:pt>
                <c:pt idx="23">
                  <c:v>23h-00h</c:v>
                </c:pt>
              </c:strCache>
            </c:strRef>
          </c:cat>
          <c:val>
            <c:numRef>
              <c:f>ATB_Heure!$I$100:$I$123</c:f>
              <c:numCache>
                <c:formatCode>General</c:formatCode>
                <c:ptCount val="24"/>
                <c:pt idx="0">
                  <c:v>202</c:v>
                </c:pt>
                <c:pt idx="1">
                  <c:v>169.8</c:v>
                </c:pt>
                <c:pt idx="2">
                  <c:v>131.4</c:v>
                </c:pt>
                <c:pt idx="3">
                  <c:v>114.6</c:v>
                </c:pt>
                <c:pt idx="4">
                  <c:v>130.6</c:v>
                </c:pt>
                <c:pt idx="5">
                  <c:v>163.4</c:v>
                </c:pt>
                <c:pt idx="6">
                  <c:v>215.8</c:v>
                </c:pt>
                <c:pt idx="7">
                  <c:v>391.4</c:v>
                </c:pt>
                <c:pt idx="8">
                  <c:v>605.6</c:v>
                </c:pt>
                <c:pt idx="9">
                  <c:v>530.6</c:v>
                </c:pt>
                <c:pt idx="10">
                  <c:v>473.4</c:v>
                </c:pt>
                <c:pt idx="11">
                  <c:v>556</c:v>
                </c:pt>
                <c:pt idx="12">
                  <c:v>602.20000000000005</c:v>
                </c:pt>
                <c:pt idx="13">
                  <c:v>587.20000000000005</c:v>
                </c:pt>
                <c:pt idx="14">
                  <c:v>650.79999999999995</c:v>
                </c:pt>
                <c:pt idx="15">
                  <c:v>708</c:v>
                </c:pt>
                <c:pt idx="16">
                  <c:v>854</c:v>
                </c:pt>
                <c:pt idx="17">
                  <c:v>987.4</c:v>
                </c:pt>
                <c:pt idx="18">
                  <c:v>887.2</c:v>
                </c:pt>
                <c:pt idx="19">
                  <c:v>657.6</c:v>
                </c:pt>
                <c:pt idx="20">
                  <c:v>429.8</c:v>
                </c:pt>
                <c:pt idx="21">
                  <c:v>376.4</c:v>
                </c:pt>
                <c:pt idx="22">
                  <c:v>318.2</c:v>
                </c:pt>
                <c:pt idx="23">
                  <c:v>261</c:v>
                </c:pt>
              </c:numCache>
            </c:numRef>
          </c:val>
          <c:smooth val="0"/>
          <c:extLst>
            <c:ext xmlns:c16="http://schemas.microsoft.com/office/drawing/2014/chart" uri="{C3380CC4-5D6E-409C-BE32-E72D297353CC}">
              <c16:uniqueId val="{00000000-ED74-4823-9DF2-F6D9224DDCCA}"/>
            </c:ext>
          </c:extLst>
        </c:ser>
        <c:ser>
          <c:idx val="2"/>
          <c:order val="1"/>
          <c:tx>
            <c:v>Injury accidents, average 2015-2019</c:v>
          </c:tx>
          <c:spPr>
            <a:ln w="19050" cap="rnd">
              <a:solidFill>
                <a:srgbClr val="7030A0"/>
              </a:solidFill>
              <a:prstDash val="sysDash"/>
              <a:round/>
            </a:ln>
            <a:effectLst/>
          </c:spPr>
          <c:marker>
            <c:symbol val="none"/>
          </c:marker>
          <c:cat>
            <c:strRef>
              <c:f>ATB_Heure!$B$6:$B$29</c:f>
              <c:strCache>
                <c:ptCount val="24"/>
                <c:pt idx="0">
                  <c:v>0h-1h</c:v>
                </c:pt>
                <c:pt idx="1">
                  <c:v>1h-2h</c:v>
                </c:pt>
                <c:pt idx="2">
                  <c:v>2h-3h</c:v>
                </c:pt>
                <c:pt idx="3">
                  <c:v>3h-4h</c:v>
                </c:pt>
                <c:pt idx="4">
                  <c:v>4h-5h</c:v>
                </c:pt>
                <c:pt idx="5">
                  <c:v>5h-6h</c:v>
                </c:pt>
                <c:pt idx="6">
                  <c:v>6h-7h</c:v>
                </c:pt>
                <c:pt idx="7">
                  <c:v>7h-8h</c:v>
                </c:pt>
                <c:pt idx="8">
                  <c:v>8h-9h</c:v>
                </c:pt>
                <c:pt idx="9">
                  <c:v>9h-10h</c:v>
                </c:pt>
                <c:pt idx="10">
                  <c:v>10h-11h</c:v>
                </c:pt>
                <c:pt idx="11">
                  <c:v>11h-12h</c:v>
                </c:pt>
                <c:pt idx="12">
                  <c:v>12h-13h</c:v>
                </c:pt>
                <c:pt idx="13">
                  <c:v>13h-14h</c:v>
                </c:pt>
                <c:pt idx="14">
                  <c:v>14h-15h</c:v>
                </c:pt>
                <c:pt idx="15">
                  <c:v>15h-16h</c:v>
                </c:pt>
                <c:pt idx="16">
                  <c:v>16h-17h</c:v>
                </c:pt>
                <c:pt idx="17">
                  <c:v>17h-18h</c:v>
                </c:pt>
                <c:pt idx="18">
                  <c:v>18h-19h</c:v>
                </c:pt>
                <c:pt idx="19">
                  <c:v>19h-20h</c:v>
                </c:pt>
                <c:pt idx="20">
                  <c:v>20h-21h</c:v>
                </c:pt>
                <c:pt idx="21">
                  <c:v>21h-22h</c:v>
                </c:pt>
                <c:pt idx="22">
                  <c:v>22h-23h</c:v>
                </c:pt>
                <c:pt idx="23">
                  <c:v>23h-00h</c:v>
                </c:pt>
              </c:strCache>
            </c:strRef>
          </c:cat>
          <c:val>
            <c:numRef>
              <c:f>ATB_Heure!$I$6:$I$29</c:f>
              <c:numCache>
                <c:formatCode>General</c:formatCode>
                <c:ptCount val="24"/>
                <c:pt idx="0">
                  <c:v>141.80000000000001</c:v>
                </c:pt>
                <c:pt idx="1">
                  <c:v>116.2</c:v>
                </c:pt>
                <c:pt idx="2">
                  <c:v>90.6</c:v>
                </c:pt>
                <c:pt idx="3">
                  <c:v>79.599999999999994</c:v>
                </c:pt>
                <c:pt idx="4">
                  <c:v>90</c:v>
                </c:pt>
                <c:pt idx="5">
                  <c:v>119</c:v>
                </c:pt>
                <c:pt idx="6">
                  <c:v>158</c:v>
                </c:pt>
                <c:pt idx="7">
                  <c:v>308.60000000000002</c:v>
                </c:pt>
                <c:pt idx="8">
                  <c:v>488</c:v>
                </c:pt>
                <c:pt idx="9">
                  <c:v>434</c:v>
                </c:pt>
                <c:pt idx="10">
                  <c:v>381.4</c:v>
                </c:pt>
                <c:pt idx="11">
                  <c:v>437.8</c:v>
                </c:pt>
                <c:pt idx="12">
                  <c:v>469.8</c:v>
                </c:pt>
                <c:pt idx="13">
                  <c:v>456.4</c:v>
                </c:pt>
                <c:pt idx="14">
                  <c:v>493</c:v>
                </c:pt>
                <c:pt idx="15">
                  <c:v>537.4</c:v>
                </c:pt>
                <c:pt idx="16">
                  <c:v>643.4</c:v>
                </c:pt>
                <c:pt idx="17">
                  <c:v>758.4</c:v>
                </c:pt>
                <c:pt idx="18">
                  <c:v>671.8</c:v>
                </c:pt>
                <c:pt idx="19">
                  <c:v>499.2</c:v>
                </c:pt>
                <c:pt idx="20">
                  <c:v>335.8</c:v>
                </c:pt>
                <c:pt idx="21">
                  <c:v>276.2</c:v>
                </c:pt>
                <c:pt idx="22">
                  <c:v>226.4</c:v>
                </c:pt>
                <c:pt idx="23">
                  <c:v>183.2</c:v>
                </c:pt>
              </c:numCache>
            </c:numRef>
          </c:val>
          <c:smooth val="0"/>
          <c:extLst>
            <c:ext xmlns:c16="http://schemas.microsoft.com/office/drawing/2014/chart" uri="{C3380CC4-5D6E-409C-BE32-E72D297353CC}">
              <c16:uniqueId val="{00000001-ED74-4823-9DF2-F6D9224DDCCA}"/>
            </c:ext>
          </c:extLst>
        </c:ser>
        <c:ser>
          <c:idx val="1"/>
          <c:order val="2"/>
          <c:tx>
            <c:v>Victims 2020</c:v>
          </c:tx>
          <c:spPr>
            <a:ln w="19050" cap="rnd">
              <a:solidFill>
                <a:schemeClr val="accent2"/>
              </a:solidFill>
              <a:round/>
            </a:ln>
            <a:effectLst/>
          </c:spPr>
          <c:marker>
            <c:symbol val="none"/>
          </c:marker>
          <c:cat>
            <c:strRef>
              <c:f>ATB_Heure!$B$6:$B$29</c:f>
              <c:strCache>
                <c:ptCount val="24"/>
                <c:pt idx="0">
                  <c:v>0h-1h</c:v>
                </c:pt>
                <c:pt idx="1">
                  <c:v>1h-2h</c:v>
                </c:pt>
                <c:pt idx="2">
                  <c:v>2h-3h</c:v>
                </c:pt>
                <c:pt idx="3">
                  <c:v>3h-4h</c:v>
                </c:pt>
                <c:pt idx="4">
                  <c:v>4h-5h</c:v>
                </c:pt>
                <c:pt idx="5">
                  <c:v>5h-6h</c:v>
                </c:pt>
                <c:pt idx="6">
                  <c:v>6h-7h</c:v>
                </c:pt>
                <c:pt idx="7">
                  <c:v>7h-8h</c:v>
                </c:pt>
                <c:pt idx="8">
                  <c:v>8h-9h</c:v>
                </c:pt>
                <c:pt idx="9">
                  <c:v>9h-10h</c:v>
                </c:pt>
                <c:pt idx="10">
                  <c:v>10h-11h</c:v>
                </c:pt>
                <c:pt idx="11">
                  <c:v>11h-12h</c:v>
                </c:pt>
                <c:pt idx="12">
                  <c:v>12h-13h</c:v>
                </c:pt>
                <c:pt idx="13">
                  <c:v>13h-14h</c:v>
                </c:pt>
                <c:pt idx="14">
                  <c:v>14h-15h</c:v>
                </c:pt>
                <c:pt idx="15">
                  <c:v>15h-16h</c:v>
                </c:pt>
                <c:pt idx="16">
                  <c:v>16h-17h</c:v>
                </c:pt>
                <c:pt idx="17">
                  <c:v>17h-18h</c:v>
                </c:pt>
                <c:pt idx="18">
                  <c:v>18h-19h</c:v>
                </c:pt>
                <c:pt idx="19">
                  <c:v>19h-20h</c:v>
                </c:pt>
                <c:pt idx="20">
                  <c:v>20h-21h</c:v>
                </c:pt>
                <c:pt idx="21">
                  <c:v>21h-22h</c:v>
                </c:pt>
                <c:pt idx="22">
                  <c:v>22h-23h</c:v>
                </c:pt>
                <c:pt idx="23">
                  <c:v>23h-00h</c:v>
                </c:pt>
              </c:strCache>
            </c:strRef>
          </c:cat>
          <c:val>
            <c:numRef>
              <c:f>ATB_Heure!$L$100:$L$123</c:f>
              <c:numCache>
                <c:formatCode>General</c:formatCode>
                <c:ptCount val="24"/>
                <c:pt idx="0">
                  <c:v>39</c:v>
                </c:pt>
                <c:pt idx="1">
                  <c:v>47</c:v>
                </c:pt>
                <c:pt idx="2">
                  <c:v>45</c:v>
                </c:pt>
                <c:pt idx="3">
                  <c:v>21</c:v>
                </c:pt>
                <c:pt idx="4">
                  <c:v>37</c:v>
                </c:pt>
                <c:pt idx="5">
                  <c:v>38</c:v>
                </c:pt>
                <c:pt idx="6">
                  <c:v>41</c:v>
                </c:pt>
                <c:pt idx="7">
                  <c:v>62</c:v>
                </c:pt>
                <c:pt idx="8">
                  <c:v>91</c:v>
                </c:pt>
                <c:pt idx="9">
                  <c:v>101</c:v>
                </c:pt>
                <c:pt idx="10">
                  <c:v>140</c:v>
                </c:pt>
                <c:pt idx="11">
                  <c:v>111</c:v>
                </c:pt>
                <c:pt idx="12">
                  <c:v>87</c:v>
                </c:pt>
                <c:pt idx="13">
                  <c:v>143</c:v>
                </c:pt>
                <c:pt idx="14">
                  <c:v>170</c:v>
                </c:pt>
                <c:pt idx="15">
                  <c:v>196</c:v>
                </c:pt>
                <c:pt idx="16">
                  <c:v>183</c:v>
                </c:pt>
                <c:pt idx="17">
                  <c:v>201</c:v>
                </c:pt>
                <c:pt idx="18">
                  <c:v>192</c:v>
                </c:pt>
                <c:pt idx="19">
                  <c:v>148</c:v>
                </c:pt>
                <c:pt idx="20">
                  <c:v>106</c:v>
                </c:pt>
                <c:pt idx="21">
                  <c:v>81</c:v>
                </c:pt>
                <c:pt idx="22">
                  <c:v>65</c:v>
                </c:pt>
                <c:pt idx="23">
                  <c:v>80</c:v>
                </c:pt>
              </c:numCache>
            </c:numRef>
          </c:val>
          <c:smooth val="0"/>
          <c:extLst>
            <c:ext xmlns:c16="http://schemas.microsoft.com/office/drawing/2014/chart" uri="{C3380CC4-5D6E-409C-BE32-E72D297353CC}">
              <c16:uniqueId val="{00000002-ED74-4823-9DF2-F6D9224DDCCA}"/>
            </c:ext>
          </c:extLst>
        </c:ser>
        <c:ser>
          <c:idx val="3"/>
          <c:order val="3"/>
          <c:tx>
            <c:v>Injury accidents 2020</c:v>
          </c:tx>
          <c:spPr>
            <a:ln w="19050" cap="rnd">
              <a:solidFill>
                <a:srgbClr val="7030A0"/>
              </a:solidFill>
              <a:round/>
            </a:ln>
            <a:effectLst/>
          </c:spPr>
          <c:marker>
            <c:symbol val="none"/>
          </c:marker>
          <c:cat>
            <c:strRef>
              <c:f>ATB_Heure!$B$6:$B$29</c:f>
              <c:strCache>
                <c:ptCount val="24"/>
                <c:pt idx="0">
                  <c:v>0h-1h</c:v>
                </c:pt>
                <c:pt idx="1">
                  <c:v>1h-2h</c:v>
                </c:pt>
                <c:pt idx="2">
                  <c:v>2h-3h</c:v>
                </c:pt>
                <c:pt idx="3">
                  <c:v>3h-4h</c:v>
                </c:pt>
                <c:pt idx="4">
                  <c:v>4h-5h</c:v>
                </c:pt>
                <c:pt idx="5">
                  <c:v>5h-6h</c:v>
                </c:pt>
                <c:pt idx="6">
                  <c:v>6h-7h</c:v>
                </c:pt>
                <c:pt idx="7">
                  <c:v>7h-8h</c:v>
                </c:pt>
                <c:pt idx="8">
                  <c:v>8h-9h</c:v>
                </c:pt>
                <c:pt idx="9">
                  <c:v>9h-10h</c:v>
                </c:pt>
                <c:pt idx="10">
                  <c:v>10h-11h</c:v>
                </c:pt>
                <c:pt idx="11">
                  <c:v>11h-12h</c:v>
                </c:pt>
                <c:pt idx="12">
                  <c:v>12h-13h</c:v>
                </c:pt>
                <c:pt idx="13">
                  <c:v>13h-14h</c:v>
                </c:pt>
                <c:pt idx="14">
                  <c:v>14h-15h</c:v>
                </c:pt>
                <c:pt idx="15">
                  <c:v>15h-16h</c:v>
                </c:pt>
                <c:pt idx="16">
                  <c:v>16h-17h</c:v>
                </c:pt>
                <c:pt idx="17">
                  <c:v>17h-18h</c:v>
                </c:pt>
                <c:pt idx="18">
                  <c:v>18h-19h</c:v>
                </c:pt>
                <c:pt idx="19">
                  <c:v>19h-20h</c:v>
                </c:pt>
                <c:pt idx="20">
                  <c:v>20h-21h</c:v>
                </c:pt>
                <c:pt idx="21">
                  <c:v>21h-22h</c:v>
                </c:pt>
                <c:pt idx="22">
                  <c:v>22h-23h</c:v>
                </c:pt>
                <c:pt idx="23">
                  <c:v>23h-00h</c:v>
                </c:pt>
              </c:strCache>
            </c:strRef>
          </c:cat>
          <c:val>
            <c:numRef>
              <c:f>ATB_Heure!$L$6:$L$29</c:f>
              <c:numCache>
                <c:formatCode>General</c:formatCode>
                <c:ptCount val="24"/>
                <c:pt idx="0">
                  <c:v>30</c:v>
                </c:pt>
                <c:pt idx="1">
                  <c:v>35</c:v>
                </c:pt>
                <c:pt idx="2">
                  <c:v>28</c:v>
                </c:pt>
                <c:pt idx="3">
                  <c:v>18</c:v>
                </c:pt>
                <c:pt idx="4">
                  <c:v>27</c:v>
                </c:pt>
                <c:pt idx="5">
                  <c:v>33</c:v>
                </c:pt>
                <c:pt idx="6">
                  <c:v>35</c:v>
                </c:pt>
                <c:pt idx="7">
                  <c:v>53</c:v>
                </c:pt>
                <c:pt idx="8">
                  <c:v>81</c:v>
                </c:pt>
                <c:pt idx="9">
                  <c:v>90</c:v>
                </c:pt>
                <c:pt idx="10">
                  <c:v>114</c:v>
                </c:pt>
                <c:pt idx="11">
                  <c:v>101</c:v>
                </c:pt>
                <c:pt idx="12">
                  <c:v>79</c:v>
                </c:pt>
                <c:pt idx="13">
                  <c:v>116</c:v>
                </c:pt>
                <c:pt idx="14">
                  <c:v>140</c:v>
                </c:pt>
                <c:pt idx="15">
                  <c:v>157</c:v>
                </c:pt>
                <c:pt idx="16">
                  <c:v>154</c:v>
                </c:pt>
                <c:pt idx="17">
                  <c:v>160</c:v>
                </c:pt>
                <c:pt idx="18">
                  <c:v>157</c:v>
                </c:pt>
                <c:pt idx="19">
                  <c:v>119</c:v>
                </c:pt>
                <c:pt idx="20">
                  <c:v>87</c:v>
                </c:pt>
                <c:pt idx="21">
                  <c:v>71</c:v>
                </c:pt>
                <c:pt idx="22">
                  <c:v>49</c:v>
                </c:pt>
                <c:pt idx="23">
                  <c:v>71</c:v>
                </c:pt>
              </c:numCache>
            </c:numRef>
          </c:val>
          <c:smooth val="0"/>
          <c:extLst>
            <c:ext xmlns:c16="http://schemas.microsoft.com/office/drawing/2014/chart" uri="{C3380CC4-5D6E-409C-BE32-E72D297353CC}">
              <c16:uniqueId val="{00000003-ED74-4823-9DF2-F6D9224DDCCA}"/>
            </c:ext>
          </c:extLst>
        </c:ser>
        <c:dLbls>
          <c:showLegendKey val="0"/>
          <c:showVal val="0"/>
          <c:showCatName val="0"/>
          <c:showSerName val="0"/>
          <c:showPercent val="0"/>
          <c:showBubbleSize val="0"/>
        </c:dLbls>
        <c:smooth val="0"/>
        <c:axId val="911456528"/>
        <c:axId val="911450704"/>
      </c:lineChart>
      <c:catAx>
        <c:axId val="911456528"/>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911450704"/>
        <c:crosses val="autoZero"/>
        <c:auto val="1"/>
        <c:lblAlgn val="ctr"/>
        <c:lblOffset val="100"/>
        <c:noMultiLvlLbl val="0"/>
      </c:catAx>
      <c:valAx>
        <c:axId val="911450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911456528"/>
        <c:crosses val="autoZero"/>
        <c:crossBetween val="between"/>
      </c:valAx>
      <c:spPr>
        <a:noFill/>
        <a:ln>
          <a:solidFill>
            <a:schemeClr val="tx1">
              <a:lumMod val="50000"/>
              <a:lumOff val="50000"/>
            </a:schemeClr>
          </a:solidFill>
        </a:ln>
        <a:effectLst/>
      </c:spPr>
    </c:plotArea>
    <c:legend>
      <c:legendPos val="b"/>
      <c:layout>
        <c:manualLayout>
          <c:xMode val="edge"/>
          <c:yMode val="edge"/>
          <c:x val="0.10197654175666358"/>
          <c:y val="0.14921442619115505"/>
          <c:w val="0.82516927038692012"/>
          <c:h val="9.6839427105038053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000" b="1" baseline="0"/>
              <a:t>Número de f</a:t>
            </a:r>
            <a:r>
              <a:rPr lang="fr-FR" sz="1000" b="1"/>
              <a:t>allecidos semanas 2 a 26, en 2020 y para el promedio de 2015-2019 en Francia continental</a:t>
            </a:r>
          </a:p>
        </c:rich>
      </c:tx>
      <c:layout>
        <c:manualLayout>
          <c:xMode val="edge"/>
          <c:yMode val="edge"/>
          <c:x val="0.12193655975580046"/>
          <c:y val="1.5384615384615385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7.2849456656992759E-2"/>
          <c:y val="0.15361841308298002"/>
          <c:w val="0.9092023895785879"/>
          <c:h val="0.64413123359580049"/>
        </c:manualLayout>
      </c:layout>
      <c:lineChart>
        <c:grouping val="standard"/>
        <c:varyColors val="0"/>
        <c:ser>
          <c:idx val="1"/>
          <c:order val="0"/>
          <c:tx>
            <c:strRef>
              <c:f>ATB_Sem!$R$3</c:f>
              <c:strCache>
                <c:ptCount val="1"/>
                <c:pt idx="0">
                  <c:v>2015-2019</c:v>
                </c:pt>
              </c:strCache>
            </c:strRef>
          </c:tx>
          <c:spPr>
            <a:ln w="28575" cap="rnd">
              <a:solidFill>
                <a:srgbClr val="C00000"/>
              </a:solidFill>
              <a:prstDash val="sysDash"/>
              <a:round/>
            </a:ln>
            <a:effectLst/>
          </c:spPr>
          <c:marker>
            <c:symbol val="none"/>
          </c:marker>
          <c:cat>
            <c:numRef>
              <c:f>ATB_Sem!$B$5:$B$29</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ATB_Sem!$R$5:$R$29</c:f>
              <c:numCache>
                <c:formatCode>General</c:formatCode>
                <c:ptCount val="25"/>
                <c:pt idx="0">
                  <c:v>60.2</c:v>
                </c:pt>
                <c:pt idx="1">
                  <c:v>55.2</c:v>
                </c:pt>
                <c:pt idx="2">
                  <c:v>51.4</c:v>
                </c:pt>
                <c:pt idx="3">
                  <c:v>57.2</c:v>
                </c:pt>
                <c:pt idx="4">
                  <c:v>60.4</c:v>
                </c:pt>
                <c:pt idx="5">
                  <c:v>62</c:v>
                </c:pt>
                <c:pt idx="6">
                  <c:v>53.4</c:v>
                </c:pt>
                <c:pt idx="7">
                  <c:v>60.2</c:v>
                </c:pt>
                <c:pt idx="8">
                  <c:v>56.6</c:v>
                </c:pt>
                <c:pt idx="9">
                  <c:v>54.4</c:v>
                </c:pt>
                <c:pt idx="10">
                  <c:v>54.4</c:v>
                </c:pt>
                <c:pt idx="11">
                  <c:v>54.4</c:v>
                </c:pt>
                <c:pt idx="12">
                  <c:v>58.2</c:v>
                </c:pt>
                <c:pt idx="13">
                  <c:v>61</c:v>
                </c:pt>
                <c:pt idx="14">
                  <c:v>63.6</c:v>
                </c:pt>
                <c:pt idx="15">
                  <c:v>62</c:v>
                </c:pt>
                <c:pt idx="16">
                  <c:v>60.8</c:v>
                </c:pt>
                <c:pt idx="17">
                  <c:v>60</c:v>
                </c:pt>
                <c:pt idx="18">
                  <c:v>65</c:v>
                </c:pt>
                <c:pt idx="19">
                  <c:v>61.8</c:v>
                </c:pt>
                <c:pt idx="20">
                  <c:v>62.8</c:v>
                </c:pt>
                <c:pt idx="21">
                  <c:v>68.400000000000006</c:v>
                </c:pt>
                <c:pt idx="22">
                  <c:v>65.400000000000006</c:v>
                </c:pt>
                <c:pt idx="23">
                  <c:v>71</c:v>
                </c:pt>
                <c:pt idx="24">
                  <c:v>72</c:v>
                </c:pt>
              </c:numCache>
            </c:numRef>
          </c:val>
          <c:smooth val="0"/>
          <c:extLst>
            <c:ext xmlns:c16="http://schemas.microsoft.com/office/drawing/2014/chart" uri="{C3380CC4-5D6E-409C-BE32-E72D297353CC}">
              <c16:uniqueId val="{00000000-A17D-4CD9-8168-10A4966B907B}"/>
            </c:ext>
          </c:extLst>
        </c:ser>
        <c:ser>
          <c:idx val="2"/>
          <c:order val="1"/>
          <c:tx>
            <c:strRef>
              <c:f>ATB_Sem!$S$3</c:f>
              <c:strCache>
                <c:ptCount val="1"/>
                <c:pt idx="0">
                  <c:v>2020</c:v>
                </c:pt>
              </c:strCache>
            </c:strRef>
          </c:tx>
          <c:spPr>
            <a:ln w="28575" cap="rnd">
              <a:solidFill>
                <a:srgbClr val="C00000"/>
              </a:solidFill>
              <a:round/>
            </a:ln>
            <a:effectLst/>
          </c:spPr>
          <c:marker>
            <c:symbol val="none"/>
          </c:marker>
          <c:cat>
            <c:numRef>
              <c:f>ATB_Sem!$B$5:$B$29</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ATB_Sem!$S$5:$S$29</c:f>
              <c:numCache>
                <c:formatCode>General</c:formatCode>
                <c:ptCount val="25"/>
                <c:pt idx="0">
                  <c:v>67</c:v>
                </c:pt>
                <c:pt idx="1">
                  <c:v>64</c:v>
                </c:pt>
                <c:pt idx="2">
                  <c:v>51</c:v>
                </c:pt>
                <c:pt idx="3">
                  <c:v>55</c:v>
                </c:pt>
                <c:pt idx="4">
                  <c:v>62</c:v>
                </c:pt>
                <c:pt idx="5">
                  <c:v>58</c:v>
                </c:pt>
                <c:pt idx="6">
                  <c:v>51</c:v>
                </c:pt>
                <c:pt idx="7">
                  <c:v>48</c:v>
                </c:pt>
                <c:pt idx="8">
                  <c:v>37</c:v>
                </c:pt>
                <c:pt idx="9">
                  <c:v>52</c:v>
                </c:pt>
                <c:pt idx="10">
                  <c:v>15</c:v>
                </c:pt>
                <c:pt idx="11">
                  <c:v>22</c:v>
                </c:pt>
                <c:pt idx="12">
                  <c:v>18</c:v>
                </c:pt>
                <c:pt idx="13">
                  <c:v>24</c:v>
                </c:pt>
                <c:pt idx="14">
                  <c:v>27</c:v>
                </c:pt>
                <c:pt idx="15">
                  <c:v>25</c:v>
                </c:pt>
                <c:pt idx="16">
                  <c:v>22</c:v>
                </c:pt>
                <c:pt idx="17">
                  <c:v>25</c:v>
                </c:pt>
                <c:pt idx="18">
                  <c:v>41</c:v>
                </c:pt>
                <c:pt idx="19">
                  <c:v>72</c:v>
                </c:pt>
                <c:pt idx="20">
                  <c:v>52</c:v>
                </c:pt>
                <c:pt idx="21">
                  <c:v>43</c:v>
                </c:pt>
                <c:pt idx="22">
                  <c:v>40</c:v>
                </c:pt>
                <c:pt idx="23">
                  <c:v>42</c:v>
                </c:pt>
                <c:pt idx="24">
                  <c:v>50</c:v>
                </c:pt>
              </c:numCache>
            </c:numRef>
          </c:val>
          <c:smooth val="0"/>
          <c:extLst>
            <c:ext xmlns:c16="http://schemas.microsoft.com/office/drawing/2014/chart" uri="{C3380CC4-5D6E-409C-BE32-E72D297353CC}">
              <c16:uniqueId val="{00000001-A17D-4CD9-8168-10A4966B907B}"/>
            </c:ext>
          </c:extLst>
        </c:ser>
        <c:dLbls>
          <c:showLegendKey val="0"/>
          <c:showVal val="0"/>
          <c:showCatName val="0"/>
          <c:showSerName val="0"/>
          <c:showPercent val="0"/>
          <c:showBubbleSize val="0"/>
        </c:dLbls>
        <c:smooth val="0"/>
        <c:axId val="1766142911"/>
        <c:axId val="1766144159"/>
      </c:lineChart>
      <c:catAx>
        <c:axId val="1766142911"/>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66144159"/>
        <c:crosses val="autoZero"/>
        <c:auto val="1"/>
        <c:lblAlgn val="ctr"/>
        <c:lblOffset val="100"/>
        <c:tickLblSkip val="1"/>
        <c:noMultiLvlLbl val="0"/>
      </c:catAx>
      <c:valAx>
        <c:axId val="17661441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66142911"/>
        <c:crosses val="autoZero"/>
        <c:crossBetween val="midCat"/>
      </c:valAx>
      <c:spPr>
        <a:noFill/>
        <a:ln>
          <a:solidFill>
            <a:schemeClr val="tx1">
              <a:lumMod val="50000"/>
              <a:lumOff val="50000"/>
            </a:schemeClr>
          </a:solidFill>
        </a:ln>
        <a:effectLst/>
      </c:spPr>
    </c:plotArea>
    <c:legend>
      <c:legendPos val="b"/>
      <c:layout>
        <c:manualLayout>
          <c:xMode val="edge"/>
          <c:yMode val="edge"/>
          <c:x val="0.26102776576909087"/>
          <c:y val="0.89691659971075055"/>
          <c:w val="0.52569170907889817"/>
          <c:h val="8.4262856031884908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zero"/>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000" b="1"/>
              <a:t>Número de víctimas semanas 2 a 26, en 2020 y para el promedio de 2015-2019 en Francia continental</a:t>
            </a:r>
          </a:p>
        </c:rich>
      </c:tx>
      <c:layout>
        <c:manualLayout>
          <c:xMode val="edge"/>
          <c:yMode val="edge"/>
          <c:x val="0.15761495294259767"/>
          <c:y val="1.5876825805696219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6.6838159299877145E-2"/>
          <c:y val="0.14680795012147646"/>
          <c:w val="0.91347504257957091"/>
          <c:h val="0.62031866834489557"/>
        </c:manualLayout>
      </c:layout>
      <c:lineChart>
        <c:grouping val="standard"/>
        <c:varyColors val="0"/>
        <c:ser>
          <c:idx val="1"/>
          <c:order val="0"/>
          <c:tx>
            <c:strRef>
              <c:f>ATB_Sem!$AN$3</c:f>
              <c:strCache>
                <c:ptCount val="1"/>
                <c:pt idx="0">
                  <c:v>2015-2019</c:v>
                </c:pt>
              </c:strCache>
            </c:strRef>
          </c:tx>
          <c:spPr>
            <a:ln w="28575" cap="rnd">
              <a:solidFill>
                <a:schemeClr val="accent2"/>
              </a:solidFill>
              <a:prstDash val="sysDash"/>
              <a:round/>
            </a:ln>
            <a:effectLst/>
          </c:spPr>
          <c:marker>
            <c:symbol val="none"/>
          </c:marker>
          <c:cat>
            <c:numRef>
              <c:f>ATB_Sem!$B$5:$B$29</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ATB_Sem!$AN$5:$AN$29</c:f>
              <c:numCache>
                <c:formatCode>General</c:formatCode>
                <c:ptCount val="25"/>
                <c:pt idx="0">
                  <c:v>1302.8</c:v>
                </c:pt>
                <c:pt idx="1">
                  <c:v>1306.5999999999999</c:v>
                </c:pt>
                <c:pt idx="2">
                  <c:v>1280.2</c:v>
                </c:pt>
                <c:pt idx="3">
                  <c:v>1285.4000000000001</c:v>
                </c:pt>
                <c:pt idx="4">
                  <c:v>1202</c:v>
                </c:pt>
                <c:pt idx="5">
                  <c:v>1276.2</c:v>
                </c:pt>
                <c:pt idx="6">
                  <c:v>1160.5999999999999</c:v>
                </c:pt>
                <c:pt idx="7">
                  <c:v>1228.5999999999999</c:v>
                </c:pt>
                <c:pt idx="8">
                  <c:v>1263.5999999999999</c:v>
                </c:pt>
                <c:pt idx="9">
                  <c:v>1277.2</c:v>
                </c:pt>
                <c:pt idx="10">
                  <c:v>1282.4000000000001</c:v>
                </c:pt>
                <c:pt idx="11">
                  <c:v>1352</c:v>
                </c:pt>
                <c:pt idx="12">
                  <c:v>1419.2</c:v>
                </c:pt>
                <c:pt idx="13">
                  <c:v>1418.2</c:v>
                </c:pt>
                <c:pt idx="14">
                  <c:v>1434.8</c:v>
                </c:pt>
                <c:pt idx="15">
                  <c:v>1358.6</c:v>
                </c:pt>
                <c:pt idx="16">
                  <c:v>1387</c:v>
                </c:pt>
                <c:pt idx="17">
                  <c:v>1352.2</c:v>
                </c:pt>
                <c:pt idx="18">
                  <c:v>1495.8</c:v>
                </c:pt>
                <c:pt idx="19">
                  <c:v>1519.6</c:v>
                </c:pt>
                <c:pt idx="20">
                  <c:v>1509.8</c:v>
                </c:pt>
                <c:pt idx="21">
                  <c:v>1657.8</c:v>
                </c:pt>
                <c:pt idx="22">
                  <c:v>1597</c:v>
                </c:pt>
                <c:pt idx="23">
                  <c:v>1715.8</c:v>
                </c:pt>
                <c:pt idx="24">
                  <c:v>1689.8</c:v>
                </c:pt>
              </c:numCache>
            </c:numRef>
          </c:val>
          <c:smooth val="0"/>
          <c:extLst>
            <c:ext xmlns:c16="http://schemas.microsoft.com/office/drawing/2014/chart" uri="{C3380CC4-5D6E-409C-BE32-E72D297353CC}">
              <c16:uniqueId val="{00000000-89F1-4C33-9AA9-C1B3A86F020D}"/>
            </c:ext>
          </c:extLst>
        </c:ser>
        <c:ser>
          <c:idx val="2"/>
          <c:order val="1"/>
          <c:tx>
            <c:strRef>
              <c:f>ATB_Sem!$AO$3</c:f>
              <c:strCache>
                <c:ptCount val="1"/>
                <c:pt idx="0">
                  <c:v>2020</c:v>
                </c:pt>
              </c:strCache>
            </c:strRef>
          </c:tx>
          <c:spPr>
            <a:ln w="28575" cap="rnd">
              <a:solidFill>
                <a:schemeClr val="accent2"/>
              </a:solidFill>
              <a:round/>
            </a:ln>
            <a:effectLst/>
          </c:spPr>
          <c:marker>
            <c:symbol val="none"/>
          </c:marker>
          <c:cat>
            <c:numRef>
              <c:f>ATB_Sem!$B$5:$B$29</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ATB_Sem!$AO$5:$AO$29</c:f>
              <c:numCache>
                <c:formatCode>General</c:formatCode>
                <c:ptCount val="25"/>
                <c:pt idx="0">
                  <c:v>1387</c:v>
                </c:pt>
                <c:pt idx="1">
                  <c:v>1392</c:v>
                </c:pt>
                <c:pt idx="2">
                  <c:v>1377</c:v>
                </c:pt>
                <c:pt idx="3">
                  <c:v>1379</c:v>
                </c:pt>
                <c:pt idx="4">
                  <c:v>1349</c:v>
                </c:pt>
                <c:pt idx="5">
                  <c:v>1281</c:v>
                </c:pt>
                <c:pt idx="6">
                  <c:v>1205</c:v>
                </c:pt>
                <c:pt idx="7">
                  <c:v>1203</c:v>
                </c:pt>
                <c:pt idx="8">
                  <c:v>1246</c:v>
                </c:pt>
                <c:pt idx="9">
                  <c:v>1159</c:v>
                </c:pt>
                <c:pt idx="10">
                  <c:v>298</c:v>
                </c:pt>
                <c:pt idx="11">
                  <c:v>172</c:v>
                </c:pt>
                <c:pt idx="12">
                  <c:v>238</c:v>
                </c:pt>
                <c:pt idx="13">
                  <c:v>288</c:v>
                </c:pt>
                <c:pt idx="14">
                  <c:v>302</c:v>
                </c:pt>
                <c:pt idx="15">
                  <c:v>360</c:v>
                </c:pt>
                <c:pt idx="16">
                  <c:v>345</c:v>
                </c:pt>
                <c:pt idx="17">
                  <c:v>421</c:v>
                </c:pt>
                <c:pt idx="18">
                  <c:v>919</c:v>
                </c:pt>
                <c:pt idx="19">
                  <c:v>1171</c:v>
                </c:pt>
                <c:pt idx="20">
                  <c:v>1306</c:v>
                </c:pt>
                <c:pt idx="21">
                  <c:v>1160</c:v>
                </c:pt>
                <c:pt idx="22">
                  <c:v>1168</c:v>
                </c:pt>
                <c:pt idx="23">
                  <c:v>1306</c:v>
                </c:pt>
                <c:pt idx="24">
                  <c:v>1417</c:v>
                </c:pt>
              </c:numCache>
            </c:numRef>
          </c:val>
          <c:smooth val="0"/>
          <c:extLst>
            <c:ext xmlns:c16="http://schemas.microsoft.com/office/drawing/2014/chart" uri="{C3380CC4-5D6E-409C-BE32-E72D297353CC}">
              <c16:uniqueId val="{00000001-89F1-4C33-9AA9-C1B3A86F020D}"/>
            </c:ext>
          </c:extLst>
        </c:ser>
        <c:dLbls>
          <c:showLegendKey val="0"/>
          <c:showVal val="0"/>
          <c:showCatName val="0"/>
          <c:showSerName val="0"/>
          <c:showPercent val="0"/>
          <c:showBubbleSize val="0"/>
        </c:dLbls>
        <c:smooth val="0"/>
        <c:axId val="1766142911"/>
        <c:axId val="1766144159"/>
      </c:lineChart>
      <c:catAx>
        <c:axId val="1766142911"/>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66144159"/>
        <c:crosses val="autoZero"/>
        <c:auto val="1"/>
        <c:lblAlgn val="ctr"/>
        <c:lblOffset val="100"/>
        <c:noMultiLvlLbl val="0"/>
      </c:catAx>
      <c:valAx>
        <c:axId val="1766144159"/>
        <c:scaling>
          <c:orientation val="minMax"/>
          <c:max val="18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66142911"/>
        <c:crosses val="autoZero"/>
        <c:crossBetween val="midCat"/>
        <c:majorUnit val="200"/>
      </c:valAx>
      <c:spPr>
        <a:noFill/>
        <a:ln>
          <a:solidFill>
            <a:schemeClr val="tx1">
              <a:lumMod val="50000"/>
              <a:lumOff val="50000"/>
            </a:schemeClr>
          </a:solidFill>
        </a:ln>
        <a:effectLst/>
      </c:spPr>
    </c:plotArea>
    <c:legend>
      <c:legendPos val="b"/>
      <c:layout>
        <c:manualLayout>
          <c:xMode val="edge"/>
          <c:yMode val="edge"/>
          <c:x val="0.11510712834535849"/>
          <c:y val="0.86910868483447001"/>
          <c:w val="0.81019624638970322"/>
          <c:h val="0.1105613285328181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zero"/>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000" b="1"/>
              <a:t>Tendencia del tráfico rodado y de los accidentes con respecto a los períodos sin crisis - </a:t>
            </a:r>
          </a:p>
          <a:p>
            <a:pPr>
              <a:defRPr sz="1000" b="1"/>
            </a:pPr>
            <a:r>
              <a:rPr lang="fr-FR" sz="1000" b="1"/>
              <a:t>Evolución del promedio móvil de 7 días desde el 13 de enero de 2020 en comparación con el promedio diario entre el 13 de enero y el 2 de febrero de 2020 </a:t>
            </a:r>
          </a:p>
        </c:rich>
      </c:tx>
      <c:layout>
        <c:manualLayout>
          <c:xMode val="edge"/>
          <c:yMode val="edge"/>
          <c:x val="0.12488382294989331"/>
          <c:y val="0"/>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6.5249412262465264E-2"/>
          <c:y val="0.16931062530921653"/>
          <c:w val="0.90247207549458974"/>
          <c:h val="0.67149438588547039"/>
        </c:manualLayout>
      </c:layout>
      <c:lineChart>
        <c:grouping val="standard"/>
        <c:varyColors val="0"/>
        <c:ser>
          <c:idx val="1"/>
          <c:order val="0"/>
          <c:tx>
            <c:strRef>
              <c:f>Trafic_Cumul7j!$F$1</c:f>
              <c:strCache>
                <c:ptCount val="1"/>
                <c:pt idx="0">
                  <c:v>Accidentes</c:v>
                </c:pt>
              </c:strCache>
            </c:strRef>
          </c:tx>
          <c:spPr>
            <a:ln w="28575" cap="rnd">
              <a:solidFill>
                <a:srgbClr val="C00000"/>
              </a:solidFill>
              <a:round/>
            </a:ln>
            <a:effectLst/>
          </c:spPr>
          <c:marker>
            <c:symbol val="none"/>
          </c:marker>
          <c:cat>
            <c:numRef>
              <c:f>Trafic_Cumul7j!$D$4:$D$171</c:f>
              <c:numCache>
                <c:formatCode>[$-C0A]dd\ mmm;@</c:formatCode>
                <c:ptCount val="168"/>
                <c:pt idx="0">
                  <c:v>43843</c:v>
                </c:pt>
                <c:pt idx="1">
                  <c:v>43844</c:v>
                </c:pt>
                <c:pt idx="2">
                  <c:v>43845</c:v>
                </c:pt>
                <c:pt idx="3">
                  <c:v>43846</c:v>
                </c:pt>
                <c:pt idx="4">
                  <c:v>43847</c:v>
                </c:pt>
                <c:pt idx="5">
                  <c:v>43848</c:v>
                </c:pt>
                <c:pt idx="6">
                  <c:v>43849</c:v>
                </c:pt>
                <c:pt idx="7">
                  <c:v>43850</c:v>
                </c:pt>
                <c:pt idx="8">
                  <c:v>43851</c:v>
                </c:pt>
                <c:pt idx="9">
                  <c:v>43852</c:v>
                </c:pt>
                <c:pt idx="10">
                  <c:v>43853</c:v>
                </c:pt>
                <c:pt idx="11">
                  <c:v>43854</c:v>
                </c:pt>
                <c:pt idx="12">
                  <c:v>43855</c:v>
                </c:pt>
                <c:pt idx="13">
                  <c:v>43856</c:v>
                </c:pt>
                <c:pt idx="14">
                  <c:v>43857</c:v>
                </c:pt>
                <c:pt idx="15">
                  <c:v>43858</c:v>
                </c:pt>
                <c:pt idx="16">
                  <c:v>43859</c:v>
                </c:pt>
                <c:pt idx="17">
                  <c:v>43860</c:v>
                </c:pt>
                <c:pt idx="18">
                  <c:v>43861</c:v>
                </c:pt>
                <c:pt idx="19">
                  <c:v>43862</c:v>
                </c:pt>
                <c:pt idx="20">
                  <c:v>43863</c:v>
                </c:pt>
                <c:pt idx="21">
                  <c:v>43864</c:v>
                </c:pt>
                <c:pt idx="22">
                  <c:v>43865</c:v>
                </c:pt>
                <c:pt idx="23">
                  <c:v>43866</c:v>
                </c:pt>
                <c:pt idx="24">
                  <c:v>43867</c:v>
                </c:pt>
                <c:pt idx="25">
                  <c:v>43868</c:v>
                </c:pt>
                <c:pt idx="26">
                  <c:v>43869</c:v>
                </c:pt>
                <c:pt idx="27">
                  <c:v>43870</c:v>
                </c:pt>
                <c:pt idx="28">
                  <c:v>43871</c:v>
                </c:pt>
                <c:pt idx="29">
                  <c:v>43872</c:v>
                </c:pt>
                <c:pt idx="30">
                  <c:v>43873</c:v>
                </c:pt>
                <c:pt idx="31">
                  <c:v>43874</c:v>
                </c:pt>
                <c:pt idx="32">
                  <c:v>43875</c:v>
                </c:pt>
                <c:pt idx="33">
                  <c:v>43876</c:v>
                </c:pt>
                <c:pt idx="34">
                  <c:v>43877</c:v>
                </c:pt>
                <c:pt idx="35">
                  <c:v>43878</c:v>
                </c:pt>
                <c:pt idx="36">
                  <c:v>43879</c:v>
                </c:pt>
                <c:pt idx="37">
                  <c:v>43880</c:v>
                </c:pt>
                <c:pt idx="38">
                  <c:v>43881</c:v>
                </c:pt>
                <c:pt idx="39">
                  <c:v>43882</c:v>
                </c:pt>
                <c:pt idx="40">
                  <c:v>43883</c:v>
                </c:pt>
                <c:pt idx="41">
                  <c:v>43884</c:v>
                </c:pt>
                <c:pt idx="42">
                  <c:v>43885</c:v>
                </c:pt>
                <c:pt idx="43">
                  <c:v>43886</c:v>
                </c:pt>
                <c:pt idx="44">
                  <c:v>43887</c:v>
                </c:pt>
                <c:pt idx="45">
                  <c:v>43888</c:v>
                </c:pt>
                <c:pt idx="46">
                  <c:v>43889</c:v>
                </c:pt>
                <c:pt idx="47">
                  <c:v>43890</c:v>
                </c:pt>
                <c:pt idx="48">
                  <c:v>43891</c:v>
                </c:pt>
                <c:pt idx="49">
                  <c:v>43892</c:v>
                </c:pt>
                <c:pt idx="50">
                  <c:v>43893</c:v>
                </c:pt>
                <c:pt idx="51">
                  <c:v>43894</c:v>
                </c:pt>
                <c:pt idx="52">
                  <c:v>43895</c:v>
                </c:pt>
                <c:pt idx="53">
                  <c:v>43896</c:v>
                </c:pt>
                <c:pt idx="54">
                  <c:v>43897</c:v>
                </c:pt>
                <c:pt idx="55">
                  <c:v>43898</c:v>
                </c:pt>
                <c:pt idx="56">
                  <c:v>43899</c:v>
                </c:pt>
                <c:pt idx="57">
                  <c:v>43900</c:v>
                </c:pt>
                <c:pt idx="58">
                  <c:v>43901</c:v>
                </c:pt>
                <c:pt idx="59">
                  <c:v>43902</c:v>
                </c:pt>
                <c:pt idx="60">
                  <c:v>43903</c:v>
                </c:pt>
                <c:pt idx="61">
                  <c:v>43904</c:v>
                </c:pt>
                <c:pt idx="62">
                  <c:v>43905</c:v>
                </c:pt>
                <c:pt idx="63">
                  <c:v>43906</c:v>
                </c:pt>
                <c:pt idx="64">
                  <c:v>43907</c:v>
                </c:pt>
                <c:pt idx="65">
                  <c:v>43908</c:v>
                </c:pt>
                <c:pt idx="66">
                  <c:v>43909</c:v>
                </c:pt>
                <c:pt idx="67">
                  <c:v>43910</c:v>
                </c:pt>
                <c:pt idx="68">
                  <c:v>43911</c:v>
                </c:pt>
                <c:pt idx="69">
                  <c:v>43912</c:v>
                </c:pt>
                <c:pt idx="70">
                  <c:v>43913</c:v>
                </c:pt>
                <c:pt idx="71">
                  <c:v>43914</c:v>
                </c:pt>
                <c:pt idx="72">
                  <c:v>43915</c:v>
                </c:pt>
                <c:pt idx="73">
                  <c:v>43916</c:v>
                </c:pt>
                <c:pt idx="74">
                  <c:v>43917</c:v>
                </c:pt>
                <c:pt idx="75">
                  <c:v>43918</c:v>
                </c:pt>
                <c:pt idx="76">
                  <c:v>43919</c:v>
                </c:pt>
                <c:pt idx="77">
                  <c:v>43920</c:v>
                </c:pt>
                <c:pt idx="78">
                  <c:v>43921</c:v>
                </c:pt>
                <c:pt idx="79">
                  <c:v>43922</c:v>
                </c:pt>
                <c:pt idx="80">
                  <c:v>43923</c:v>
                </c:pt>
                <c:pt idx="81">
                  <c:v>43924</c:v>
                </c:pt>
                <c:pt idx="82">
                  <c:v>43925</c:v>
                </c:pt>
                <c:pt idx="83">
                  <c:v>43926</c:v>
                </c:pt>
                <c:pt idx="84">
                  <c:v>43927</c:v>
                </c:pt>
                <c:pt idx="85">
                  <c:v>43928</c:v>
                </c:pt>
                <c:pt idx="86">
                  <c:v>43929</c:v>
                </c:pt>
                <c:pt idx="87">
                  <c:v>43930</c:v>
                </c:pt>
                <c:pt idx="88">
                  <c:v>43931</c:v>
                </c:pt>
                <c:pt idx="89">
                  <c:v>43932</c:v>
                </c:pt>
                <c:pt idx="90">
                  <c:v>43933</c:v>
                </c:pt>
                <c:pt idx="91">
                  <c:v>43934</c:v>
                </c:pt>
                <c:pt idx="92">
                  <c:v>43935</c:v>
                </c:pt>
                <c:pt idx="93">
                  <c:v>43936</c:v>
                </c:pt>
                <c:pt idx="94">
                  <c:v>43937</c:v>
                </c:pt>
                <c:pt idx="95">
                  <c:v>43938</c:v>
                </c:pt>
                <c:pt idx="96">
                  <c:v>43939</c:v>
                </c:pt>
                <c:pt idx="97">
                  <c:v>43940</c:v>
                </c:pt>
                <c:pt idx="98">
                  <c:v>43941</c:v>
                </c:pt>
                <c:pt idx="99">
                  <c:v>43942</c:v>
                </c:pt>
                <c:pt idx="100">
                  <c:v>43943</c:v>
                </c:pt>
                <c:pt idx="101">
                  <c:v>43944</c:v>
                </c:pt>
                <c:pt idx="102">
                  <c:v>43945</c:v>
                </c:pt>
                <c:pt idx="103">
                  <c:v>43946</c:v>
                </c:pt>
                <c:pt idx="104">
                  <c:v>43947</c:v>
                </c:pt>
                <c:pt idx="105">
                  <c:v>43948</c:v>
                </c:pt>
                <c:pt idx="106">
                  <c:v>43949</c:v>
                </c:pt>
                <c:pt idx="107">
                  <c:v>43950</c:v>
                </c:pt>
                <c:pt idx="108">
                  <c:v>43951</c:v>
                </c:pt>
                <c:pt idx="109">
                  <c:v>43952</c:v>
                </c:pt>
                <c:pt idx="110">
                  <c:v>43953</c:v>
                </c:pt>
                <c:pt idx="111">
                  <c:v>43954</c:v>
                </c:pt>
                <c:pt idx="112">
                  <c:v>43955</c:v>
                </c:pt>
                <c:pt idx="113">
                  <c:v>43956</c:v>
                </c:pt>
                <c:pt idx="114">
                  <c:v>43957</c:v>
                </c:pt>
                <c:pt idx="115">
                  <c:v>43958</c:v>
                </c:pt>
                <c:pt idx="116">
                  <c:v>43959</c:v>
                </c:pt>
                <c:pt idx="117">
                  <c:v>43960</c:v>
                </c:pt>
                <c:pt idx="118">
                  <c:v>43961</c:v>
                </c:pt>
                <c:pt idx="119">
                  <c:v>43962</c:v>
                </c:pt>
                <c:pt idx="120">
                  <c:v>43963</c:v>
                </c:pt>
                <c:pt idx="121">
                  <c:v>43964</c:v>
                </c:pt>
                <c:pt idx="122">
                  <c:v>43965</c:v>
                </c:pt>
                <c:pt idx="123">
                  <c:v>43966</c:v>
                </c:pt>
                <c:pt idx="124">
                  <c:v>43967</c:v>
                </c:pt>
                <c:pt idx="125">
                  <c:v>43968</c:v>
                </c:pt>
                <c:pt idx="126">
                  <c:v>43969</c:v>
                </c:pt>
                <c:pt idx="127">
                  <c:v>43970</c:v>
                </c:pt>
                <c:pt idx="128">
                  <c:v>43971</c:v>
                </c:pt>
                <c:pt idx="129">
                  <c:v>43972</c:v>
                </c:pt>
                <c:pt idx="130">
                  <c:v>43973</c:v>
                </c:pt>
                <c:pt idx="131">
                  <c:v>43974</c:v>
                </c:pt>
                <c:pt idx="132">
                  <c:v>43975</c:v>
                </c:pt>
                <c:pt idx="133">
                  <c:v>43976</c:v>
                </c:pt>
                <c:pt idx="134">
                  <c:v>43977</c:v>
                </c:pt>
                <c:pt idx="135">
                  <c:v>43978</c:v>
                </c:pt>
                <c:pt idx="136">
                  <c:v>43979</c:v>
                </c:pt>
                <c:pt idx="137">
                  <c:v>43980</c:v>
                </c:pt>
                <c:pt idx="138">
                  <c:v>43981</c:v>
                </c:pt>
                <c:pt idx="139">
                  <c:v>43982</c:v>
                </c:pt>
                <c:pt idx="140">
                  <c:v>43983</c:v>
                </c:pt>
                <c:pt idx="141">
                  <c:v>43984</c:v>
                </c:pt>
                <c:pt idx="142">
                  <c:v>43985</c:v>
                </c:pt>
                <c:pt idx="143">
                  <c:v>43986</c:v>
                </c:pt>
                <c:pt idx="144">
                  <c:v>43987</c:v>
                </c:pt>
                <c:pt idx="145">
                  <c:v>43988</c:v>
                </c:pt>
                <c:pt idx="146">
                  <c:v>43989</c:v>
                </c:pt>
                <c:pt idx="147">
                  <c:v>43990</c:v>
                </c:pt>
                <c:pt idx="148">
                  <c:v>43991</c:v>
                </c:pt>
                <c:pt idx="149">
                  <c:v>43992</c:v>
                </c:pt>
                <c:pt idx="150">
                  <c:v>43993</c:v>
                </c:pt>
                <c:pt idx="151">
                  <c:v>43994</c:v>
                </c:pt>
                <c:pt idx="152">
                  <c:v>43995</c:v>
                </c:pt>
                <c:pt idx="153">
                  <c:v>43996</c:v>
                </c:pt>
                <c:pt idx="154">
                  <c:v>43997</c:v>
                </c:pt>
                <c:pt idx="155">
                  <c:v>43998</c:v>
                </c:pt>
                <c:pt idx="156">
                  <c:v>43999</c:v>
                </c:pt>
                <c:pt idx="157">
                  <c:v>44000</c:v>
                </c:pt>
                <c:pt idx="158">
                  <c:v>44001</c:v>
                </c:pt>
                <c:pt idx="159">
                  <c:v>44002</c:v>
                </c:pt>
                <c:pt idx="160">
                  <c:v>44003</c:v>
                </c:pt>
                <c:pt idx="161">
                  <c:v>44004</c:v>
                </c:pt>
                <c:pt idx="162">
                  <c:v>44005</c:v>
                </c:pt>
                <c:pt idx="163">
                  <c:v>44006</c:v>
                </c:pt>
                <c:pt idx="164">
                  <c:v>44007</c:v>
                </c:pt>
                <c:pt idx="165">
                  <c:v>44008</c:v>
                </c:pt>
                <c:pt idx="166">
                  <c:v>44009</c:v>
                </c:pt>
                <c:pt idx="167">
                  <c:v>44010</c:v>
                </c:pt>
              </c:numCache>
            </c:numRef>
          </c:cat>
          <c:val>
            <c:numRef>
              <c:f>Trafic_Cumul7j!$F$4:$F$171</c:f>
              <c:numCache>
                <c:formatCode>General</c:formatCode>
                <c:ptCount val="168"/>
                <c:pt idx="0">
                  <c:v>4.0361771058315288</c:v>
                </c:pt>
                <c:pt idx="1">
                  <c:v>2.7132829373650136</c:v>
                </c:pt>
                <c:pt idx="2">
                  <c:v>1.4848812095032304</c:v>
                </c:pt>
                <c:pt idx="3">
                  <c:v>0.82343412526997284</c:v>
                </c:pt>
                <c:pt idx="4">
                  <c:v>3.5637149028078019</c:v>
                </c:pt>
                <c:pt idx="5">
                  <c:v>3.9416846652267967</c:v>
                </c:pt>
                <c:pt idx="6">
                  <c:v>4.130669546436283</c:v>
                </c:pt>
                <c:pt idx="7">
                  <c:v>-1.4443844492440516</c:v>
                </c:pt>
                <c:pt idx="8">
                  <c:v>-2.5782937365010805</c:v>
                </c:pt>
                <c:pt idx="9">
                  <c:v>-3.7122030237580872</c:v>
                </c:pt>
                <c:pt idx="10">
                  <c:v>-1.8223542116630687</c:v>
                </c:pt>
                <c:pt idx="11">
                  <c:v>-6.3579913606911287</c:v>
                </c:pt>
                <c:pt idx="12">
                  <c:v>-5.0350971922246028</c:v>
                </c:pt>
                <c:pt idx="13">
                  <c:v>-5.4130669546436199</c:v>
                </c:pt>
                <c:pt idx="14">
                  <c:v>-2.1058315334773092</c:v>
                </c:pt>
                <c:pt idx="15">
                  <c:v>-0.87742980561553718</c:v>
                </c:pt>
                <c:pt idx="16">
                  <c:v>-0.87742980561553718</c:v>
                </c:pt>
                <c:pt idx="17">
                  <c:v>1.6738660907127612</c:v>
                </c:pt>
                <c:pt idx="18">
                  <c:v>1.2958963282937441</c:v>
                </c:pt>
                <c:pt idx="19">
                  <c:v>1.8628509719222475</c:v>
                </c:pt>
                <c:pt idx="20">
                  <c:v>1.4848812095032304</c:v>
                </c:pt>
                <c:pt idx="21">
                  <c:v>1.9573434125270017</c:v>
                </c:pt>
                <c:pt idx="22">
                  <c:v>1.5793736501080069</c:v>
                </c:pt>
                <c:pt idx="23">
                  <c:v>2.9022678185745221</c:v>
                </c:pt>
                <c:pt idx="24">
                  <c:v>0.2564794816414917</c:v>
                </c:pt>
                <c:pt idx="25">
                  <c:v>-2.0113390928725661</c:v>
                </c:pt>
                <c:pt idx="26">
                  <c:v>-5.4130669546436199</c:v>
                </c:pt>
                <c:pt idx="27">
                  <c:v>-4.6571274298056071</c:v>
                </c:pt>
                <c:pt idx="28">
                  <c:v>-6.9249460043196436</c:v>
                </c:pt>
                <c:pt idx="29">
                  <c:v>-4.846112311015105</c:v>
                </c:pt>
                <c:pt idx="30">
                  <c:v>-5.3185745140388763</c:v>
                </c:pt>
                <c:pt idx="31">
                  <c:v>-6.6414686825053915</c:v>
                </c:pt>
                <c:pt idx="32">
                  <c:v>-6.7359611231101457</c:v>
                </c:pt>
                <c:pt idx="33">
                  <c:v>-5.5075593952483732</c:v>
                </c:pt>
                <c:pt idx="34">
                  <c:v>-7.7753779697624203</c:v>
                </c:pt>
                <c:pt idx="35">
                  <c:v>-9.4762419006479419</c:v>
                </c:pt>
                <c:pt idx="36">
                  <c:v>-11.838552915766732</c:v>
                </c:pt>
                <c:pt idx="37">
                  <c:v>-11.082613390928731</c:v>
                </c:pt>
                <c:pt idx="38">
                  <c:v>-10.610151187904959</c:v>
                </c:pt>
                <c:pt idx="39">
                  <c:v>-9.1927645788336889</c:v>
                </c:pt>
                <c:pt idx="40">
                  <c:v>-9.7597192224622038</c:v>
                </c:pt>
                <c:pt idx="41">
                  <c:v>-10.1376889848812</c:v>
                </c:pt>
                <c:pt idx="42">
                  <c:v>-10.988120950323953</c:v>
                </c:pt>
                <c:pt idx="43">
                  <c:v>-12.5</c:v>
                </c:pt>
                <c:pt idx="44">
                  <c:v>-15.807235421166299</c:v>
                </c:pt>
                <c:pt idx="45">
                  <c:v>-12.405507559395247</c:v>
                </c:pt>
                <c:pt idx="46">
                  <c:v>-12.594492440604743</c:v>
                </c:pt>
                <c:pt idx="47">
                  <c:v>-14.767818574514024</c:v>
                </c:pt>
                <c:pt idx="48">
                  <c:v>-12.877969762418996</c:v>
                </c:pt>
                <c:pt idx="49">
                  <c:v>-10.421166306695461</c:v>
                </c:pt>
                <c:pt idx="50">
                  <c:v>-6.9249460043196436</c:v>
                </c:pt>
                <c:pt idx="51">
                  <c:v>-3.2397408207343381</c:v>
                </c:pt>
                <c:pt idx="52">
                  <c:v>-7.1139308855291628</c:v>
                </c:pt>
                <c:pt idx="53">
                  <c:v>-7.0194384449243863</c:v>
                </c:pt>
                <c:pt idx="54">
                  <c:v>-5.7910367170626369</c:v>
                </c:pt>
                <c:pt idx="55">
                  <c:v>-6.6414686825053915</c:v>
                </c:pt>
                <c:pt idx="56">
                  <c:v>-8.6258099352051758</c:v>
                </c:pt>
                <c:pt idx="57">
                  <c:v>-12.122030237580983</c:v>
                </c:pt>
                <c:pt idx="58">
                  <c:v>-15.240280777537796</c:v>
                </c:pt>
                <c:pt idx="59">
                  <c:v>-14.011879049676024</c:v>
                </c:pt>
                <c:pt idx="60">
                  <c:v>-19.397948164146861</c:v>
                </c:pt>
                <c:pt idx="61">
                  <c:v>-28.091252699784018</c:v>
                </c:pt>
                <c:pt idx="62">
                  <c:v>-38.57991360691144</c:v>
                </c:pt>
                <c:pt idx="63">
                  <c:v>-48.690604751619873</c:v>
                </c:pt>
                <c:pt idx="64">
                  <c:v>-60.785637149028069</c:v>
                </c:pt>
                <c:pt idx="65">
                  <c:v>-69.384449244060477</c:v>
                </c:pt>
                <c:pt idx="66">
                  <c:v>-78.739200863930876</c:v>
                </c:pt>
                <c:pt idx="67">
                  <c:v>-83.841792656587472</c:v>
                </c:pt>
                <c:pt idx="68">
                  <c:v>-85.920626349892004</c:v>
                </c:pt>
                <c:pt idx="69">
                  <c:v>-86.487580993520524</c:v>
                </c:pt>
                <c:pt idx="70">
                  <c:v>-87.243520518358537</c:v>
                </c:pt>
                <c:pt idx="71">
                  <c:v>-86.960043196544262</c:v>
                </c:pt>
                <c:pt idx="72">
                  <c:v>-85.920626349892004</c:v>
                </c:pt>
                <c:pt idx="73">
                  <c:v>-86.015118790496757</c:v>
                </c:pt>
                <c:pt idx="74">
                  <c:v>-84.408747300215978</c:v>
                </c:pt>
                <c:pt idx="75">
                  <c:v>-84.125269978401732</c:v>
                </c:pt>
                <c:pt idx="76">
                  <c:v>-84.030777537796979</c:v>
                </c:pt>
                <c:pt idx="77">
                  <c:v>-83.652807775377966</c:v>
                </c:pt>
                <c:pt idx="78">
                  <c:v>-83.180345572354213</c:v>
                </c:pt>
                <c:pt idx="79">
                  <c:v>-83.274838012958966</c:v>
                </c:pt>
                <c:pt idx="80">
                  <c:v>-81.384989200863927</c:v>
                </c:pt>
                <c:pt idx="81">
                  <c:v>-81.951943844492433</c:v>
                </c:pt>
                <c:pt idx="82">
                  <c:v>-80.818034557235421</c:v>
                </c:pt>
                <c:pt idx="83">
                  <c:v>-79.211663066954642</c:v>
                </c:pt>
                <c:pt idx="84">
                  <c:v>-78.45572354211663</c:v>
                </c:pt>
                <c:pt idx="85">
                  <c:v>-76.471382289416852</c:v>
                </c:pt>
                <c:pt idx="86">
                  <c:v>-76.471382289416852</c:v>
                </c:pt>
                <c:pt idx="87">
                  <c:v>-77.038336933045358</c:v>
                </c:pt>
                <c:pt idx="88">
                  <c:v>-78.172246220302384</c:v>
                </c:pt>
                <c:pt idx="89">
                  <c:v>-76.187904967602591</c:v>
                </c:pt>
                <c:pt idx="90">
                  <c:v>-76.093412526997838</c:v>
                </c:pt>
                <c:pt idx="91">
                  <c:v>-75.053995680345565</c:v>
                </c:pt>
                <c:pt idx="92">
                  <c:v>-75.431965442764579</c:v>
                </c:pt>
                <c:pt idx="93">
                  <c:v>-75.242980561555072</c:v>
                </c:pt>
                <c:pt idx="94">
                  <c:v>-76.187904967602591</c:v>
                </c:pt>
                <c:pt idx="95">
                  <c:v>-73.353131749460047</c:v>
                </c:pt>
                <c:pt idx="96">
                  <c:v>-74.487041036717059</c:v>
                </c:pt>
                <c:pt idx="97">
                  <c:v>-73.731101511879046</c:v>
                </c:pt>
                <c:pt idx="98">
                  <c:v>-73.920086393088553</c:v>
                </c:pt>
                <c:pt idx="99">
                  <c:v>-73.636609071274293</c:v>
                </c:pt>
                <c:pt idx="100">
                  <c:v>-72.786177105831527</c:v>
                </c:pt>
                <c:pt idx="101">
                  <c:v>-70.896328293736502</c:v>
                </c:pt>
                <c:pt idx="102">
                  <c:v>-70.990820734341256</c:v>
                </c:pt>
                <c:pt idx="103">
                  <c:v>-71.463282937365008</c:v>
                </c:pt>
                <c:pt idx="104">
                  <c:v>-72.408207343412528</c:v>
                </c:pt>
                <c:pt idx="105">
                  <c:v>-71.274298056155502</c:v>
                </c:pt>
                <c:pt idx="106">
                  <c:v>-73.258639308855294</c:v>
                </c:pt>
                <c:pt idx="107">
                  <c:v>-74.109071274298046</c:v>
                </c:pt>
                <c:pt idx="108">
                  <c:v>-74.581533477321813</c:v>
                </c:pt>
                <c:pt idx="109">
                  <c:v>-75.053995680345565</c:v>
                </c:pt>
                <c:pt idx="110">
                  <c:v>-72.975161987041034</c:v>
                </c:pt>
                <c:pt idx="111">
                  <c:v>-70.045896328293736</c:v>
                </c:pt>
                <c:pt idx="112">
                  <c:v>-68.345032397408218</c:v>
                </c:pt>
                <c:pt idx="113">
                  <c:v>-66.644168466522686</c:v>
                </c:pt>
                <c:pt idx="114">
                  <c:v>-65.226781857451414</c:v>
                </c:pt>
                <c:pt idx="115">
                  <c:v>-65.699244060475166</c:v>
                </c:pt>
                <c:pt idx="116">
                  <c:v>-61.919546436285103</c:v>
                </c:pt>
                <c:pt idx="117">
                  <c:v>-58.139848812095032</c:v>
                </c:pt>
                <c:pt idx="118">
                  <c:v>-56.627969762419006</c:v>
                </c:pt>
                <c:pt idx="119">
                  <c:v>-54.076673866090708</c:v>
                </c:pt>
                <c:pt idx="120">
                  <c:v>-47.178725701943833</c:v>
                </c:pt>
                <c:pt idx="121">
                  <c:v>-38.10745140388768</c:v>
                </c:pt>
                <c:pt idx="122">
                  <c:v>-28.469222462203025</c:v>
                </c:pt>
                <c:pt idx="123">
                  <c:v>-25.161987041036717</c:v>
                </c:pt>
                <c:pt idx="124">
                  <c:v>-19.303455723542108</c:v>
                </c:pt>
                <c:pt idx="125">
                  <c:v>-10.515658747300217</c:v>
                </c:pt>
                <c:pt idx="126">
                  <c:v>-8.0588552915766609</c:v>
                </c:pt>
                <c:pt idx="127">
                  <c:v>-7.2084233261339055</c:v>
                </c:pt>
                <c:pt idx="128">
                  <c:v>-11.460583153347725</c:v>
                </c:pt>
                <c:pt idx="129">
                  <c:v>-12.405507559395247</c:v>
                </c:pt>
                <c:pt idx="130">
                  <c:v>-13.066954643628515</c:v>
                </c:pt>
                <c:pt idx="131">
                  <c:v>-14.673326133909281</c:v>
                </c:pt>
                <c:pt idx="132">
                  <c:v>-19.114470842332597</c:v>
                </c:pt>
                <c:pt idx="133">
                  <c:v>-16.657667386609067</c:v>
                </c:pt>
                <c:pt idx="134">
                  <c:v>-13.255939524838013</c:v>
                </c:pt>
                <c:pt idx="135">
                  <c:v>-7.4919006479481576</c:v>
                </c:pt>
                <c:pt idx="136">
                  <c:v>-5.8855291576673796</c:v>
                </c:pt>
                <c:pt idx="137">
                  <c:v>-5.0350971922246028</c:v>
                </c:pt>
                <c:pt idx="138">
                  <c:v>-4.7516198704103623</c:v>
                </c:pt>
                <c:pt idx="139">
                  <c:v>-2.8617710583153211</c:v>
                </c:pt>
                <c:pt idx="140">
                  <c:v>-5.224082073434122</c:v>
                </c:pt>
                <c:pt idx="141">
                  <c:v>-10.1376889848812</c:v>
                </c:pt>
                <c:pt idx="142">
                  <c:v>-11.36609071274297</c:v>
                </c:pt>
                <c:pt idx="143">
                  <c:v>-15.523758099352047</c:v>
                </c:pt>
                <c:pt idx="144">
                  <c:v>-15.334773218142539</c:v>
                </c:pt>
                <c:pt idx="145">
                  <c:v>-15.996220302375807</c:v>
                </c:pt>
                <c:pt idx="146">
                  <c:v>-19.775917926565867</c:v>
                </c:pt>
                <c:pt idx="147">
                  <c:v>-20.248380129589627</c:v>
                </c:pt>
                <c:pt idx="148">
                  <c:v>-18.264038876889842</c:v>
                </c:pt>
                <c:pt idx="149">
                  <c:v>-20.720842332613376</c:v>
                </c:pt>
                <c:pt idx="150">
                  <c:v>-16.374190064794803</c:v>
                </c:pt>
                <c:pt idx="151">
                  <c:v>-15.240280777537796</c:v>
                </c:pt>
                <c:pt idx="152">
                  <c:v>-14.862311015118779</c:v>
                </c:pt>
                <c:pt idx="153">
                  <c:v>-13.822894168466515</c:v>
                </c:pt>
                <c:pt idx="154">
                  <c:v>-10.988120950323953</c:v>
                </c:pt>
                <c:pt idx="155">
                  <c:v>-8.6258099352051758</c:v>
                </c:pt>
                <c:pt idx="156">
                  <c:v>-5.6020518358531168</c:v>
                </c:pt>
                <c:pt idx="157">
                  <c:v>-5.9800215982721339</c:v>
                </c:pt>
                <c:pt idx="158">
                  <c:v>-4.1846652267818474</c:v>
                </c:pt>
                <c:pt idx="159">
                  <c:v>-1.633369330453549</c:v>
                </c:pt>
                <c:pt idx="160">
                  <c:v>2.1463282937365102</c:v>
                </c:pt>
                <c:pt idx="161">
                  <c:v>4.2251619870410595</c:v>
                </c:pt>
                <c:pt idx="162">
                  <c:v>2.8077753779697678</c:v>
                </c:pt>
                <c:pt idx="163">
                  <c:v>1.6738660907127612</c:v>
                </c:pt>
                <c:pt idx="164">
                  <c:v>1.6738660907127612</c:v>
                </c:pt>
                <c:pt idx="165">
                  <c:v>1.2014038876889899</c:v>
                </c:pt>
                <c:pt idx="166">
                  <c:v>-0.404967602591777</c:v>
                </c:pt>
                <c:pt idx="167">
                  <c:v>-1.7278617710583033</c:v>
                </c:pt>
              </c:numCache>
            </c:numRef>
          </c:val>
          <c:smooth val="0"/>
          <c:extLst>
            <c:ext xmlns:c16="http://schemas.microsoft.com/office/drawing/2014/chart" uri="{C3380CC4-5D6E-409C-BE32-E72D297353CC}">
              <c16:uniqueId val="{00000000-2A03-470C-80D8-E6BD7F8D4E2D}"/>
            </c:ext>
          </c:extLst>
        </c:ser>
        <c:ser>
          <c:idx val="0"/>
          <c:order val="1"/>
          <c:tx>
            <c:strRef>
              <c:f>Trafic_Cumul7j!$G$1</c:f>
              <c:strCache>
                <c:ptCount val="1"/>
                <c:pt idx="0">
                  <c:v>Índice de tráfico para todos los vehículos</c:v>
                </c:pt>
              </c:strCache>
            </c:strRef>
          </c:tx>
          <c:spPr>
            <a:ln w="28575" cap="rnd">
              <a:solidFill>
                <a:schemeClr val="accent1"/>
              </a:solidFill>
              <a:round/>
            </a:ln>
            <a:effectLst/>
          </c:spPr>
          <c:marker>
            <c:symbol val="none"/>
          </c:marker>
          <c:cat>
            <c:numRef>
              <c:f>Trafic_Cumul7j!$D$4:$D$171</c:f>
              <c:numCache>
                <c:formatCode>[$-C0A]dd\ mmm;@</c:formatCode>
                <c:ptCount val="168"/>
                <c:pt idx="0">
                  <c:v>43843</c:v>
                </c:pt>
                <c:pt idx="1">
                  <c:v>43844</c:v>
                </c:pt>
                <c:pt idx="2">
                  <c:v>43845</c:v>
                </c:pt>
                <c:pt idx="3">
                  <c:v>43846</c:v>
                </c:pt>
                <c:pt idx="4">
                  <c:v>43847</c:v>
                </c:pt>
                <c:pt idx="5">
                  <c:v>43848</c:v>
                </c:pt>
                <c:pt idx="6">
                  <c:v>43849</c:v>
                </c:pt>
                <c:pt idx="7">
                  <c:v>43850</c:v>
                </c:pt>
                <c:pt idx="8">
                  <c:v>43851</c:v>
                </c:pt>
                <c:pt idx="9">
                  <c:v>43852</c:v>
                </c:pt>
                <c:pt idx="10">
                  <c:v>43853</c:v>
                </c:pt>
                <c:pt idx="11">
                  <c:v>43854</c:v>
                </c:pt>
                <c:pt idx="12">
                  <c:v>43855</c:v>
                </c:pt>
                <c:pt idx="13">
                  <c:v>43856</c:v>
                </c:pt>
                <c:pt idx="14">
                  <c:v>43857</c:v>
                </c:pt>
                <c:pt idx="15">
                  <c:v>43858</c:v>
                </c:pt>
                <c:pt idx="16">
                  <c:v>43859</c:v>
                </c:pt>
                <c:pt idx="17">
                  <c:v>43860</c:v>
                </c:pt>
                <c:pt idx="18">
                  <c:v>43861</c:v>
                </c:pt>
                <c:pt idx="19">
                  <c:v>43862</c:v>
                </c:pt>
                <c:pt idx="20">
                  <c:v>43863</c:v>
                </c:pt>
                <c:pt idx="21">
                  <c:v>43864</c:v>
                </c:pt>
                <c:pt idx="22">
                  <c:v>43865</c:v>
                </c:pt>
                <c:pt idx="23">
                  <c:v>43866</c:v>
                </c:pt>
                <c:pt idx="24">
                  <c:v>43867</c:v>
                </c:pt>
                <c:pt idx="25">
                  <c:v>43868</c:v>
                </c:pt>
                <c:pt idx="26">
                  <c:v>43869</c:v>
                </c:pt>
                <c:pt idx="27">
                  <c:v>43870</c:v>
                </c:pt>
                <c:pt idx="28">
                  <c:v>43871</c:v>
                </c:pt>
                <c:pt idx="29">
                  <c:v>43872</c:v>
                </c:pt>
                <c:pt idx="30">
                  <c:v>43873</c:v>
                </c:pt>
                <c:pt idx="31">
                  <c:v>43874</c:v>
                </c:pt>
                <c:pt idx="32">
                  <c:v>43875</c:v>
                </c:pt>
                <c:pt idx="33">
                  <c:v>43876</c:v>
                </c:pt>
                <c:pt idx="34">
                  <c:v>43877</c:v>
                </c:pt>
                <c:pt idx="35">
                  <c:v>43878</c:v>
                </c:pt>
                <c:pt idx="36">
                  <c:v>43879</c:v>
                </c:pt>
                <c:pt idx="37">
                  <c:v>43880</c:v>
                </c:pt>
                <c:pt idx="38">
                  <c:v>43881</c:v>
                </c:pt>
                <c:pt idx="39">
                  <c:v>43882</c:v>
                </c:pt>
                <c:pt idx="40">
                  <c:v>43883</c:v>
                </c:pt>
                <c:pt idx="41">
                  <c:v>43884</c:v>
                </c:pt>
                <c:pt idx="42">
                  <c:v>43885</c:v>
                </c:pt>
                <c:pt idx="43">
                  <c:v>43886</c:v>
                </c:pt>
                <c:pt idx="44">
                  <c:v>43887</c:v>
                </c:pt>
                <c:pt idx="45">
                  <c:v>43888</c:v>
                </c:pt>
                <c:pt idx="46">
                  <c:v>43889</c:v>
                </c:pt>
                <c:pt idx="47">
                  <c:v>43890</c:v>
                </c:pt>
                <c:pt idx="48">
                  <c:v>43891</c:v>
                </c:pt>
                <c:pt idx="49">
                  <c:v>43892</c:v>
                </c:pt>
                <c:pt idx="50">
                  <c:v>43893</c:v>
                </c:pt>
                <c:pt idx="51">
                  <c:v>43894</c:v>
                </c:pt>
                <c:pt idx="52">
                  <c:v>43895</c:v>
                </c:pt>
                <c:pt idx="53">
                  <c:v>43896</c:v>
                </c:pt>
                <c:pt idx="54">
                  <c:v>43897</c:v>
                </c:pt>
                <c:pt idx="55">
                  <c:v>43898</c:v>
                </c:pt>
                <c:pt idx="56">
                  <c:v>43899</c:v>
                </c:pt>
                <c:pt idx="57">
                  <c:v>43900</c:v>
                </c:pt>
                <c:pt idx="58">
                  <c:v>43901</c:v>
                </c:pt>
                <c:pt idx="59">
                  <c:v>43902</c:v>
                </c:pt>
                <c:pt idx="60">
                  <c:v>43903</c:v>
                </c:pt>
                <c:pt idx="61">
                  <c:v>43904</c:v>
                </c:pt>
                <c:pt idx="62">
                  <c:v>43905</c:v>
                </c:pt>
                <c:pt idx="63">
                  <c:v>43906</c:v>
                </c:pt>
                <c:pt idx="64">
                  <c:v>43907</c:v>
                </c:pt>
                <c:pt idx="65">
                  <c:v>43908</c:v>
                </c:pt>
                <c:pt idx="66">
                  <c:v>43909</c:v>
                </c:pt>
                <c:pt idx="67">
                  <c:v>43910</c:v>
                </c:pt>
                <c:pt idx="68">
                  <c:v>43911</c:v>
                </c:pt>
                <c:pt idx="69">
                  <c:v>43912</c:v>
                </c:pt>
                <c:pt idx="70">
                  <c:v>43913</c:v>
                </c:pt>
                <c:pt idx="71">
                  <c:v>43914</c:v>
                </c:pt>
                <c:pt idx="72">
                  <c:v>43915</c:v>
                </c:pt>
                <c:pt idx="73">
                  <c:v>43916</c:v>
                </c:pt>
                <c:pt idx="74">
                  <c:v>43917</c:v>
                </c:pt>
                <c:pt idx="75">
                  <c:v>43918</c:v>
                </c:pt>
                <c:pt idx="76">
                  <c:v>43919</c:v>
                </c:pt>
                <c:pt idx="77">
                  <c:v>43920</c:v>
                </c:pt>
                <c:pt idx="78">
                  <c:v>43921</c:v>
                </c:pt>
                <c:pt idx="79">
                  <c:v>43922</c:v>
                </c:pt>
                <c:pt idx="80">
                  <c:v>43923</c:v>
                </c:pt>
                <c:pt idx="81">
                  <c:v>43924</c:v>
                </c:pt>
                <c:pt idx="82">
                  <c:v>43925</c:v>
                </c:pt>
                <c:pt idx="83">
                  <c:v>43926</c:v>
                </c:pt>
                <c:pt idx="84">
                  <c:v>43927</c:v>
                </c:pt>
                <c:pt idx="85">
                  <c:v>43928</c:v>
                </c:pt>
                <c:pt idx="86">
                  <c:v>43929</c:v>
                </c:pt>
                <c:pt idx="87">
                  <c:v>43930</c:v>
                </c:pt>
                <c:pt idx="88">
                  <c:v>43931</c:v>
                </c:pt>
                <c:pt idx="89">
                  <c:v>43932</c:v>
                </c:pt>
                <c:pt idx="90">
                  <c:v>43933</c:v>
                </c:pt>
                <c:pt idx="91">
                  <c:v>43934</c:v>
                </c:pt>
                <c:pt idx="92">
                  <c:v>43935</c:v>
                </c:pt>
                <c:pt idx="93">
                  <c:v>43936</c:v>
                </c:pt>
                <c:pt idx="94">
                  <c:v>43937</c:v>
                </c:pt>
                <c:pt idx="95">
                  <c:v>43938</c:v>
                </c:pt>
                <c:pt idx="96">
                  <c:v>43939</c:v>
                </c:pt>
                <c:pt idx="97">
                  <c:v>43940</c:v>
                </c:pt>
                <c:pt idx="98">
                  <c:v>43941</c:v>
                </c:pt>
                <c:pt idx="99">
                  <c:v>43942</c:v>
                </c:pt>
                <c:pt idx="100">
                  <c:v>43943</c:v>
                </c:pt>
                <c:pt idx="101">
                  <c:v>43944</c:v>
                </c:pt>
                <c:pt idx="102">
                  <c:v>43945</c:v>
                </c:pt>
                <c:pt idx="103">
                  <c:v>43946</c:v>
                </c:pt>
                <c:pt idx="104">
                  <c:v>43947</c:v>
                </c:pt>
                <c:pt idx="105">
                  <c:v>43948</c:v>
                </c:pt>
                <c:pt idx="106">
                  <c:v>43949</c:v>
                </c:pt>
                <c:pt idx="107">
                  <c:v>43950</c:v>
                </c:pt>
                <c:pt idx="108">
                  <c:v>43951</c:v>
                </c:pt>
                <c:pt idx="109">
                  <c:v>43952</c:v>
                </c:pt>
                <c:pt idx="110">
                  <c:v>43953</c:v>
                </c:pt>
                <c:pt idx="111">
                  <c:v>43954</c:v>
                </c:pt>
                <c:pt idx="112">
                  <c:v>43955</c:v>
                </c:pt>
                <c:pt idx="113">
                  <c:v>43956</c:v>
                </c:pt>
                <c:pt idx="114">
                  <c:v>43957</c:v>
                </c:pt>
                <c:pt idx="115">
                  <c:v>43958</c:v>
                </c:pt>
                <c:pt idx="116">
                  <c:v>43959</c:v>
                </c:pt>
                <c:pt idx="117">
                  <c:v>43960</c:v>
                </c:pt>
                <c:pt idx="118">
                  <c:v>43961</c:v>
                </c:pt>
                <c:pt idx="119">
                  <c:v>43962</c:v>
                </c:pt>
                <c:pt idx="120">
                  <c:v>43963</c:v>
                </c:pt>
                <c:pt idx="121">
                  <c:v>43964</c:v>
                </c:pt>
                <c:pt idx="122">
                  <c:v>43965</c:v>
                </c:pt>
                <c:pt idx="123">
                  <c:v>43966</c:v>
                </c:pt>
                <c:pt idx="124">
                  <c:v>43967</c:v>
                </c:pt>
                <c:pt idx="125">
                  <c:v>43968</c:v>
                </c:pt>
                <c:pt idx="126">
                  <c:v>43969</c:v>
                </c:pt>
                <c:pt idx="127">
                  <c:v>43970</c:v>
                </c:pt>
                <c:pt idx="128">
                  <c:v>43971</c:v>
                </c:pt>
                <c:pt idx="129">
                  <c:v>43972</c:v>
                </c:pt>
                <c:pt idx="130">
                  <c:v>43973</c:v>
                </c:pt>
                <c:pt idx="131">
                  <c:v>43974</c:v>
                </c:pt>
                <c:pt idx="132">
                  <c:v>43975</c:v>
                </c:pt>
                <c:pt idx="133">
                  <c:v>43976</c:v>
                </c:pt>
                <c:pt idx="134">
                  <c:v>43977</c:v>
                </c:pt>
                <c:pt idx="135">
                  <c:v>43978</c:v>
                </c:pt>
                <c:pt idx="136">
                  <c:v>43979</c:v>
                </c:pt>
                <c:pt idx="137">
                  <c:v>43980</c:v>
                </c:pt>
                <c:pt idx="138">
                  <c:v>43981</c:v>
                </c:pt>
                <c:pt idx="139">
                  <c:v>43982</c:v>
                </c:pt>
                <c:pt idx="140">
                  <c:v>43983</c:v>
                </c:pt>
                <c:pt idx="141">
                  <c:v>43984</c:v>
                </c:pt>
                <c:pt idx="142">
                  <c:v>43985</c:v>
                </c:pt>
                <c:pt idx="143">
                  <c:v>43986</c:v>
                </c:pt>
                <c:pt idx="144">
                  <c:v>43987</c:v>
                </c:pt>
                <c:pt idx="145">
                  <c:v>43988</c:v>
                </c:pt>
                <c:pt idx="146">
                  <c:v>43989</c:v>
                </c:pt>
                <c:pt idx="147">
                  <c:v>43990</c:v>
                </c:pt>
                <c:pt idx="148">
                  <c:v>43991</c:v>
                </c:pt>
                <c:pt idx="149">
                  <c:v>43992</c:v>
                </c:pt>
                <c:pt idx="150">
                  <c:v>43993</c:v>
                </c:pt>
                <c:pt idx="151">
                  <c:v>43994</c:v>
                </c:pt>
                <c:pt idx="152">
                  <c:v>43995</c:v>
                </c:pt>
                <c:pt idx="153">
                  <c:v>43996</c:v>
                </c:pt>
                <c:pt idx="154">
                  <c:v>43997</c:v>
                </c:pt>
                <c:pt idx="155">
                  <c:v>43998</c:v>
                </c:pt>
                <c:pt idx="156">
                  <c:v>43999</c:v>
                </c:pt>
                <c:pt idx="157">
                  <c:v>44000</c:v>
                </c:pt>
                <c:pt idx="158">
                  <c:v>44001</c:v>
                </c:pt>
                <c:pt idx="159">
                  <c:v>44002</c:v>
                </c:pt>
                <c:pt idx="160">
                  <c:v>44003</c:v>
                </c:pt>
                <c:pt idx="161">
                  <c:v>44004</c:v>
                </c:pt>
                <c:pt idx="162">
                  <c:v>44005</c:v>
                </c:pt>
                <c:pt idx="163">
                  <c:v>44006</c:v>
                </c:pt>
                <c:pt idx="164">
                  <c:v>44007</c:v>
                </c:pt>
                <c:pt idx="165">
                  <c:v>44008</c:v>
                </c:pt>
                <c:pt idx="166">
                  <c:v>44009</c:v>
                </c:pt>
                <c:pt idx="167">
                  <c:v>44010</c:v>
                </c:pt>
              </c:numCache>
            </c:numRef>
          </c:cat>
          <c:val>
            <c:numRef>
              <c:f>Trafic_Cumul7j!$G$4:$G$171</c:f>
              <c:numCache>
                <c:formatCode>General</c:formatCode>
                <c:ptCount val="168"/>
                <c:pt idx="0">
                  <c:v>-4</c:v>
                </c:pt>
                <c:pt idx="1">
                  <c:v>-3</c:v>
                </c:pt>
                <c:pt idx="2">
                  <c:v>-2</c:v>
                </c:pt>
                <c:pt idx="3">
                  <c:v>-2</c:v>
                </c:pt>
                <c:pt idx="4">
                  <c:v>-2</c:v>
                </c:pt>
                <c:pt idx="5">
                  <c:v>-1</c:v>
                </c:pt>
                <c:pt idx="6">
                  <c:v>-2</c:v>
                </c:pt>
                <c:pt idx="7">
                  <c:v>-1</c:v>
                </c:pt>
                <c:pt idx="8">
                  <c:v>-1</c:v>
                </c:pt>
                <c:pt idx="9">
                  <c:v>-1</c:v>
                </c:pt>
                <c:pt idx="10">
                  <c:v>-1</c:v>
                </c:pt>
                <c:pt idx="11">
                  <c:v>-1</c:v>
                </c:pt>
                <c:pt idx="12">
                  <c:v>-1</c:v>
                </c:pt>
                <c:pt idx="13">
                  <c:v>0</c:v>
                </c:pt>
                <c:pt idx="14">
                  <c:v>0</c:v>
                </c:pt>
                <c:pt idx="15">
                  <c:v>-1</c:v>
                </c:pt>
                <c:pt idx="16">
                  <c:v>-1</c:v>
                </c:pt>
                <c:pt idx="17">
                  <c:v>-3</c:v>
                </c:pt>
                <c:pt idx="18">
                  <c:v>-3</c:v>
                </c:pt>
                <c:pt idx="19">
                  <c:v>-3</c:v>
                </c:pt>
                <c:pt idx="20">
                  <c:v>-3</c:v>
                </c:pt>
                <c:pt idx="21">
                  <c:v>-2</c:v>
                </c:pt>
                <c:pt idx="22">
                  <c:v>-2</c:v>
                </c:pt>
                <c:pt idx="23">
                  <c:v>-1</c:v>
                </c:pt>
                <c:pt idx="24">
                  <c:v>1</c:v>
                </c:pt>
                <c:pt idx="25">
                  <c:v>1</c:v>
                </c:pt>
                <c:pt idx="26">
                  <c:v>2</c:v>
                </c:pt>
                <c:pt idx="27">
                  <c:v>2</c:v>
                </c:pt>
                <c:pt idx="28">
                  <c:v>3</c:v>
                </c:pt>
                <c:pt idx="29">
                  <c:v>3</c:v>
                </c:pt>
                <c:pt idx="30">
                  <c:v>3</c:v>
                </c:pt>
                <c:pt idx="31">
                  <c:v>3</c:v>
                </c:pt>
                <c:pt idx="32">
                  <c:v>3</c:v>
                </c:pt>
                <c:pt idx="33">
                  <c:v>5</c:v>
                </c:pt>
                <c:pt idx="34">
                  <c:v>6</c:v>
                </c:pt>
                <c:pt idx="35">
                  <c:v>6</c:v>
                </c:pt>
                <c:pt idx="36">
                  <c:v>7</c:v>
                </c:pt>
                <c:pt idx="37">
                  <c:v>7</c:v>
                </c:pt>
                <c:pt idx="38">
                  <c:v>8</c:v>
                </c:pt>
                <c:pt idx="39">
                  <c:v>8</c:v>
                </c:pt>
                <c:pt idx="40">
                  <c:v>9</c:v>
                </c:pt>
                <c:pt idx="41">
                  <c:v>10</c:v>
                </c:pt>
                <c:pt idx="42">
                  <c:v>10</c:v>
                </c:pt>
                <c:pt idx="43">
                  <c:v>9</c:v>
                </c:pt>
                <c:pt idx="44">
                  <c:v>7</c:v>
                </c:pt>
                <c:pt idx="45">
                  <c:v>6</c:v>
                </c:pt>
                <c:pt idx="46">
                  <c:v>4</c:v>
                </c:pt>
                <c:pt idx="47">
                  <c:v>3</c:v>
                </c:pt>
                <c:pt idx="48">
                  <c:v>2</c:v>
                </c:pt>
                <c:pt idx="49">
                  <c:v>1</c:v>
                </c:pt>
                <c:pt idx="50">
                  <c:v>0</c:v>
                </c:pt>
                <c:pt idx="51">
                  <c:v>2</c:v>
                </c:pt>
                <c:pt idx="52">
                  <c:v>1</c:v>
                </c:pt>
                <c:pt idx="53">
                  <c:v>1</c:v>
                </c:pt>
                <c:pt idx="54">
                  <c:v>0</c:v>
                </c:pt>
                <c:pt idx="55">
                  <c:v>-1</c:v>
                </c:pt>
                <c:pt idx="56">
                  <c:v>-1</c:v>
                </c:pt>
                <c:pt idx="57">
                  <c:v>0</c:v>
                </c:pt>
                <c:pt idx="58">
                  <c:v>0</c:v>
                </c:pt>
                <c:pt idx="59">
                  <c:v>0</c:v>
                </c:pt>
                <c:pt idx="60">
                  <c:v>-1</c:v>
                </c:pt>
                <c:pt idx="61">
                  <c:v>-4</c:v>
                </c:pt>
                <c:pt idx="62">
                  <c:v>-5</c:v>
                </c:pt>
                <c:pt idx="63">
                  <c:v>-6</c:v>
                </c:pt>
                <c:pt idx="64">
                  <c:v>-11</c:v>
                </c:pt>
                <c:pt idx="65">
                  <c:v>-20</c:v>
                </c:pt>
                <c:pt idx="66">
                  <c:v>-28.999999999999901</c:v>
                </c:pt>
                <c:pt idx="67">
                  <c:v>-41</c:v>
                </c:pt>
                <c:pt idx="68">
                  <c:v>-48</c:v>
                </c:pt>
                <c:pt idx="69">
                  <c:v>-55</c:v>
                </c:pt>
                <c:pt idx="70">
                  <c:v>-64</c:v>
                </c:pt>
                <c:pt idx="71">
                  <c:v>-70</c:v>
                </c:pt>
                <c:pt idx="72">
                  <c:v>-72</c:v>
                </c:pt>
                <c:pt idx="73">
                  <c:v>-72</c:v>
                </c:pt>
                <c:pt idx="74">
                  <c:v>-73</c:v>
                </c:pt>
                <c:pt idx="75">
                  <c:v>-74</c:v>
                </c:pt>
                <c:pt idx="76">
                  <c:v>-75</c:v>
                </c:pt>
                <c:pt idx="77">
                  <c:v>-75</c:v>
                </c:pt>
                <c:pt idx="78">
                  <c:v>-75</c:v>
                </c:pt>
                <c:pt idx="79">
                  <c:v>-75</c:v>
                </c:pt>
                <c:pt idx="80">
                  <c:v>-74</c:v>
                </c:pt>
                <c:pt idx="81">
                  <c:v>-74</c:v>
                </c:pt>
                <c:pt idx="82">
                  <c:v>-74</c:v>
                </c:pt>
                <c:pt idx="83">
                  <c:v>-73</c:v>
                </c:pt>
                <c:pt idx="84">
                  <c:v>-73</c:v>
                </c:pt>
                <c:pt idx="85">
                  <c:v>-73</c:v>
                </c:pt>
                <c:pt idx="86">
                  <c:v>-72</c:v>
                </c:pt>
                <c:pt idx="87">
                  <c:v>-72</c:v>
                </c:pt>
                <c:pt idx="88">
                  <c:v>-71</c:v>
                </c:pt>
                <c:pt idx="89">
                  <c:v>-72</c:v>
                </c:pt>
                <c:pt idx="90">
                  <c:v>-72</c:v>
                </c:pt>
                <c:pt idx="91">
                  <c:v>-75</c:v>
                </c:pt>
                <c:pt idx="92">
                  <c:v>-74</c:v>
                </c:pt>
                <c:pt idx="93">
                  <c:v>-74</c:v>
                </c:pt>
                <c:pt idx="94">
                  <c:v>-73</c:v>
                </c:pt>
                <c:pt idx="95">
                  <c:v>-72</c:v>
                </c:pt>
                <c:pt idx="96">
                  <c:v>-72</c:v>
                </c:pt>
                <c:pt idx="97">
                  <c:v>-71</c:v>
                </c:pt>
                <c:pt idx="98">
                  <c:v>-67</c:v>
                </c:pt>
                <c:pt idx="99">
                  <c:v>-67</c:v>
                </c:pt>
                <c:pt idx="100">
                  <c:v>-66</c:v>
                </c:pt>
                <c:pt idx="101">
                  <c:v>-66</c:v>
                </c:pt>
                <c:pt idx="102">
                  <c:v>-66</c:v>
                </c:pt>
                <c:pt idx="103">
                  <c:v>-65</c:v>
                </c:pt>
                <c:pt idx="104">
                  <c:v>-65</c:v>
                </c:pt>
                <c:pt idx="105">
                  <c:v>-65</c:v>
                </c:pt>
                <c:pt idx="106">
                  <c:v>-64</c:v>
                </c:pt>
                <c:pt idx="107">
                  <c:v>-63</c:v>
                </c:pt>
                <c:pt idx="108">
                  <c:v>-62</c:v>
                </c:pt>
                <c:pt idx="109">
                  <c:v>-66</c:v>
                </c:pt>
                <c:pt idx="110">
                  <c:v>-66</c:v>
                </c:pt>
                <c:pt idx="111">
                  <c:v>-66</c:v>
                </c:pt>
                <c:pt idx="112">
                  <c:v>-65</c:v>
                </c:pt>
                <c:pt idx="113">
                  <c:v>-64</c:v>
                </c:pt>
                <c:pt idx="114">
                  <c:v>-63</c:v>
                </c:pt>
                <c:pt idx="115">
                  <c:v>-62</c:v>
                </c:pt>
                <c:pt idx="116">
                  <c:v>-61</c:v>
                </c:pt>
                <c:pt idx="117">
                  <c:v>-60</c:v>
                </c:pt>
                <c:pt idx="118">
                  <c:v>-60</c:v>
                </c:pt>
                <c:pt idx="119">
                  <c:v>-56</c:v>
                </c:pt>
                <c:pt idx="120">
                  <c:v>-52</c:v>
                </c:pt>
                <c:pt idx="121">
                  <c:v>-49</c:v>
                </c:pt>
                <c:pt idx="122">
                  <c:v>-45</c:v>
                </c:pt>
                <c:pt idx="123">
                  <c:v>-36</c:v>
                </c:pt>
                <c:pt idx="124">
                  <c:v>-32</c:v>
                </c:pt>
                <c:pt idx="125">
                  <c:v>-28</c:v>
                </c:pt>
                <c:pt idx="126">
                  <c:v>-28</c:v>
                </c:pt>
                <c:pt idx="127">
                  <c:v>-27</c:v>
                </c:pt>
                <c:pt idx="128">
                  <c:v>-25</c:v>
                </c:pt>
                <c:pt idx="129">
                  <c:v>-28</c:v>
                </c:pt>
                <c:pt idx="130">
                  <c:v>-28.999999999999901</c:v>
                </c:pt>
                <c:pt idx="131">
                  <c:v>-28.999999999999901</c:v>
                </c:pt>
                <c:pt idx="132">
                  <c:v>-28</c:v>
                </c:pt>
                <c:pt idx="133">
                  <c:v>-27</c:v>
                </c:pt>
                <c:pt idx="134">
                  <c:v>-27</c:v>
                </c:pt>
                <c:pt idx="135">
                  <c:v>-27</c:v>
                </c:pt>
                <c:pt idx="136">
                  <c:v>-22</c:v>
                </c:pt>
                <c:pt idx="137">
                  <c:v>-20</c:v>
                </c:pt>
                <c:pt idx="138">
                  <c:v>-18</c:v>
                </c:pt>
                <c:pt idx="139">
                  <c:v>-18</c:v>
                </c:pt>
                <c:pt idx="140">
                  <c:v>-21</c:v>
                </c:pt>
                <c:pt idx="141">
                  <c:v>-20</c:v>
                </c:pt>
                <c:pt idx="142">
                  <c:v>-20</c:v>
                </c:pt>
                <c:pt idx="143">
                  <c:v>-19</c:v>
                </c:pt>
                <c:pt idx="144">
                  <c:v>-19</c:v>
                </c:pt>
                <c:pt idx="145">
                  <c:v>-18</c:v>
                </c:pt>
                <c:pt idx="146">
                  <c:v>-15</c:v>
                </c:pt>
                <c:pt idx="147">
                  <c:v>-10</c:v>
                </c:pt>
                <c:pt idx="148">
                  <c:v>-9</c:v>
                </c:pt>
                <c:pt idx="149">
                  <c:v>-8</c:v>
                </c:pt>
                <c:pt idx="150">
                  <c:v>-8</c:v>
                </c:pt>
                <c:pt idx="151">
                  <c:v>-8</c:v>
                </c:pt>
                <c:pt idx="152">
                  <c:v>-8</c:v>
                </c:pt>
                <c:pt idx="153">
                  <c:v>-7</c:v>
                </c:pt>
                <c:pt idx="154">
                  <c:v>-7</c:v>
                </c:pt>
                <c:pt idx="155">
                  <c:v>-6</c:v>
                </c:pt>
                <c:pt idx="156">
                  <c:v>-6</c:v>
                </c:pt>
                <c:pt idx="157">
                  <c:v>-7</c:v>
                </c:pt>
                <c:pt idx="158">
                  <c:v>-3</c:v>
                </c:pt>
                <c:pt idx="159">
                  <c:v>-1</c:v>
                </c:pt>
                <c:pt idx="160">
                  <c:v>1</c:v>
                </c:pt>
                <c:pt idx="161">
                  <c:v>2</c:v>
                </c:pt>
                <c:pt idx="162">
                  <c:v>3</c:v>
                </c:pt>
                <c:pt idx="163">
                  <c:v>2</c:v>
                </c:pt>
                <c:pt idx="164">
                  <c:v>4</c:v>
                </c:pt>
                <c:pt idx="165">
                  <c:v>4</c:v>
                </c:pt>
                <c:pt idx="166">
                  <c:v>3</c:v>
                </c:pt>
                <c:pt idx="167">
                  <c:v>2</c:v>
                </c:pt>
              </c:numCache>
            </c:numRef>
          </c:val>
          <c:smooth val="0"/>
          <c:extLst>
            <c:ext xmlns:c16="http://schemas.microsoft.com/office/drawing/2014/chart" uri="{C3380CC4-5D6E-409C-BE32-E72D297353CC}">
              <c16:uniqueId val="{00000001-2A03-470C-80D8-E6BD7F8D4E2D}"/>
            </c:ext>
          </c:extLst>
        </c:ser>
        <c:ser>
          <c:idx val="3"/>
          <c:order val="2"/>
          <c:tx>
            <c:strRef>
              <c:f>Trafic_Cumul7j!$H$1</c:f>
              <c:strCache>
                <c:ptCount val="1"/>
                <c:pt idx="0">
                  <c:v>Índice de tráfico de camiones</c:v>
                </c:pt>
              </c:strCache>
            </c:strRef>
          </c:tx>
          <c:spPr>
            <a:ln w="28575" cap="rnd">
              <a:solidFill>
                <a:schemeClr val="accent4"/>
              </a:solidFill>
              <a:round/>
            </a:ln>
            <a:effectLst/>
          </c:spPr>
          <c:marker>
            <c:symbol val="none"/>
          </c:marker>
          <c:cat>
            <c:numRef>
              <c:f>Trafic_Cumul7j!$D$4:$D$171</c:f>
              <c:numCache>
                <c:formatCode>[$-C0A]dd\ mmm;@</c:formatCode>
                <c:ptCount val="168"/>
                <c:pt idx="0">
                  <c:v>43843</c:v>
                </c:pt>
                <c:pt idx="1">
                  <c:v>43844</c:v>
                </c:pt>
                <c:pt idx="2">
                  <c:v>43845</c:v>
                </c:pt>
                <c:pt idx="3">
                  <c:v>43846</c:v>
                </c:pt>
                <c:pt idx="4">
                  <c:v>43847</c:v>
                </c:pt>
                <c:pt idx="5">
                  <c:v>43848</c:v>
                </c:pt>
                <c:pt idx="6">
                  <c:v>43849</c:v>
                </c:pt>
                <c:pt idx="7">
                  <c:v>43850</c:v>
                </c:pt>
                <c:pt idx="8">
                  <c:v>43851</c:v>
                </c:pt>
                <c:pt idx="9">
                  <c:v>43852</c:v>
                </c:pt>
                <c:pt idx="10">
                  <c:v>43853</c:v>
                </c:pt>
                <c:pt idx="11">
                  <c:v>43854</c:v>
                </c:pt>
                <c:pt idx="12">
                  <c:v>43855</c:v>
                </c:pt>
                <c:pt idx="13">
                  <c:v>43856</c:v>
                </c:pt>
                <c:pt idx="14">
                  <c:v>43857</c:v>
                </c:pt>
                <c:pt idx="15">
                  <c:v>43858</c:v>
                </c:pt>
                <c:pt idx="16">
                  <c:v>43859</c:v>
                </c:pt>
                <c:pt idx="17">
                  <c:v>43860</c:v>
                </c:pt>
                <c:pt idx="18">
                  <c:v>43861</c:v>
                </c:pt>
                <c:pt idx="19">
                  <c:v>43862</c:v>
                </c:pt>
                <c:pt idx="20">
                  <c:v>43863</c:v>
                </c:pt>
                <c:pt idx="21">
                  <c:v>43864</c:v>
                </c:pt>
                <c:pt idx="22">
                  <c:v>43865</c:v>
                </c:pt>
                <c:pt idx="23">
                  <c:v>43866</c:v>
                </c:pt>
                <c:pt idx="24">
                  <c:v>43867</c:v>
                </c:pt>
                <c:pt idx="25">
                  <c:v>43868</c:v>
                </c:pt>
                <c:pt idx="26">
                  <c:v>43869</c:v>
                </c:pt>
                <c:pt idx="27">
                  <c:v>43870</c:v>
                </c:pt>
                <c:pt idx="28">
                  <c:v>43871</c:v>
                </c:pt>
                <c:pt idx="29">
                  <c:v>43872</c:v>
                </c:pt>
                <c:pt idx="30">
                  <c:v>43873</c:v>
                </c:pt>
                <c:pt idx="31">
                  <c:v>43874</c:v>
                </c:pt>
                <c:pt idx="32">
                  <c:v>43875</c:v>
                </c:pt>
                <c:pt idx="33">
                  <c:v>43876</c:v>
                </c:pt>
                <c:pt idx="34">
                  <c:v>43877</c:v>
                </c:pt>
                <c:pt idx="35">
                  <c:v>43878</c:v>
                </c:pt>
                <c:pt idx="36">
                  <c:v>43879</c:v>
                </c:pt>
                <c:pt idx="37">
                  <c:v>43880</c:v>
                </c:pt>
                <c:pt idx="38">
                  <c:v>43881</c:v>
                </c:pt>
                <c:pt idx="39">
                  <c:v>43882</c:v>
                </c:pt>
                <c:pt idx="40">
                  <c:v>43883</c:v>
                </c:pt>
                <c:pt idx="41">
                  <c:v>43884</c:v>
                </c:pt>
                <c:pt idx="42">
                  <c:v>43885</c:v>
                </c:pt>
                <c:pt idx="43">
                  <c:v>43886</c:v>
                </c:pt>
                <c:pt idx="44">
                  <c:v>43887</c:v>
                </c:pt>
                <c:pt idx="45">
                  <c:v>43888</c:v>
                </c:pt>
                <c:pt idx="46">
                  <c:v>43889</c:v>
                </c:pt>
                <c:pt idx="47">
                  <c:v>43890</c:v>
                </c:pt>
                <c:pt idx="48">
                  <c:v>43891</c:v>
                </c:pt>
                <c:pt idx="49">
                  <c:v>43892</c:v>
                </c:pt>
                <c:pt idx="50">
                  <c:v>43893</c:v>
                </c:pt>
                <c:pt idx="51">
                  <c:v>43894</c:v>
                </c:pt>
                <c:pt idx="52">
                  <c:v>43895</c:v>
                </c:pt>
                <c:pt idx="53">
                  <c:v>43896</c:v>
                </c:pt>
                <c:pt idx="54">
                  <c:v>43897</c:v>
                </c:pt>
                <c:pt idx="55">
                  <c:v>43898</c:v>
                </c:pt>
                <c:pt idx="56">
                  <c:v>43899</c:v>
                </c:pt>
                <c:pt idx="57">
                  <c:v>43900</c:v>
                </c:pt>
                <c:pt idx="58">
                  <c:v>43901</c:v>
                </c:pt>
                <c:pt idx="59">
                  <c:v>43902</c:v>
                </c:pt>
                <c:pt idx="60">
                  <c:v>43903</c:v>
                </c:pt>
                <c:pt idx="61">
                  <c:v>43904</c:v>
                </c:pt>
                <c:pt idx="62">
                  <c:v>43905</c:v>
                </c:pt>
                <c:pt idx="63">
                  <c:v>43906</c:v>
                </c:pt>
                <c:pt idx="64">
                  <c:v>43907</c:v>
                </c:pt>
                <c:pt idx="65">
                  <c:v>43908</c:v>
                </c:pt>
                <c:pt idx="66">
                  <c:v>43909</c:v>
                </c:pt>
                <c:pt idx="67">
                  <c:v>43910</c:v>
                </c:pt>
                <c:pt idx="68">
                  <c:v>43911</c:v>
                </c:pt>
                <c:pt idx="69">
                  <c:v>43912</c:v>
                </c:pt>
                <c:pt idx="70">
                  <c:v>43913</c:v>
                </c:pt>
                <c:pt idx="71">
                  <c:v>43914</c:v>
                </c:pt>
                <c:pt idx="72">
                  <c:v>43915</c:v>
                </c:pt>
                <c:pt idx="73">
                  <c:v>43916</c:v>
                </c:pt>
                <c:pt idx="74">
                  <c:v>43917</c:v>
                </c:pt>
                <c:pt idx="75">
                  <c:v>43918</c:v>
                </c:pt>
                <c:pt idx="76">
                  <c:v>43919</c:v>
                </c:pt>
                <c:pt idx="77">
                  <c:v>43920</c:v>
                </c:pt>
                <c:pt idx="78">
                  <c:v>43921</c:v>
                </c:pt>
                <c:pt idx="79">
                  <c:v>43922</c:v>
                </c:pt>
                <c:pt idx="80">
                  <c:v>43923</c:v>
                </c:pt>
                <c:pt idx="81">
                  <c:v>43924</c:v>
                </c:pt>
                <c:pt idx="82">
                  <c:v>43925</c:v>
                </c:pt>
                <c:pt idx="83">
                  <c:v>43926</c:v>
                </c:pt>
                <c:pt idx="84">
                  <c:v>43927</c:v>
                </c:pt>
                <c:pt idx="85">
                  <c:v>43928</c:v>
                </c:pt>
                <c:pt idx="86">
                  <c:v>43929</c:v>
                </c:pt>
                <c:pt idx="87">
                  <c:v>43930</c:v>
                </c:pt>
                <c:pt idx="88">
                  <c:v>43931</c:v>
                </c:pt>
                <c:pt idx="89">
                  <c:v>43932</c:v>
                </c:pt>
                <c:pt idx="90">
                  <c:v>43933</c:v>
                </c:pt>
                <c:pt idx="91">
                  <c:v>43934</c:v>
                </c:pt>
                <c:pt idx="92">
                  <c:v>43935</c:v>
                </c:pt>
                <c:pt idx="93">
                  <c:v>43936</c:v>
                </c:pt>
                <c:pt idx="94">
                  <c:v>43937</c:v>
                </c:pt>
                <c:pt idx="95">
                  <c:v>43938</c:v>
                </c:pt>
                <c:pt idx="96">
                  <c:v>43939</c:v>
                </c:pt>
                <c:pt idx="97">
                  <c:v>43940</c:v>
                </c:pt>
                <c:pt idx="98">
                  <c:v>43941</c:v>
                </c:pt>
                <c:pt idx="99">
                  <c:v>43942</c:v>
                </c:pt>
                <c:pt idx="100">
                  <c:v>43943</c:v>
                </c:pt>
                <c:pt idx="101">
                  <c:v>43944</c:v>
                </c:pt>
                <c:pt idx="102">
                  <c:v>43945</c:v>
                </c:pt>
                <c:pt idx="103">
                  <c:v>43946</c:v>
                </c:pt>
                <c:pt idx="104">
                  <c:v>43947</c:v>
                </c:pt>
                <c:pt idx="105">
                  <c:v>43948</c:v>
                </c:pt>
                <c:pt idx="106">
                  <c:v>43949</c:v>
                </c:pt>
                <c:pt idx="107">
                  <c:v>43950</c:v>
                </c:pt>
                <c:pt idx="108">
                  <c:v>43951</c:v>
                </c:pt>
                <c:pt idx="109">
                  <c:v>43952</c:v>
                </c:pt>
                <c:pt idx="110">
                  <c:v>43953</c:v>
                </c:pt>
                <c:pt idx="111">
                  <c:v>43954</c:v>
                </c:pt>
                <c:pt idx="112">
                  <c:v>43955</c:v>
                </c:pt>
                <c:pt idx="113">
                  <c:v>43956</c:v>
                </c:pt>
                <c:pt idx="114">
                  <c:v>43957</c:v>
                </c:pt>
                <c:pt idx="115">
                  <c:v>43958</c:v>
                </c:pt>
                <c:pt idx="116">
                  <c:v>43959</c:v>
                </c:pt>
                <c:pt idx="117">
                  <c:v>43960</c:v>
                </c:pt>
                <c:pt idx="118">
                  <c:v>43961</c:v>
                </c:pt>
                <c:pt idx="119">
                  <c:v>43962</c:v>
                </c:pt>
                <c:pt idx="120">
                  <c:v>43963</c:v>
                </c:pt>
                <c:pt idx="121">
                  <c:v>43964</c:v>
                </c:pt>
                <c:pt idx="122">
                  <c:v>43965</c:v>
                </c:pt>
                <c:pt idx="123">
                  <c:v>43966</c:v>
                </c:pt>
                <c:pt idx="124">
                  <c:v>43967</c:v>
                </c:pt>
                <c:pt idx="125">
                  <c:v>43968</c:v>
                </c:pt>
                <c:pt idx="126">
                  <c:v>43969</c:v>
                </c:pt>
                <c:pt idx="127">
                  <c:v>43970</c:v>
                </c:pt>
                <c:pt idx="128">
                  <c:v>43971</c:v>
                </c:pt>
                <c:pt idx="129">
                  <c:v>43972</c:v>
                </c:pt>
                <c:pt idx="130">
                  <c:v>43973</c:v>
                </c:pt>
                <c:pt idx="131">
                  <c:v>43974</c:v>
                </c:pt>
                <c:pt idx="132">
                  <c:v>43975</c:v>
                </c:pt>
                <c:pt idx="133">
                  <c:v>43976</c:v>
                </c:pt>
                <c:pt idx="134">
                  <c:v>43977</c:v>
                </c:pt>
                <c:pt idx="135">
                  <c:v>43978</c:v>
                </c:pt>
                <c:pt idx="136">
                  <c:v>43979</c:v>
                </c:pt>
                <c:pt idx="137">
                  <c:v>43980</c:v>
                </c:pt>
                <c:pt idx="138">
                  <c:v>43981</c:v>
                </c:pt>
                <c:pt idx="139">
                  <c:v>43982</c:v>
                </c:pt>
                <c:pt idx="140">
                  <c:v>43983</c:v>
                </c:pt>
                <c:pt idx="141">
                  <c:v>43984</c:v>
                </c:pt>
                <c:pt idx="142">
                  <c:v>43985</c:v>
                </c:pt>
                <c:pt idx="143">
                  <c:v>43986</c:v>
                </c:pt>
                <c:pt idx="144">
                  <c:v>43987</c:v>
                </c:pt>
                <c:pt idx="145">
                  <c:v>43988</c:v>
                </c:pt>
                <c:pt idx="146">
                  <c:v>43989</c:v>
                </c:pt>
                <c:pt idx="147">
                  <c:v>43990</c:v>
                </c:pt>
                <c:pt idx="148">
                  <c:v>43991</c:v>
                </c:pt>
                <c:pt idx="149">
                  <c:v>43992</c:v>
                </c:pt>
                <c:pt idx="150">
                  <c:v>43993</c:v>
                </c:pt>
                <c:pt idx="151">
                  <c:v>43994</c:v>
                </c:pt>
                <c:pt idx="152">
                  <c:v>43995</c:v>
                </c:pt>
                <c:pt idx="153">
                  <c:v>43996</c:v>
                </c:pt>
                <c:pt idx="154">
                  <c:v>43997</c:v>
                </c:pt>
                <c:pt idx="155">
                  <c:v>43998</c:v>
                </c:pt>
                <c:pt idx="156">
                  <c:v>43999</c:v>
                </c:pt>
                <c:pt idx="157">
                  <c:v>44000</c:v>
                </c:pt>
                <c:pt idx="158">
                  <c:v>44001</c:v>
                </c:pt>
                <c:pt idx="159">
                  <c:v>44002</c:v>
                </c:pt>
                <c:pt idx="160">
                  <c:v>44003</c:v>
                </c:pt>
                <c:pt idx="161">
                  <c:v>44004</c:v>
                </c:pt>
                <c:pt idx="162">
                  <c:v>44005</c:v>
                </c:pt>
                <c:pt idx="163">
                  <c:v>44006</c:v>
                </c:pt>
                <c:pt idx="164">
                  <c:v>44007</c:v>
                </c:pt>
                <c:pt idx="165">
                  <c:v>44008</c:v>
                </c:pt>
                <c:pt idx="166">
                  <c:v>44009</c:v>
                </c:pt>
                <c:pt idx="167">
                  <c:v>44010</c:v>
                </c:pt>
              </c:numCache>
            </c:numRef>
          </c:cat>
          <c:val>
            <c:numRef>
              <c:f>Trafic_Cumul7j!$H$4:$H$171</c:f>
              <c:numCache>
                <c:formatCode>General</c:formatCode>
                <c:ptCount val="168"/>
                <c:pt idx="0">
                  <c:v>-8</c:v>
                </c:pt>
                <c:pt idx="1">
                  <c:v>-6</c:v>
                </c:pt>
                <c:pt idx="2">
                  <c:v>-5</c:v>
                </c:pt>
                <c:pt idx="3">
                  <c:v>-4</c:v>
                </c:pt>
                <c:pt idx="4">
                  <c:v>-3</c:v>
                </c:pt>
                <c:pt idx="5">
                  <c:v>-3</c:v>
                </c:pt>
                <c:pt idx="6">
                  <c:v>-3</c:v>
                </c:pt>
                <c:pt idx="7">
                  <c:v>-2</c:v>
                </c:pt>
                <c:pt idx="8">
                  <c:v>-2</c:v>
                </c:pt>
                <c:pt idx="9">
                  <c:v>-2</c:v>
                </c:pt>
                <c:pt idx="10">
                  <c:v>-1</c:v>
                </c:pt>
                <c:pt idx="11">
                  <c:v>-1</c:v>
                </c:pt>
                <c:pt idx="12">
                  <c:v>-1</c:v>
                </c:pt>
                <c:pt idx="13">
                  <c:v>-1</c:v>
                </c:pt>
                <c:pt idx="14">
                  <c:v>-1</c:v>
                </c:pt>
                <c:pt idx="15">
                  <c:v>-2</c:v>
                </c:pt>
                <c:pt idx="16">
                  <c:v>-3</c:v>
                </c:pt>
                <c:pt idx="17">
                  <c:v>-5</c:v>
                </c:pt>
                <c:pt idx="18">
                  <c:v>-4</c:v>
                </c:pt>
                <c:pt idx="19">
                  <c:v>-5</c:v>
                </c:pt>
                <c:pt idx="20">
                  <c:v>-5</c:v>
                </c:pt>
                <c:pt idx="21">
                  <c:v>-5</c:v>
                </c:pt>
                <c:pt idx="22">
                  <c:v>-4</c:v>
                </c:pt>
                <c:pt idx="23">
                  <c:v>-3</c:v>
                </c:pt>
                <c:pt idx="24">
                  <c:v>-1</c:v>
                </c:pt>
                <c:pt idx="25">
                  <c:v>0</c:v>
                </c:pt>
                <c:pt idx="26">
                  <c:v>0</c:v>
                </c:pt>
                <c:pt idx="27">
                  <c:v>0</c:v>
                </c:pt>
                <c:pt idx="28">
                  <c:v>0</c:v>
                </c:pt>
                <c:pt idx="29">
                  <c:v>0</c:v>
                </c:pt>
                <c:pt idx="30">
                  <c:v>0</c:v>
                </c:pt>
                <c:pt idx="31">
                  <c:v>0</c:v>
                </c:pt>
                <c:pt idx="32">
                  <c:v>0</c:v>
                </c:pt>
                <c:pt idx="33">
                  <c:v>0</c:v>
                </c:pt>
                <c:pt idx="34">
                  <c:v>0</c:v>
                </c:pt>
                <c:pt idx="35">
                  <c:v>1</c:v>
                </c:pt>
                <c:pt idx="36">
                  <c:v>1</c:v>
                </c:pt>
                <c:pt idx="37">
                  <c:v>1</c:v>
                </c:pt>
                <c:pt idx="38">
                  <c:v>2</c:v>
                </c:pt>
                <c:pt idx="39">
                  <c:v>2</c:v>
                </c:pt>
                <c:pt idx="40">
                  <c:v>3</c:v>
                </c:pt>
                <c:pt idx="41">
                  <c:v>3</c:v>
                </c:pt>
                <c:pt idx="42">
                  <c:v>3</c:v>
                </c:pt>
                <c:pt idx="43">
                  <c:v>3</c:v>
                </c:pt>
                <c:pt idx="44">
                  <c:v>0</c:v>
                </c:pt>
                <c:pt idx="45">
                  <c:v>-1</c:v>
                </c:pt>
                <c:pt idx="46">
                  <c:v>-2</c:v>
                </c:pt>
                <c:pt idx="47">
                  <c:v>-2</c:v>
                </c:pt>
                <c:pt idx="48">
                  <c:v>-3</c:v>
                </c:pt>
                <c:pt idx="49">
                  <c:v>-3</c:v>
                </c:pt>
                <c:pt idx="50">
                  <c:v>-4</c:v>
                </c:pt>
                <c:pt idx="51">
                  <c:v>-1</c:v>
                </c:pt>
                <c:pt idx="52">
                  <c:v>-1</c:v>
                </c:pt>
                <c:pt idx="53">
                  <c:v>0</c:v>
                </c:pt>
                <c:pt idx="54">
                  <c:v>0</c:v>
                </c:pt>
                <c:pt idx="55">
                  <c:v>-1</c:v>
                </c:pt>
                <c:pt idx="56">
                  <c:v>0</c:v>
                </c:pt>
                <c:pt idx="57">
                  <c:v>1</c:v>
                </c:pt>
                <c:pt idx="58">
                  <c:v>1</c:v>
                </c:pt>
                <c:pt idx="59">
                  <c:v>0</c:v>
                </c:pt>
                <c:pt idx="60">
                  <c:v>1</c:v>
                </c:pt>
                <c:pt idx="61">
                  <c:v>1</c:v>
                </c:pt>
                <c:pt idx="62">
                  <c:v>1</c:v>
                </c:pt>
                <c:pt idx="63">
                  <c:v>1</c:v>
                </c:pt>
                <c:pt idx="64">
                  <c:v>-1</c:v>
                </c:pt>
                <c:pt idx="65">
                  <c:v>-8</c:v>
                </c:pt>
                <c:pt idx="66">
                  <c:v>-13</c:v>
                </c:pt>
                <c:pt idx="67">
                  <c:v>-21</c:v>
                </c:pt>
                <c:pt idx="68">
                  <c:v>-25</c:v>
                </c:pt>
                <c:pt idx="69">
                  <c:v>-27</c:v>
                </c:pt>
                <c:pt idx="70">
                  <c:v>-35</c:v>
                </c:pt>
                <c:pt idx="71">
                  <c:v>-41</c:v>
                </c:pt>
                <c:pt idx="72">
                  <c:v>-44</c:v>
                </c:pt>
                <c:pt idx="73">
                  <c:v>-46</c:v>
                </c:pt>
                <c:pt idx="74">
                  <c:v>-47</c:v>
                </c:pt>
                <c:pt idx="75">
                  <c:v>-48</c:v>
                </c:pt>
                <c:pt idx="76">
                  <c:v>-48</c:v>
                </c:pt>
                <c:pt idx="77">
                  <c:v>-49</c:v>
                </c:pt>
                <c:pt idx="78">
                  <c:v>-49</c:v>
                </c:pt>
                <c:pt idx="79">
                  <c:v>-49</c:v>
                </c:pt>
                <c:pt idx="80">
                  <c:v>-49</c:v>
                </c:pt>
                <c:pt idx="81">
                  <c:v>-49</c:v>
                </c:pt>
                <c:pt idx="82">
                  <c:v>-49</c:v>
                </c:pt>
                <c:pt idx="83">
                  <c:v>-49</c:v>
                </c:pt>
                <c:pt idx="84">
                  <c:v>-49</c:v>
                </c:pt>
                <c:pt idx="85">
                  <c:v>-48</c:v>
                </c:pt>
                <c:pt idx="86">
                  <c:v>-47</c:v>
                </c:pt>
                <c:pt idx="87">
                  <c:v>-47</c:v>
                </c:pt>
                <c:pt idx="88">
                  <c:v>-47</c:v>
                </c:pt>
                <c:pt idx="89">
                  <c:v>-48</c:v>
                </c:pt>
                <c:pt idx="90">
                  <c:v>-48</c:v>
                </c:pt>
                <c:pt idx="91">
                  <c:v>-55</c:v>
                </c:pt>
                <c:pt idx="92">
                  <c:v>-56</c:v>
                </c:pt>
                <c:pt idx="93">
                  <c:v>-55</c:v>
                </c:pt>
                <c:pt idx="94">
                  <c:v>-54</c:v>
                </c:pt>
                <c:pt idx="95">
                  <c:v>-52</c:v>
                </c:pt>
                <c:pt idx="96">
                  <c:v>-51</c:v>
                </c:pt>
                <c:pt idx="97">
                  <c:v>-50</c:v>
                </c:pt>
                <c:pt idx="98">
                  <c:v>-41</c:v>
                </c:pt>
                <c:pt idx="99">
                  <c:v>-39</c:v>
                </c:pt>
                <c:pt idx="100">
                  <c:v>-38</c:v>
                </c:pt>
                <c:pt idx="101">
                  <c:v>-38</c:v>
                </c:pt>
                <c:pt idx="102">
                  <c:v>-37</c:v>
                </c:pt>
                <c:pt idx="103">
                  <c:v>-37</c:v>
                </c:pt>
                <c:pt idx="104">
                  <c:v>-37</c:v>
                </c:pt>
                <c:pt idx="105">
                  <c:v>-35</c:v>
                </c:pt>
                <c:pt idx="106">
                  <c:v>-34</c:v>
                </c:pt>
                <c:pt idx="107">
                  <c:v>-32</c:v>
                </c:pt>
                <c:pt idx="108">
                  <c:v>-32</c:v>
                </c:pt>
                <c:pt idx="109">
                  <c:v>-41</c:v>
                </c:pt>
                <c:pt idx="110">
                  <c:v>-41</c:v>
                </c:pt>
                <c:pt idx="111">
                  <c:v>-41</c:v>
                </c:pt>
                <c:pt idx="112">
                  <c:v>-40</c:v>
                </c:pt>
                <c:pt idx="113">
                  <c:v>-39</c:v>
                </c:pt>
                <c:pt idx="114">
                  <c:v>-38</c:v>
                </c:pt>
                <c:pt idx="115">
                  <c:v>-36</c:v>
                </c:pt>
                <c:pt idx="116">
                  <c:v>-35</c:v>
                </c:pt>
                <c:pt idx="117">
                  <c:v>-35</c:v>
                </c:pt>
                <c:pt idx="118">
                  <c:v>-34</c:v>
                </c:pt>
                <c:pt idx="119">
                  <c:v>-32</c:v>
                </c:pt>
                <c:pt idx="120">
                  <c:v>-30</c:v>
                </c:pt>
                <c:pt idx="121">
                  <c:v>-30</c:v>
                </c:pt>
                <c:pt idx="122">
                  <c:v>-27</c:v>
                </c:pt>
                <c:pt idx="123">
                  <c:v>-15</c:v>
                </c:pt>
                <c:pt idx="124">
                  <c:v>-13</c:v>
                </c:pt>
                <c:pt idx="125">
                  <c:v>-12</c:v>
                </c:pt>
                <c:pt idx="126">
                  <c:v>-11</c:v>
                </c:pt>
                <c:pt idx="127">
                  <c:v>-10</c:v>
                </c:pt>
                <c:pt idx="128">
                  <c:v>-8</c:v>
                </c:pt>
                <c:pt idx="129">
                  <c:v>-20</c:v>
                </c:pt>
                <c:pt idx="130">
                  <c:v>-23</c:v>
                </c:pt>
                <c:pt idx="131">
                  <c:v>-22</c:v>
                </c:pt>
                <c:pt idx="132">
                  <c:v>-22</c:v>
                </c:pt>
                <c:pt idx="133">
                  <c:v>-22</c:v>
                </c:pt>
                <c:pt idx="134">
                  <c:v>-21</c:v>
                </c:pt>
                <c:pt idx="135">
                  <c:v>-20</c:v>
                </c:pt>
                <c:pt idx="136">
                  <c:v>-7</c:v>
                </c:pt>
                <c:pt idx="137">
                  <c:v>-3</c:v>
                </c:pt>
                <c:pt idx="138">
                  <c:v>-2</c:v>
                </c:pt>
                <c:pt idx="139">
                  <c:v>-2</c:v>
                </c:pt>
                <c:pt idx="140">
                  <c:v>-14</c:v>
                </c:pt>
                <c:pt idx="141">
                  <c:v>-15</c:v>
                </c:pt>
                <c:pt idx="142">
                  <c:v>-15</c:v>
                </c:pt>
                <c:pt idx="143">
                  <c:v>-15</c:v>
                </c:pt>
                <c:pt idx="144">
                  <c:v>-16</c:v>
                </c:pt>
                <c:pt idx="145">
                  <c:v>-15</c:v>
                </c:pt>
                <c:pt idx="146">
                  <c:v>-15</c:v>
                </c:pt>
                <c:pt idx="147">
                  <c:v>-2</c:v>
                </c:pt>
                <c:pt idx="148">
                  <c:v>0</c:v>
                </c:pt>
                <c:pt idx="149">
                  <c:v>1</c:v>
                </c:pt>
                <c:pt idx="150">
                  <c:v>0</c:v>
                </c:pt>
                <c:pt idx="151">
                  <c:v>-1</c:v>
                </c:pt>
                <c:pt idx="152">
                  <c:v>-1</c:v>
                </c:pt>
                <c:pt idx="153">
                  <c:v>-1</c:v>
                </c:pt>
                <c:pt idx="154">
                  <c:v>-1</c:v>
                </c:pt>
                <c:pt idx="155">
                  <c:v>-1</c:v>
                </c:pt>
                <c:pt idx="156">
                  <c:v>0</c:v>
                </c:pt>
                <c:pt idx="157">
                  <c:v>-5</c:v>
                </c:pt>
                <c:pt idx="158">
                  <c:v>-2</c:v>
                </c:pt>
                <c:pt idx="159">
                  <c:v>-1</c:v>
                </c:pt>
                <c:pt idx="160">
                  <c:v>0</c:v>
                </c:pt>
                <c:pt idx="161">
                  <c:v>1</c:v>
                </c:pt>
                <c:pt idx="162">
                  <c:v>1</c:v>
                </c:pt>
                <c:pt idx="163">
                  <c:v>-1</c:v>
                </c:pt>
                <c:pt idx="164">
                  <c:v>4</c:v>
                </c:pt>
                <c:pt idx="165">
                  <c:v>4</c:v>
                </c:pt>
                <c:pt idx="166">
                  <c:v>4</c:v>
                </c:pt>
                <c:pt idx="167">
                  <c:v>4</c:v>
                </c:pt>
              </c:numCache>
            </c:numRef>
          </c:val>
          <c:smooth val="0"/>
          <c:extLst>
            <c:ext xmlns:c16="http://schemas.microsoft.com/office/drawing/2014/chart" uri="{C3380CC4-5D6E-409C-BE32-E72D297353CC}">
              <c16:uniqueId val="{00000002-2A03-470C-80D8-E6BD7F8D4E2D}"/>
            </c:ext>
          </c:extLst>
        </c:ser>
        <c:dLbls>
          <c:showLegendKey val="0"/>
          <c:showVal val="0"/>
          <c:showCatName val="0"/>
          <c:showSerName val="0"/>
          <c:showPercent val="0"/>
          <c:showBubbleSize val="0"/>
        </c:dLbls>
        <c:smooth val="0"/>
        <c:axId val="1714332175"/>
        <c:axId val="1714309295"/>
      </c:lineChart>
      <c:dateAx>
        <c:axId val="1714332175"/>
        <c:scaling>
          <c:orientation val="minMax"/>
          <c:max val="44010"/>
          <c:min val="43843"/>
        </c:scaling>
        <c:delete val="0"/>
        <c:axPos val="b"/>
        <c:numFmt formatCode="[$-C0A]dd\ mmm;@" sourceLinked="1"/>
        <c:majorTickMark val="cross"/>
        <c:minorTickMark val="none"/>
        <c:tickLblPos val="low"/>
        <c:spPr>
          <a:noFill/>
          <a:ln w="1587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14309295"/>
        <c:crosses val="autoZero"/>
        <c:auto val="1"/>
        <c:lblOffset val="100"/>
        <c:baseTimeUnit val="days"/>
        <c:majorUnit val="7"/>
        <c:majorTimeUnit val="days"/>
        <c:minorUnit val="7"/>
      </c:dateAx>
      <c:valAx>
        <c:axId val="17143092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en %</a:t>
                </a:r>
              </a:p>
            </c:rich>
          </c:tx>
          <c:layout>
            <c:manualLayout>
              <c:xMode val="edge"/>
              <c:yMode val="edge"/>
              <c:x val="1.3036471837078022E-2"/>
              <c:y val="0.10331805539232967"/>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14332175"/>
        <c:crosses val="autoZero"/>
        <c:crossBetween val="between"/>
      </c:valAx>
      <c:spPr>
        <a:noFill/>
        <a:ln>
          <a:solidFill>
            <a:schemeClr val="tx1">
              <a:lumMod val="50000"/>
              <a:lumOff val="50000"/>
            </a:schemeClr>
          </a:solidFill>
        </a:ln>
        <a:effectLst/>
      </c:spPr>
    </c:plotArea>
    <c:legend>
      <c:legendPos val="b"/>
      <c:layout>
        <c:manualLayout>
          <c:xMode val="edge"/>
          <c:yMode val="edge"/>
          <c:x val="8.0410281575992781E-2"/>
          <c:y val="0.78795209973753277"/>
          <c:w val="0.86373075178633829"/>
          <c:h val="6.405434780202630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000" b="1"/>
              <a:t>2019</a:t>
            </a:r>
          </a:p>
        </c:rich>
      </c:tx>
      <c:layout>
        <c:manualLayout>
          <c:xMode val="edge"/>
          <c:yMode val="edge"/>
          <c:x val="0.46719764011799414"/>
          <c:y val="1.0752683620064507E-2"/>
        </c:manualLayout>
      </c:layout>
      <c:overlay val="0"/>
      <c:spPr>
        <a:noFill/>
        <a:ln>
          <a:noFill/>
        </a:ln>
        <a:effectLst/>
      </c:spPr>
    </c:title>
    <c:autoTitleDeleted val="0"/>
    <c:plotArea>
      <c:layout>
        <c:manualLayout>
          <c:layoutTarget val="inner"/>
          <c:xMode val="edge"/>
          <c:yMode val="edge"/>
          <c:x val="3.9416571342593333E-2"/>
          <c:y val="9.1022313511847641E-2"/>
          <c:w val="0.94345097661907518"/>
          <c:h val="0.68675654611948767"/>
        </c:manualLayout>
      </c:layout>
      <c:areaChart>
        <c:grouping val="stacked"/>
        <c:varyColors val="0"/>
        <c:ser>
          <c:idx val="3"/>
          <c:order val="0"/>
          <c:tx>
            <c:strRef>
              <c:f>T_Semaine_Milieu!$H$2</c:f>
              <c:strCache>
                <c:ptCount val="1"/>
                <c:pt idx="0">
                  <c:v>Autopistas</c:v>
                </c:pt>
              </c:strCache>
            </c:strRef>
          </c:tx>
          <c:spPr>
            <a:solidFill>
              <a:schemeClr val="accent4">
                <a:alpha val="50000"/>
              </a:schemeClr>
            </a:solidFill>
            <a:ln w="25400">
              <a:noFill/>
              <a:prstDash val="sysDash"/>
            </a:ln>
            <a:effectLst/>
          </c:spPr>
          <c:cat>
            <c:numRef>
              <c:f>T_Semaine_Milieu!$B$7:$B$31</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T_Semaine_Milieu!$H$7:$H$31</c:f>
              <c:numCache>
                <c:formatCode>General</c:formatCode>
                <c:ptCount val="25"/>
                <c:pt idx="0">
                  <c:v>4</c:v>
                </c:pt>
                <c:pt idx="1">
                  <c:v>5</c:v>
                </c:pt>
                <c:pt idx="2">
                  <c:v>3</c:v>
                </c:pt>
                <c:pt idx="3">
                  <c:v>5</c:v>
                </c:pt>
                <c:pt idx="4">
                  <c:v>5</c:v>
                </c:pt>
                <c:pt idx="5">
                  <c:v>4</c:v>
                </c:pt>
                <c:pt idx="6">
                  <c:v>9</c:v>
                </c:pt>
                <c:pt idx="7">
                  <c:v>5</c:v>
                </c:pt>
                <c:pt idx="8">
                  <c:v>7</c:v>
                </c:pt>
                <c:pt idx="9">
                  <c:v>5</c:v>
                </c:pt>
                <c:pt idx="10">
                  <c:v>4</c:v>
                </c:pt>
                <c:pt idx="11">
                  <c:v>7</c:v>
                </c:pt>
                <c:pt idx="12">
                  <c:v>5</c:v>
                </c:pt>
                <c:pt idx="13">
                  <c:v>4</c:v>
                </c:pt>
                <c:pt idx="14">
                  <c:v>1</c:v>
                </c:pt>
                <c:pt idx="15">
                  <c:v>8</c:v>
                </c:pt>
                <c:pt idx="16">
                  <c:v>4</c:v>
                </c:pt>
                <c:pt idx="17">
                  <c:v>6</c:v>
                </c:pt>
                <c:pt idx="18">
                  <c:v>6</c:v>
                </c:pt>
                <c:pt idx="19">
                  <c:v>9</c:v>
                </c:pt>
                <c:pt idx="20">
                  <c:v>6</c:v>
                </c:pt>
                <c:pt idx="21">
                  <c:v>1</c:v>
                </c:pt>
                <c:pt idx="22">
                  <c:v>9</c:v>
                </c:pt>
                <c:pt idx="23">
                  <c:v>6</c:v>
                </c:pt>
                <c:pt idx="24">
                  <c:v>4</c:v>
                </c:pt>
              </c:numCache>
            </c:numRef>
          </c:val>
          <c:extLst>
            <c:ext xmlns:c16="http://schemas.microsoft.com/office/drawing/2014/chart" uri="{C3380CC4-5D6E-409C-BE32-E72D297353CC}">
              <c16:uniqueId val="{00000000-A3B4-4E8C-A2AE-D0339AAEE3B7}"/>
            </c:ext>
          </c:extLst>
        </c:ser>
        <c:ser>
          <c:idx val="4"/>
          <c:order val="1"/>
          <c:tx>
            <c:strRef>
              <c:f>T_Semaine_Milieu!$I$2</c:f>
              <c:strCache>
                <c:ptCount val="1"/>
                <c:pt idx="0">
                  <c:v>Zonas urbanas</c:v>
                </c:pt>
              </c:strCache>
            </c:strRef>
          </c:tx>
          <c:spPr>
            <a:solidFill>
              <a:schemeClr val="bg2">
                <a:lumMod val="75000"/>
                <a:alpha val="50000"/>
              </a:schemeClr>
            </a:solidFill>
            <a:ln>
              <a:noFill/>
              <a:prstDash val="sysDash"/>
            </a:ln>
            <a:effectLst/>
          </c:spPr>
          <c:cat>
            <c:numRef>
              <c:f>T_Semaine_Milieu!$B$7:$B$31</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T_Semaine_Milieu!$I$7:$I$31</c:f>
              <c:numCache>
                <c:formatCode>General</c:formatCode>
                <c:ptCount val="25"/>
                <c:pt idx="0">
                  <c:v>19</c:v>
                </c:pt>
                <c:pt idx="1">
                  <c:v>17</c:v>
                </c:pt>
                <c:pt idx="2">
                  <c:v>24</c:v>
                </c:pt>
                <c:pt idx="3">
                  <c:v>20</c:v>
                </c:pt>
                <c:pt idx="4">
                  <c:v>16</c:v>
                </c:pt>
                <c:pt idx="5">
                  <c:v>33</c:v>
                </c:pt>
                <c:pt idx="6">
                  <c:v>15</c:v>
                </c:pt>
                <c:pt idx="7">
                  <c:v>21</c:v>
                </c:pt>
                <c:pt idx="8">
                  <c:v>23</c:v>
                </c:pt>
                <c:pt idx="9">
                  <c:v>12</c:v>
                </c:pt>
                <c:pt idx="10">
                  <c:v>10</c:v>
                </c:pt>
                <c:pt idx="11">
                  <c:v>23</c:v>
                </c:pt>
                <c:pt idx="12">
                  <c:v>16</c:v>
                </c:pt>
                <c:pt idx="13">
                  <c:v>21</c:v>
                </c:pt>
                <c:pt idx="14">
                  <c:v>22</c:v>
                </c:pt>
                <c:pt idx="15">
                  <c:v>19</c:v>
                </c:pt>
                <c:pt idx="16">
                  <c:v>17</c:v>
                </c:pt>
                <c:pt idx="17">
                  <c:v>18</c:v>
                </c:pt>
                <c:pt idx="18">
                  <c:v>18</c:v>
                </c:pt>
                <c:pt idx="19">
                  <c:v>13</c:v>
                </c:pt>
                <c:pt idx="20">
                  <c:v>16</c:v>
                </c:pt>
                <c:pt idx="21">
                  <c:v>12</c:v>
                </c:pt>
                <c:pt idx="22">
                  <c:v>19</c:v>
                </c:pt>
                <c:pt idx="23">
                  <c:v>27</c:v>
                </c:pt>
                <c:pt idx="24">
                  <c:v>30</c:v>
                </c:pt>
              </c:numCache>
            </c:numRef>
          </c:val>
          <c:extLst>
            <c:ext xmlns:c16="http://schemas.microsoft.com/office/drawing/2014/chart" uri="{C3380CC4-5D6E-409C-BE32-E72D297353CC}">
              <c16:uniqueId val="{00000001-A3B4-4E8C-A2AE-D0339AAEE3B7}"/>
            </c:ext>
          </c:extLst>
        </c:ser>
        <c:ser>
          <c:idx val="5"/>
          <c:order val="2"/>
          <c:tx>
            <c:strRef>
              <c:f>T_Semaine_Milieu!$J$2</c:f>
              <c:strCache>
                <c:ptCount val="1"/>
                <c:pt idx="0">
                  <c:v>Carreteras, vias, caminos</c:v>
                </c:pt>
              </c:strCache>
            </c:strRef>
          </c:tx>
          <c:spPr>
            <a:solidFill>
              <a:srgbClr val="00B050">
                <a:alpha val="50000"/>
              </a:srgbClr>
            </a:solidFill>
            <a:ln>
              <a:noFill/>
              <a:prstDash val="sysDash"/>
            </a:ln>
            <a:effectLst/>
          </c:spPr>
          <c:cat>
            <c:numRef>
              <c:f>T_Semaine_Milieu!$B$7:$B$31</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T_Semaine_Milieu!$J$7:$J$31</c:f>
              <c:numCache>
                <c:formatCode>General</c:formatCode>
                <c:ptCount val="25"/>
                <c:pt idx="0">
                  <c:v>32</c:v>
                </c:pt>
                <c:pt idx="1">
                  <c:v>37</c:v>
                </c:pt>
                <c:pt idx="2">
                  <c:v>22</c:v>
                </c:pt>
                <c:pt idx="3">
                  <c:v>38</c:v>
                </c:pt>
                <c:pt idx="4">
                  <c:v>38</c:v>
                </c:pt>
                <c:pt idx="5">
                  <c:v>36</c:v>
                </c:pt>
                <c:pt idx="6">
                  <c:v>22</c:v>
                </c:pt>
                <c:pt idx="7">
                  <c:v>45</c:v>
                </c:pt>
                <c:pt idx="8">
                  <c:v>24</c:v>
                </c:pt>
                <c:pt idx="9">
                  <c:v>31</c:v>
                </c:pt>
                <c:pt idx="10">
                  <c:v>43</c:v>
                </c:pt>
                <c:pt idx="11">
                  <c:v>41</c:v>
                </c:pt>
                <c:pt idx="12">
                  <c:v>27</c:v>
                </c:pt>
                <c:pt idx="13">
                  <c:v>29</c:v>
                </c:pt>
                <c:pt idx="14">
                  <c:v>43</c:v>
                </c:pt>
                <c:pt idx="15">
                  <c:v>27</c:v>
                </c:pt>
                <c:pt idx="16">
                  <c:v>39</c:v>
                </c:pt>
                <c:pt idx="17">
                  <c:v>25</c:v>
                </c:pt>
                <c:pt idx="18">
                  <c:v>45</c:v>
                </c:pt>
                <c:pt idx="19">
                  <c:v>28</c:v>
                </c:pt>
                <c:pt idx="20">
                  <c:v>37</c:v>
                </c:pt>
                <c:pt idx="21">
                  <c:v>37</c:v>
                </c:pt>
                <c:pt idx="22">
                  <c:v>30</c:v>
                </c:pt>
                <c:pt idx="23">
                  <c:v>33</c:v>
                </c:pt>
                <c:pt idx="24">
                  <c:v>53</c:v>
                </c:pt>
              </c:numCache>
            </c:numRef>
          </c:val>
          <c:extLst>
            <c:ext xmlns:c16="http://schemas.microsoft.com/office/drawing/2014/chart" uri="{C3380CC4-5D6E-409C-BE32-E72D297353CC}">
              <c16:uniqueId val="{00000002-A3B4-4E8C-A2AE-D0339AAEE3B7}"/>
            </c:ext>
          </c:extLst>
        </c:ser>
        <c:ser>
          <c:idx val="0"/>
          <c:order val="3"/>
          <c:spPr>
            <a:solidFill>
              <a:schemeClr val="accent1"/>
            </a:solidFill>
            <a:ln w="25400">
              <a:noFill/>
            </a:ln>
            <a:effectLst/>
          </c:spPr>
          <c:dLbls>
            <c:dLbl>
              <c:idx val="0"/>
              <c:tx>
                <c:rich>
                  <a:bodyPr/>
                  <a:lstStyle/>
                  <a:p>
                    <a:fld id="{90EDB481-4873-47A0-9400-14FBB97357E1}" type="CELLRANGE">
                      <a:rPr lang="en-US"/>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A3B4-4E8C-A2AE-D0339AAEE3B7}"/>
                </c:ext>
              </c:extLst>
            </c:dLbl>
            <c:dLbl>
              <c:idx val="1"/>
              <c:tx>
                <c:rich>
                  <a:bodyPr/>
                  <a:lstStyle/>
                  <a:p>
                    <a:fld id="{7BDC465D-267C-4EA0-BE5D-2338AE072FD0}"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A3B4-4E8C-A2AE-D0339AAEE3B7}"/>
                </c:ext>
              </c:extLst>
            </c:dLbl>
            <c:dLbl>
              <c:idx val="2"/>
              <c:tx>
                <c:rich>
                  <a:bodyPr/>
                  <a:lstStyle/>
                  <a:p>
                    <a:fld id="{9CC79FD7-0980-42BF-BC03-0BEE58E10F83}"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A3B4-4E8C-A2AE-D0339AAEE3B7}"/>
                </c:ext>
              </c:extLst>
            </c:dLbl>
            <c:dLbl>
              <c:idx val="3"/>
              <c:tx>
                <c:rich>
                  <a:bodyPr/>
                  <a:lstStyle/>
                  <a:p>
                    <a:fld id="{CEFDDF00-5F61-4E12-8E98-0A20282BC26F}"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A3B4-4E8C-A2AE-D0339AAEE3B7}"/>
                </c:ext>
              </c:extLst>
            </c:dLbl>
            <c:dLbl>
              <c:idx val="4"/>
              <c:tx>
                <c:rich>
                  <a:bodyPr/>
                  <a:lstStyle/>
                  <a:p>
                    <a:fld id="{FE919A43-BB29-4AC7-A509-8C736475D5DF}"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A3B4-4E8C-A2AE-D0339AAEE3B7}"/>
                </c:ext>
              </c:extLst>
            </c:dLbl>
            <c:dLbl>
              <c:idx val="5"/>
              <c:tx>
                <c:rich>
                  <a:bodyPr/>
                  <a:lstStyle/>
                  <a:p>
                    <a:fld id="{DB648014-05D3-4BB4-B8F9-1EEADBE5937F}"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A3B4-4E8C-A2AE-D0339AAEE3B7}"/>
                </c:ext>
              </c:extLst>
            </c:dLbl>
            <c:dLbl>
              <c:idx val="6"/>
              <c:tx>
                <c:rich>
                  <a:bodyPr/>
                  <a:lstStyle/>
                  <a:p>
                    <a:fld id="{3EF4543F-5769-45A7-B201-47460DA72BF5}"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A3B4-4E8C-A2AE-D0339AAEE3B7}"/>
                </c:ext>
              </c:extLst>
            </c:dLbl>
            <c:dLbl>
              <c:idx val="7"/>
              <c:tx>
                <c:rich>
                  <a:bodyPr/>
                  <a:lstStyle/>
                  <a:p>
                    <a:fld id="{FA988436-4F70-4086-BBBA-81B0E7E14F2E}"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A3B4-4E8C-A2AE-D0339AAEE3B7}"/>
                </c:ext>
              </c:extLst>
            </c:dLbl>
            <c:dLbl>
              <c:idx val="8"/>
              <c:tx>
                <c:rich>
                  <a:bodyPr/>
                  <a:lstStyle/>
                  <a:p>
                    <a:fld id="{997BCAE8-D3BA-469F-A33E-0FBCE4DF9DBF}"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A3B4-4E8C-A2AE-D0339AAEE3B7}"/>
                </c:ext>
              </c:extLst>
            </c:dLbl>
            <c:dLbl>
              <c:idx val="9"/>
              <c:tx>
                <c:rich>
                  <a:bodyPr/>
                  <a:lstStyle/>
                  <a:p>
                    <a:fld id="{F85D7319-C953-41F0-BF8B-157CDD683235}"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A3B4-4E8C-A2AE-D0339AAEE3B7}"/>
                </c:ext>
              </c:extLst>
            </c:dLbl>
            <c:dLbl>
              <c:idx val="10"/>
              <c:tx>
                <c:rich>
                  <a:bodyPr/>
                  <a:lstStyle/>
                  <a:p>
                    <a:fld id="{1EC0FAA7-8553-4842-96DA-8125D712771B}"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A3B4-4E8C-A2AE-D0339AAEE3B7}"/>
                </c:ext>
              </c:extLst>
            </c:dLbl>
            <c:dLbl>
              <c:idx val="11"/>
              <c:tx>
                <c:rich>
                  <a:bodyPr/>
                  <a:lstStyle/>
                  <a:p>
                    <a:fld id="{01585235-535A-417E-8DF6-0298CB201192}"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A3B4-4E8C-A2AE-D0339AAEE3B7}"/>
                </c:ext>
              </c:extLst>
            </c:dLbl>
            <c:dLbl>
              <c:idx val="12"/>
              <c:tx>
                <c:rich>
                  <a:bodyPr/>
                  <a:lstStyle/>
                  <a:p>
                    <a:fld id="{CEC28C75-4226-492F-B959-600C64B9CFC7}"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A3B4-4E8C-A2AE-D0339AAEE3B7}"/>
                </c:ext>
              </c:extLst>
            </c:dLbl>
            <c:dLbl>
              <c:idx val="13"/>
              <c:tx>
                <c:rich>
                  <a:bodyPr/>
                  <a:lstStyle/>
                  <a:p>
                    <a:fld id="{1DA0BEE7-3073-4A8B-963B-3891AB540081}"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A3B4-4E8C-A2AE-D0339AAEE3B7}"/>
                </c:ext>
              </c:extLst>
            </c:dLbl>
            <c:dLbl>
              <c:idx val="14"/>
              <c:tx>
                <c:rich>
                  <a:bodyPr/>
                  <a:lstStyle/>
                  <a:p>
                    <a:fld id="{AE9A27C5-8AF7-4CE6-8E48-2F20A2459CD7}"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A3B4-4E8C-A2AE-D0339AAEE3B7}"/>
                </c:ext>
              </c:extLst>
            </c:dLbl>
            <c:dLbl>
              <c:idx val="15"/>
              <c:layout>
                <c:manualLayout>
                  <c:x val="-2.9498525073746312E-3"/>
                  <c:y val="0.12903220344077404"/>
                </c:manualLayout>
              </c:layout>
              <c:tx>
                <c:rich>
                  <a:bodyPr/>
                  <a:lstStyle/>
                  <a:p>
                    <a:fld id="{4D59BE67-C2BF-4815-AB5E-6DA48D4380E7}" type="CELLRANGE">
                      <a:rPr lang="en-US"/>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A3B4-4E8C-A2AE-D0339AAEE3B7}"/>
                </c:ext>
              </c:extLst>
            </c:dLbl>
            <c:dLbl>
              <c:idx val="16"/>
              <c:layout>
                <c:manualLayout>
                  <c:x val="-2.9498525073747392E-3"/>
                  <c:y val="-5.3763418100322537E-3"/>
                </c:manualLayout>
              </c:layout>
              <c:tx>
                <c:rich>
                  <a:bodyPr/>
                  <a:lstStyle/>
                  <a:p>
                    <a:fld id="{A138F669-1BAB-4AE8-84F0-1107BF905E73}" type="CELLRANGE">
                      <a:rPr lang="en-US"/>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A3B4-4E8C-A2AE-D0339AAEE3B7}"/>
                </c:ext>
              </c:extLst>
            </c:dLbl>
            <c:dLbl>
              <c:idx val="17"/>
              <c:tx>
                <c:rich>
                  <a:bodyPr/>
                  <a:lstStyle/>
                  <a:p>
                    <a:fld id="{429C3B74-90C9-4FB4-8FB4-66B1BCAA95EA}"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A3B4-4E8C-A2AE-D0339AAEE3B7}"/>
                </c:ext>
              </c:extLst>
            </c:dLbl>
            <c:dLbl>
              <c:idx val="18"/>
              <c:tx>
                <c:rich>
                  <a:bodyPr/>
                  <a:lstStyle/>
                  <a:p>
                    <a:fld id="{C20707B2-4108-41F0-A705-7011D18DE2DD}"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A3B4-4E8C-A2AE-D0339AAEE3B7}"/>
                </c:ext>
              </c:extLst>
            </c:dLbl>
            <c:dLbl>
              <c:idx val="19"/>
              <c:tx>
                <c:rich>
                  <a:bodyPr/>
                  <a:lstStyle/>
                  <a:p>
                    <a:fld id="{CB52DCEF-3910-4F41-90C7-E8030350F84B}"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A3B4-4E8C-A2AE-D0339AAEE3B7}"/>
                </c:ext>
              </c:extLst>
            </c:dLbl>
            <c:dLbl>
              <c:idx val="20"/>
              <c:layout>
                <c:manualLayout>
                  <c:x val="-1.0816000913008136E-16"/>
                  <c:y val="0.18817196335112885"/>
                </c:manualLayout>
              </c:layout>
              <c:tx>
                <c:rich>
                  <a:bodyPr/>
                  <a:lstStyle/>
                  <a:p>
                    <a:fld id="{34BB673C-A84E-4CE5-B4A6-E7CE8DDDF2C8}" type="CELLRANGE">
                      <a:rPr lang="en-US"/>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A3B4-4E8C-A2AE-D0339AAEE3B7}"/>
                </c:ext>
              </c:extLst>
            </c:dLbl>
            <c:dLbl>
              <c:idx val="21"/>
              <c:layout>
                <c:manualLayout>
                  <c:x val="-2.9498525073746312E-3"/>
                  <c:y val="-1.6129025430096811E-2"/>
                </c:manualLayout>
              </c:layout>
              <c:tx>
                <c:rich>
                  <a:bodyPr/>
                  <a:lstStyle/>
                  <a:p>
                    <a:fld id="{1751F680-6574-494A-B54F-A5CA4F52E0F2}" type="CELLRANGE">
                      <a:rPr lang="en-US"/>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A3B4-4E8C-A2AE-D0339AAEE3B7}"/>
                </c:ext>
              </c:extLst>
            </c:dLbl>
            <c:dLbl>
              <c:idx val="22"/>
              <c:layout>
                <c:manualLayout>
                  <c:x val="-3.2448377581121055E-2"/>
                  <c:y val="-0.13440854525080637"/>
                </c:manualLayout>
              </c:layout>
              <c:tx>
                <c:rich>
                  <a:bodyPr/>
                  <a:lstStyle/>
                  <a:p>
                    <a:fld id="{3A926852-6A7C-4015-AF1F-9A5AC47CA138}" type="CELLRANGE">
                      <a:rPr lang="en-US"/>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A3B4-4E8C-A2AE-D0339AAEE3B7}"/>
                </c:ext>
              </c:extLst>
            </c:dLbl>
            <c:dLbl>
              <c:idx val="23"/>
              <c:layout>
                <c:manualLayout>
                  <c:x val="-5.8997050147492625E-3"/>
                  <c:y val="-1.6129025430096738E-2"/>
                </c:manualLayout>
              </c:layout>
              <c:tx>
                <c:rich>
                  <a:bodyPr/>
                  <a:lstStyle/>
                  <a:p>
                    <a:fld id="{5EE068C8-54B1-4AE4-A235-15A735E11263}" type="CELLRANGE">
                      <a:rPr lang="en-US"/>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A3B4-4E8C-A2AE-D0339AAEE3B7}"/>
                </c:ext>
              </c:extLst>
            </c:dLbl>
            <c:dLbl>
              <c:idx val="24"/>
              <c:tx>
                <c:rich>
                  <a:bodyPr/>
                  <a:lstStyle/>
                  <a:p>
                    <a:fld id="{99B132A7-FDBD-4B60-A776-2677944EFAA3}"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A3B4-4E8C-A2AE-D0339AAEE3B7}"/>
                </c:ext>
              </c:extLst>
            </c:dLbl>
            <c:spPr>
              <a:noFill/>
              <a:ln>
                <a:noFill/>
              </a:ln>
              <a:effectLst/>
            </c:spPr>
            <c:txPr>
              <a:bodyPr rot="0" spcFirstLastPara="1" vertOverflow="ellipsis" vert="horz" wrap="square" lIns="38100" tIns="3600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15875" cap="flat" cmpd="sng" algn="ctr">
                      <a:solidFill>
                        <a:schemeClr val="tx1">
                          <a:lumMod val="50000"/>
                          <a:lumOff val="50000"/>
                        </a:schemeClr>
                      </a:solidFill>
                      <a:prstDash val="sysDot"/>
                      <a:round/>
                      <a:headEnd type="oval"/>
                      <a:tailEnd type="none"/>
                    </a:ln>
                    <a:effectLst/>
                  </c:spPr>
                </c15:leaderLines>
              </c:ext>
            </c:extLst>
          </c:dLbls>
          <c:cat>
            <c:numRef>
              <c:f>T_Semaine_Milieu!$B$7:$B$31</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T_Semaine_Milieu!$L$7:$L$31</c:f>
              <c:numCache>
                <c:formatCode>General</c:formatCode>
                <c:ptCount val="25"/>
              </c:numCache>
            </c:numRef>
          </c:val>
          <c:extLst>
            <c:ext xmlns:c15="http://schemas.microsoft.com/office/drawing/2012/chart" uri="{02D57815-91ED-43cb-92C2-25804820EDAC}">
              <c15:datalabelsRange>
                <c15:f>T_Semaine_Milieu!$K$7:$K$31</c15:f>
                <c15:dlblRangeCache>
                  <c:ptCount val="25"/>
                  <c:pt idx="15">
                    <c:v>L. de Pâques</c:v>
                  </c:pt>
                  <c:pt idx="20">
                    <c:v>Ascension</c:v>
                  </c:pt>
                  <c:pt idx="22">
                    <c:v>L. de Pentecôte</c:v>
                  </c:pt>
                </c15:dlblRangeCache>
              </c15:datalabelsRange>
            </c:ext>
            <c:ext xmlns:c16="http://schemas.microsoft.com/office/drawing/2014/chart" uri="{C3380CC4-5D6E-409C-BE32-E72D297353CC}">
              <c16:uniqueId val="{0000001C-A3B4-4E8C-A2AE-D0339AAEE3B7}"/>
            </c:ext>
          </c:extLst>
        </c:ser>
        <c:dLbls>
          <c:showLegendKey val="0"/>
          <c:showVal val="0"/>
          <c:showCatName val="0"/>
          <c:showSerName val="0"/>
          <c:showPercent val="0"/>
          <c:showBubbleSize val="0"/>
        </c:dLbls>
        <c:axId val="1224106576"/>
        <c:axId val="1224108656"/>
      </c:areaChart>
      <c:catAx>
        <c:axId val="122410657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224108656"/>
        <c:crosses val="autoZero"/>
        <c:auto val="1"/>
        <c:lblAlgn val="ctr"/>
        <c:lblOffset val="100"/>
        <c:noMultiLvlLbl val="0"/>
      </c:catAx>
      <c:valAx>
        <c:axId val="1224108656"/>
        <c:scaling>
          <c:orientation val="minMax"/>
          <c:max val="8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224106576"/>
        <c:crosses val="autoZero"/>
        <c:crossBetween val="midCat"/>
      </c:valAx>
      <c:spPr>
        <a:noFill/>
        <a:ln>
          <a:solidFill>
            <a:schemeClr val="tx1">
              <a:lumMod val="50000"/>
              <a:lumOff val="50000"/>
            </a:schemeClr>
          </a:solidFill>
        </a:ln>
        <a:effectLst/>
      </c:spPr>
    </c:plotArea>
    <c:legend>
      <c:legendPos val="b"/>
      <c:legendEntry>
        <c:idx val="3"/>
        <c:delete val="1"/>
      </c:legendEntry>
      <c:layout>
        <c:manualLayout>
          <c:xMode val="edge"/>
          <c:yMode val="edge"/>
          <c:x val="8.8563166329872489E-2"/>
          <c:y val="0.87858992524344881"/>
          <c:w val="0.84068102106705689"/>
          <c:h val="9.173774797318264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zero"/>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000" b="1"/>
              <a:t>2020</a:t>
            </a:r>
          </a:p>
        </c:rich>
      </c:tx>
      <c:layout>
        <c:manualLayout>
          <c:xMode val="edge"/>
          <c:yMode val="edge"/>
          <c:x val="0.46719764011799414"/>
          <c:y val="1.6129025430096762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3.9416571342593333E-2"/>
          <c:y val="9.6398655321879897E-2"/>
          <c:w val="0.94345097661907518"/>
          <c:h val="0.68138020430945545"/>
        </c:manualLayout>
      </c:layout>
      <c:areaChart>
        <c:grouping val="stacked"/>
        <c:varyColors val="0"/>
        <c:ser>
          <c:idx val="3"/>
          <c:order val="0"/>
          <c:tx>
            <c:strRef>
              <c:f>T_Semaine_Milieu!$M$2</c:f>
              <c:strCache>
                <c:ptCount val="1"/>
                <c:pt idx="0">
                  <c:v>Autopistas</c:v>
                </c:pt>
              </c:strCache>
            </c:strRef>
          </c:tx>
          <c:spPr>
            <a:solidFill>
              <a:schemeClr val="accent4"/>
            </a:solidFill>
            <a:ln w="25400">
              <a:noFill/>
              <a:prstDash val="sysDash"/>
            </a:ln>
            <a:effectLst/>
          </c:spPr>
          <c:cat>
            <c:numRef>
              <c:f>T_Semaine_Milieu!$B$7:$B$31</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T_Semaine_Milieu!$M$7:$M$31</c:f>
              <c:numCache>
                <c:formatCode>0</c:formatCode>
                <c:ptCount val="25"/>
                <c:pt idx="0">
                  <c:v>4</c:v>
                </c:pt>
                <c:pt idx="1">
                  <c:v>7</c:v>
                </c:pt>
                <c:pt idx="2">
                  <c:v>2</c:v>
                </c:pt>
                <c:pt idx="3">
                  <c:v>5</c:v>
                </c:pt>
                <c:pt idx="4">
                  <c:v>4</c:v>
                </c:pt>
                <c:pt idx="5">
                  <c:v>5</c:v>
                </c:pt>
                <c:pt idx="6">
                  <c:v>2</c:v>
                </c:pt>
                <c:pt idx="7">
                  <c:v>3</c:v>
                </c:pt>
                <c:pt idx="8">
                  <c:v>5</c:v>
                </c:pt>
                <c:pt idx="9">
                  <c:v>5</c:v>
                </c:pt>
                <c:pt idx="10">
                  <c:v>3</c:v>
                </c:pt>
                <c:pt idx="11">
                  <c:v>1</c:v>
                </c:pt>
                <c:pt idx="12">
                  <c:v>0</c:v>
                </c:pt>
                <c:pt idx="13">
                  <c:v>0</c:v>
                </c:pt>
                <c:pt idx="14">
                  <c:v>0</c:v>
                </c:pt>
                <c:pt idx="15">
                  <c:v>1</c:v>
                </c:pt>
                <c:pt idx="16">
                  <c:v>2</c:v>
                </c:pt>
                <c:pt idx="17">
                  <c:v>1</c:v>
                </c:pt>
                <c:pt idx="18">
                  <c:v>5</c:v>
                </c:pt>
                <c:pt idx="19">
                  <c:v>6</c:v>
                </c:pt>
                <c:pt idx="20">
                  <c:v>0</c:v>
                </c:pt>
                <c:pt idx="21">
                  <c:v>5</c:v>
                </c:pt>
                <c:pt idx="22">
                  <c:v>3</c:v>
                </c:pt>
                <c:pt idx="23">
                  <c:v>2</c:v>
                </c:pt>
                <c:pt idx="24">
                  <c:v>2</c:v>
                </c:pt>
              </c:numCache>
            </c:numRef>
          </c:val>
          <c:extLst>
            <c:ext xmlns:c16="http://schemas.microsoft.com/office/drawing/2014/chart" uri="{C3380CC4-5D6E-409C-BE32-E72D297353CC}">
              <c16:uniqueId val="{00000000-DAD3-4463-9103-AE24C45663B8}"/>
            </c:ext>
          </c:extLst>
        </c:ser>
        <c:ser>
          <c:idx val="4"/>
          <c:order val="1"/>
          <c:tx>
            <c:strRef>
              <c:f>T_Semaine_Milieu!$N$2</c:f>
              <c:strCache>
                <c:ptCount val="1"/>
                <c:pt idx="0">
                  <c:v>Zonas urbanas</c:v>
                </c:pt>
              </c:strCache>
            </c:strRef>
          </c:tx>
          <c:spPr>
            <a:solidFill>
              <a:schemeClr val="bg2">
                <a:lumMod val="75000"/>
              </a:schemeClr>
            </a:solidFill>
            <a:ln>
              <a:noFill/>
              <a:prstDash val="sysDash"/>
            </a:ln>
            <a:effectLst/>
          </c:spPr>
          <c:cat>
            <c:numRef>
              <c:f>T_Semaine_Milieu!$B$7:$B$31</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T_Semaine_Milieu!$N$7:$N$31</c:f>
              <c:numCache>
                <c:formatCode>0</c:formatCode>
                <c:ptCount val="25"/>
                <c:pt idx="0">
                  <c:v>20</c:v>
                </c:pt>
                <c:pt idx="1">
                  <c:v>25</c:v>
                </c:pt>
                <c:pt idx="2">
                  <c:v>17</c:v>
                </c:pt>
                <c:pt idx="3">
                  <c:v>18</c:v>
                </c:pt>
                <c:pt idx="4">
                  <c:v>29</c:v>
                </c:pt>
                <c:pt idx="5">
                  <c:v>19</c:v>
                </c:pt>
                <c:pt idx="6">
                  <c:v>16</c:v>
                </c:pt>
                <c:pt idx="7">
                  <c:v>15</c:v>
                </c:pt>
                <c:pt idx="8">
                  <c:v>9</c:v>
                </c:pt>
                <c:pt idx="9">
                  <c:v>21</c:v>
                </c:pt>
                <c:pt idx="10">
                  <c:v>3</c:v>
                </c:pt>
                <c:pt idx="11">
                  <c:v>8</c:v>
                </c:pt>
                <c:pt idx="12">
                  <c:v>8</c:v>
                </c:pt>
                <c:pt idx="13">
                  <c:v>8</c:v>
                </c:pt>
                <c:pt idx="14">
                  <c:v>9</c:v>
                </c:pt>
                <c:pt idx="15">
                  <c:v>10</c:v>
                </c:pt>
                <c:pt idx="16">
                  <c:v>9</c:v>
                </c:pt>
                <c:pt idx="17">
                  <c:v>9</c:v>
                </c:pt>
                <c:pt idx="18">
                  <c:v>12</c:v>
                </c:pt>
                <c:pt idx="19">
                  <c:v>23</c:v>
                </c:pt>
                <c:pt idx="20">
                  <c:v>10</c:v>
                </c:pt>
                <c:pt idx="21">
                  <c:v>21</c:v>
                </c:pt>
                <c:pt idx="22">
                  <c:v>11</c:v>
                </c:pt>
                <c:pt idx="23">
                  <c:v>19</c:v>
                </c:pt>
                <c:pt idx="24">
                  <c:v>17</c:v>
                </c:pt>
              </c:numCache>
            </c:numRef>
          </c:val>
          <c:extLst>
            <c:ext xmlns:c16="http://schemas.microsoft.com/office/drawing/2014/chart" uri="{C3380CC4-5D6E-409C-BE32-E72D297353CC}">
              <c16:uniqueId val="{00000001-DAD3-4463-9103-AE24C45663B8}"/>
            </c:ext>
          </c:extLst>
        </c:ser>
        <c:ser>
          <c:idx val="5"/>
          <c:order val="2"/>
          <c:tx>
            <c:strRef>
              <c:f>T_Semaine_Milieu!$O$2</c:f>
              <c:strCache>
                <c:ptCount val="1"/>
                <c:pt idx="0">
                  <c:v>Carreteras, vias, caminos</c:v>
                </c:pt>
              </c:strCache>
            </c:strRef>
          </c:tx>
          <c:spPr>
            <a:solidFill>
              <a:srgbClr val="00B050"/>
            </a:solidFill>
            <a:ln>
              <a:noFill/>
              <a:prstDash val="sysDash"/>
            </a:ln>
            <a:effectLst/>
          </c:spPr>
          <c:cat>
            <c:numRef>
              <c:f>T_Semaine_Milieu!$B$7:$B$31</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T_Semaine_Milieu!$O$7:$O$31</c:f>
              <c:numCache>
                <c:formatCode>0</c:formatCode>
                <c:ptCount val="25"/>
                <c:pt idx="0">
                  <c:v>40</c:v>
                </c:pt>
                <c:pt idx="1">
                  <c:v>32</c:v>
                </c:pt>
                <c:pt idx="2">
                  <c:v>32</c:v>
                </c:pt>
                <c:pt idx="3">
                  <c:v>32</c:v>
                </c:pt>
                <c:pt idx="4">
                  <c:v>29</c:v>
                </c:pt>
                <c:pt idx="5">
                  <c:v>34</c:v>
                </c:pt>
                <c:pt idx="6">
                  <c:v>33</c:v>
                </c:pt>
                <c:pt idx="7">
                  <c:v>30</c:v>
                </c:pt>
                <c:pt idx="8">
                  <c:v>23</c:v>
                </c:pt>
                <c:pt idx="9">
                  <c:v>26</c:v>
                </c:pt>
                <c:pt idx="10">
                  <c:v>9</c:v>
                </c:pt>
                <c:pt idx="11">
                  <c:v>13</c:v>
                </c:pt>
                <c:pt idx="12">
                  <c:v>10</c:v>
                </c:pt>
                <c:pt idx="13">
                  <c:v>16</c:v>
                </c:pt>
                <c:pt idx="14">
                  <c:v>18</c:v>
                </c:pt>
                <c:pt idx="15">
                  <c:v>14</c:v>
                </c:pt>
                <c:pt idx="16">
                  <c:v>11</c:v>
                </c:pt>
                <c:pt idx="17">
                  <c:v>15</c:v>
                </c:pt>
                <c:pt idx="18">
                  <c:v>24</c:v>
                </c:pt>
                <c:pt idx="19">
                  <c:v>43</c:v>
                </c:pt>
                <c:pt idx="20">
                  <c:v>42</c:v>
                </c:pt>
                <c:pt idx="21">
                  <c:v>17</c:v>
                </c:pt>
                <c:pt idx="22">
                  <c:v>26</c:v>
                </c:pt>
                <c:pt idx="23">
                  <c:v>22</c:v>
                </c:pt>
                <c:pt idx="24">
                  <c:v>32</c:v>
                </c:pt>
              </c:numCache>
            </c:numRef>
          </c:val>
          <c:extLst>
            <c:ext xmlns:c16="http://schemas.microsoft.com/office/drawing/2014/chart" uri="{C3380CC4-5D6E-409C-BE32-E72D297353CC}">
              <c16:uniqueId val="{00000002-DAD3-4463-9103-AE24C45663B8}"/>
            </c:ext>
          </c:extLst>
        </c:ser>
        <c:ser>
          <c:idx val="0"/>
          <c:order val="3"/>
          <c:spPr>
            <a:noFill/>
            <a:ln w="25400">
              <a:noFill/>
            </a:ln>
            <a:effectLst/>
          </c:spPr>
          <c:dLbls>
            <c:dLbl>
              <c:idx val="0"/>
              <c:tx>
                <c:rich>
                  <a:bodyPr/>
                  <a:lstStyle/>
                  <a:p>
                    <a:fld id="{4515D3FC-6991-42DA-B43A-10EF1D65ADFC}"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DAD3-4463-9103-AE24C45663B8}"/>
                </c:ext>
              </c:extLst>
            </c:dLbl>
            <c:dLbl>
              <c:idx val="1"/>
              <c:tx>
                <c:rich>
                  <a:bodyPr/>
                  <a:lstStyle/>
                  <a:p>
                    <a:fld id="{A4F4FD52-2572-4FB8-B808-12607CF94F6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DAD3-4463-9103-AE24C45663B8}"/>
                </c:ext>
              </c:extLst>
            </c:dLbl>
            <c:dLbl>
              <c:idx val="2"/>
              <c:tx>
                <c:rich>
                  <a:bodyPr/>
                  <a:lstStyle/>
                  <a:p>
                    <a:fld id="{92BDCFDF-2CDB-421E-9C94-DAAF6380E19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DAD3-4463-9103-AE24C45663B8}"/>
                </c:ext>
              </c:extLst>
            </c:dLbl>
            <c:dLbl>
              <c:idx val="3"/>
              <c:tx>
                <c:rich>
                  <a:bodyPr/>
                  <a:lstStyle/>
                  <a:p>
                    <a:fld id="{18D82C64-1928-4547-B3E5-923E55BC447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DAD3-4463-9103-AE24C45663B8}"/>
                </c:ext>
              </c:extLst>
            </c:dLbl>
            <c:dLbl>
              <c:idx val="4"/>
              <c:tx>
                <c:rich>
                  <a:bodyPr/>
                  <a:lstStyle/>
                  <a:p>
                    <a:fld id="{D62D8BFC-5A59-4176-B16F-9BE96DF5FD8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DAD3-4463-9103-AE24C45663B8}"/>
                </c:ext>
              </c:extLst>
            </c:dLbl>
            <c:dLbl>
              <c:idx val="5"/>
              <c:tx>
                <c:rich>
                  <a:bodyPr/>
                  <a:lstStyle/>
                  <a:p>
                    <a:fld id="{70129B4A-8137-452F-88AA-81D902E7C8F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DAD3-4463-9103-AE24C45663B8}"/>
                </c:ext>
              </c:extLst>
            </c:dLbl>
            <c:dLbl>
              <c:idx val="6"/>
              <c:tx>
                <c:rich>
                  <a:bodyPr/>
                  <a:lstStyle/>
                  <a:p>
                    <a:fld id="{DDEC9C91-50AB-4870-AECC-025A0244ACC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DAD3-4463-9103-AE24C45663B8}"/>
                </c:ext>
              </c:extLst>
            </c:dLbl>
            <c:dLbl>
              <c:idx val="7"/>
              <c:tx>
                <c:rich>
                  <a:bodyPr/>
                  <a:lstStyle/>
                  <a:p>
                    <a:fld id="{BF7EE0D0-5EA5-423A-85B3-2ED86529D23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DAD3-4463-9103-AE24C45663B8}"/>
                </c:ext>
              </c:extLst>
            </c:dLbl>
            <c:dLbl>
              <c:idx val="8"/>
              <c:tx>
                <c:rich>
                  <a:bodyPr/>
                  <a:lstStyle/>
                  <a:p>
                    <a:fld id="{6FCD8735-C030-48E6-961D-6EBE8B20FE2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DAD3-4463-9103-AE24C45663B8}"/>
                </c:ext>
              </c:extLst>
            </c:dLbl>
            <c:dLbl>
              <c:idx val="9"/>
              <c:tx>
                <c:rich>
                  <a:bodyPr/>
                  <a:lstStyle/>
                  <a:p>
                    <a:fld id="{C246F226-DE3C-45EE-92BD-52C1332055A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DAD3-4463-9103-AE24C45663B8}"/>
                </c:ext>
              </c:extLst>
            </c:dLbl>
            <c:dLbl>
              <c:idx val="10"/>
              <c:tx>
                <c:rich>
                  <a:bodyPr/>
                  <a:lstStyle/>
                  <a:p>
                    <a:fld id="{8178C2D3-1EA1-4D93-90C9-88E2188455F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DAD3-4463-9103-AE24C45663B8}"/>
                </c:ext>
              </c:extLst>
            </c:dLbl>
            <c:dLbl>
              <c:idx val="11"/>
              <c:tx>
                <c:rich>
                  <a:bodyPr/>
                  <a:lstStyle/>
                  <a:p>
                    <a:fld id="{52D0F48C-9A1D-4AE7-828D-9938757512F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DAD3-4463-9103-AE24C45663B8}"/>
                </c:ext>
              </c:extLst>
            </c:dLbl>
            <c:dLbl>
              <c:idx val="12"/>
              <c:tx>
                <c:rich>
                  <a:bodyPr/>
                  <a:lstStyle/>
                  <a:p>
                    <a:fld id="{AEAB493C-8196-45A7-B227-C21CD2E6C83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DAD3-4463-9103-AE24C45663B8}"/>
                </c:ext>
              </c:extLst>
            </c:dLbl>
            <c:dLbl>
              <c:idx val="13"/>
              <c:tx>
                <c:rich>
                  <a:bodyPr/>
                  <a:lstStyle/>
                  <a:p>
                    <a:fld id="{DFC07061-9562-4284-9CC5-B61FC2F65FEA}"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DAD3-4463-9103-AE24C45663B8}"/>
                </c:ext>
              </c:extLst>
            </c:dLbl>
            <c:dLbl>
              <c:idx val="14"/>
              <c:layout>
                <c:manualLayout>
                  <c:x val="-2.9498525073746854E-3"/>
                  <c:y val="-0.15591391249093536"/>
                </c:manualLayout>
              </c:layout>
              <c:tx>
                <c:rich>
                  <a:bodyPr/>
                  <a:lstStyle/>
                  <a:p>
                    <a:fld id="{DEA812E3-37E2-427B-A197-59554E0AAC0E}"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DAD3-4463-9103-AE24C45663B8}"/>
                </c:ext>
              </c:extLst>
            </c:dLbl>
            <c:dLbl>
              <c:idx val="15"/>
              <c:layout>
                <c:manualLayout>
                  <c:x val="8.8495575221238937E-3"/>
                  <c:y val="-9.8565127884489777E-17"/>
                </c:manualLayout>
              </c:layout>
              <c:tx>
                <c:rich>
                  <a:bodyPr/>
                  <a:lstStyle/>
                  <a:p>
                    <a:fld id="{43EFC17F-E44C-4A6B-8EFA-A98747D5F627}"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DAD3-4463-9103-AE24C45663B8}"/>
                </c:ext>
              </c:extLst>
            </c:dLbl>
            <c:dLbl>
              <c:idx val="16"/>
              <c:tx>
                <c:rich>
                  <a:bodyPr/>
                  <a:lstStyle/>
                  <a:p>
                    <a:fld id="{58AE194A-480A-4700-83B8-E4A3C49F378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DAD3-4463-9103-AE24C45663B8}"/>
                </c:ext>
              </c:extLst>
            </c:dLbl>
            <c:dLbl>
              <c:idx val="17"/>
              <c:tx>
                <c:rich>
                  <a:bodyPr/>
                  <a:lstStyle/>
                  <a:p>
                    <a:fld id="{1CB261F1-E319-4E8D-A101-8CFEA326211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DAD3-4463-9103-AE24C45663B8}"/>
                </c:ext>
              </c:extLst>
            </c:dLbl>
            <c:dLbl>
              <c:idx val="18"/>
              <c:tx>
                <c:rich>
                  <a:bodyPr/>
                  <a:lstStyle/>
                  <a:p>
                    <a:fld id="{71C5EE7C-4FFC-43D2-90F6-FFEC00BB9F5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DAD3-4463-9103-AE24C45663B8}"/>
                </c:ext>
              </c:extLst>
            </c:dLbl>
            <c:dLbl>
              <c:idx val="19"/>
              <c:layout>
                <c:manualLayout>
                  <c:x val="0"/>
                  <c:y val="-0.10752683620064507"/>
                </c:manualLayout>
              </c:layout>
              <c:tx>
                <c:rich>
                  <a:bodyPr/>
                  <a:lstStyle/>
                  <a:p>
                    <a:fld id="{8BE6FDFD-EE65-4424-B258-614D66E4C425}"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DAD3-4463-9103-AE24C45663B8}"/>
                </c:ext>
              </c:extLst>
            </c:dLbl>
            <c:dLbl>
              <c:idx val="20"/>
              <c:layout>
                <c:manualLayout>
                  <c:x val="0"/>
                  <c:y val="1.0752683620064459E-2"/>
                </c:manualLayout>
              </c:layout>
              <c:tx>
                <c:rich>
                  <a:bodyPr/>
                  <a:lstStyle/>
                  <a:p>
                    <a:fld id="{5326A2AE-273B-44E3-965E-81C804D02AE8}"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DAD3-4463-9103-AE24C45663B8}"/>
                </c:ext>
              </c:extLst>
            </c:dLbl>
            <c:dLbl>
              <c:idx val="21"/>
              <c:layout>
                <c:manualLayout>
                  <c:x val="3.2448377581120944E-2"/>
                  <c:y val="-0.13440854525080634"/>
                </c:manualLayout>
              </c:layout>
              <c:tx>
                <c:rich>
                  <a:bodyPr/>
                  <a:lstStyle/>
                  <a:p>
                    <a:fld id="{F8BC6E35-8F14-4E94-B4CC-95ACFCCF1797}"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DAD3-4463-9103-AE24C45663B8}"/>
                </c:ext>
              </c:extLst>
            </c:dLbl>
            <c:dLbl>
              <c:idx val="22"/>
              <c:layout>
                <c:manualLayout>
                  <c:x val="5.8997050147492625E-3"/>
                  <c:y val="1.0752683620064507E-2"/>
                </c:manualLayout>
              </c:layout>
              <c:tx>
                <c:rich>
                  <a:bodyPr/>
                  <a:lstStyle/>
                  <a:p>
                    <a:fld id="{3381AC6C-4421-48C4-9CC9-938B20090AE5}"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DAD3-4463-9103-AE24C45663B8}"/>
                </c:ext>
              </c:extLst>
            </c:dLbl>
            <c:dLbl>
              <c:idx val="23"/>
              <c:tx>
                <c:rich>
                  <a:bodyPr/>
                  <a:lstStyle/>
                  <a:p>
                    <a:fld id="{1A7063A8-04E7-4764-85EC-8AA01C1FDBC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DAD3-4463-9103-AE24C45663B8}"/>
                </c:ext>
              </c:extLst>
            </c:dLbl>
            <c:dLbl>
              <c:idx val="24"/>
              <c:tx>
                <c:rich>
                  <a:bodyPr/>
                  <a:lstStyle/>
                  <a:p>
                    <a:fld id="{1702341E-6E43-4A0F-8E16-1996747F21D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DAD3-4463-9103-AE24C45663B8}"/>
                </c:ext>
              </c:extLst>
            </c:dLbl>
            <c:spPr>
              <a:noFill/>
              <a:ln>
                <a:noFill/>
              </a:ln>
              <a:effectLst/>
            </c:spPr>
            <c:txPr>
              <a:bodyPr rot="0" spcFirstLastPara="1" vertOverflow="overflow" horzOverflow="overflow" vert="horz" wrap="square" lIns="38100" tIns="36000" rIns="38100" bIns="19050" anchor="t" anchorCtr="0">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DataLabelsRange val="1"/>
                <c15:showLeaderLines val="1"/>
                <c15:leaderLines>
                  <c:spPr>
                    <a:ln w="15875" cap="flat" cmpd="sng" algn="ctr">
                      <a:solidFill>
                        <a:schemeClr val="tx1">
                          <a:lumMod val="50000"/>
                          <a:lumOff val="50000"/>
                        </a:schemeClr>
                      </a:solidFill>
                      <a:prstDash val="sysDot"/>
                      <a:round/>
                      <a:headEnd type="oval"/>
                      <a:tailEnd type="none"/>
                    </a:ln>
                    <a:effectLst/>
                  </c:spPr>
                </c15:leaderLines>
              </c:ext>
            </c:extLst>
          </c:dLbls>
          <c:cat>
            <c:numRef>
              <c:f>T_Semaine_Milieu!$B$7:$B$31</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T_Semaine_Milieu!$L$7:$L$31</c:f>
              <c:numCache>
                <c:formatCode>General</c:formatCode>
                <c:ptCount val="25"/>
              </c:numCache>
            </c:numRef>
          </c:val>
          <c:extLst>
            <c:ext xmlns:c15="http://schemas.microsoft.com/office/drawing/2012/chart" uri="{02D57815-91ED-43cb-92C2-25804820EDAC}">
              <c15:datalabelsRange>
                <c15:f>T_Semaine_Milieu!$P$7:$P$31</c15:f>
                <c15:dlblRangeCache>
                  <c:ptCount val="25"/>
                  <c:pt idx="14">
                    <c:v>L. de Pâques</c:v>
                  </c:pt>
                  <c:pt idx="19">
                    <c:v>Ascension</c:v>
                  </c:pt>
                  <c:pt idx="21">
                    <c:v>L. de Pentecôte</c:v>
                  </c:pt>
                </c15:dlblRangeCache>
              </c15:datalabelsRange>
            </c:ext>
            <c:ext xmlns:c16="http://schemas.microsoft.com/office/drawing/2014/chart" uri="{C3380CC4-5D6E-409C-BE32-E72D297353CC}">
              <c16:uniqueId val="{0000001C-DAD3-4463-9103-AE24C45663B8}"/>
            </c:ext>
          </c:extLst>
        </c:ser>
        <c:dLbls>
          <c:showLegendKey val="0"/>
          <c:showVal val="0"/>
          <c:showCatName val="0"/>
          <c:showSerName val="0"/>
          <c:showPercent val="0"/>
          <c:showBubbleSize val="0"/>
        </c:dLbls>
        <c:axId val="1931699600"/>
        <c:axId val="1931686288"/>
      </c:areaChart>
      <c:valAx>
        <c:axId val="1931686288"/>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931699600"/>
        <c:crosses val="max"/>
        <c:crossBetween val="midCat"/>
      </c:valAx>
      <c:catAx>
        <c:axId val="1931699600"/>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931686288"/>
        <c:crosses val="autoZero"/>
        <c:auto val="1"/>
        <c:lblAlgn val="ctr"/>
        <c:lblOffset val="100"/>
        <c:noMultiLvlLbl val="0"/>
      </c:catAx>
      <c:spPr>
        <a:noFill/>
        <a:ln>
          <a:solidFill>
            <a:schemeClr val="tx1">
              <a:lumMod val="50000"/>
              <a:lumOff val="50000"/>
            </a:schemeClr>
          </a:solidFill>
        </a:ln>
        <a:effectLst/>
      </c:spPr>
    </c:plotArea>
    <c:legend>
      <c:legendPos val="b"/>
      <c:legendEntry>
        <c:idx val="3"/>
        <c:delete val="1"/>
      </c:legendEntry>
      <c:layout>
        <c:manualLayout>
          <c:xMode val="edge"/>
          <c:yMode val="edge"/>
          <c:x val="7.3813903792999333E-2"/>
          <c:y val="0.87858992524344881"/>
          <c:w val="0.84068102106705689"/>
          <c:h val="9.173774797318264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zero"/>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000" b="1"/>
              <a:t>Número de fallecidos de peatones</a:t>
            </a:r>
          </a:p>
        </c:rich>
      </c:tx>
      <c:layout>
        <c:manualLayout>
          <c:xMode val="edge"/>
          <c:yMode val="edge"/>
          <c:x val="0.28117651960171647"/>
          <c:y val="5.839397526289606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3.9416571342593333E-2"/>
          <c:y val="0.22437885448368033"/>
          <c:w val="0.91188180760470428"/>
          <c:h val="0.62255994074360332"/>
        </c:manualLayout>
      </c:layout>
      <c:lineChart>
        <c:grouping val="standard"/>
        <c:varyColors val="0"/>
        <c:ser>
          <c:idx val="5"/>
          <c:order val="0"/>
          <c:tx>
            <c:strRef>
              <c:f>T_Semaine_Usagers!$V$2</c:f>
              <c:strCache>
                <c:ptCount val="1"/>
                <c:pt idx="0">
                  <c:v>Piéton</c:v>
                </c:pt>
              </c:strCache>
            </c:strRef>
          </c:tx>
          <c:spPr>
            <a:ln w="25400" cap="rnd">
              <a:solidFill>
                <a:srgbClr val="0070C0"/>
              </a:solidFill>
              <a:prstDash val="solid"/>
              <a:round/>
            </a:ln>
            <a:effectLst/>
          </c:spPr>
          <c:marker>
            <c:symbol val="none"/>
          </c:marker>
          <c:cat>
            <c:numRef>
              <c:f>T_Semaine_Usagers!$B$4:$B$28</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T_Semaine_Usagers!$V$3:$V$28</c:f>
              <c:numCache>
                <c:formatCode>General</c:formatCode>
                <c:ptCount val="26"/>
                <c:pt idx="0">
                  <c:v>7</c:v>
                </c:pt>
                <c:pt idx="1">
                  <c:v>11</c:v>
                </c:pt>
                <c:pt idx="2">
                  <c:v>7</c:v>
                </c:pt>
                <c:pt idx="3">
                  <c:v>10</c:v>
                </c:pt>
                <c:pt idx="4">
                  <c:v>14</c:v>
                </c:pt>
                <c:pt idx="5">
                  <c:v>18</c:v>
                </c:pt>
                <c:pt idx="6">
                  <c:v>5</c:v>
                </c:pt>
                <c:pt idx="7">
                  <c:v>3</c:v>
                </c:pt>
                <c:pt idx="8">
                  <c:v>8</c:v>
                </c:pt>
                <c:pt idx="9">
                  <c:v>5</c:v>
                </c:pt>
                <c:pt idx="10">
                  <c:v>11</c:v>
                </c:pt>
                <c:pt idx="11">
                  <c:v>3</c:v>
                </c:pt>
                <c:pt idx="12">
                  <c:v>3</c:v>
                </c:pt>
                <c:pt idx="13">
                  <c:v>2</c:v>
                </c:pt>
                <c:pt idx="14">
                  <c:v>2</c:v>
                </c:pt>
                <c:pt idx="15">
                  <c:v>3</c:v>
                </c:pt>
                <c:pt idx="16">
                  <c:v>5</c:v>
                </c:pt>
                <c:pt idx="17">
                  <c:v>2</c:v>
                </c:pt>
                <c:pt idx="18">
                  <c:v>5</c:v>
                </c:pt>
                <c:pt idx="19">
                  <c:v>1</c:v>
                </c:pt>
                <c:pt idx="20">
                  <c:v>11</c:v>
                </c:pt>
                <c:pt idx="21">
                  <c:v>5</c:v>
                </c:pt>
                <c:pt idx="22">
                  <c:v>10</c:v>
                </c:pt>
                <c:pt idx="23">
                  <c:v>4</c:v>
                </c:pt>
                <c:pt idx="24">
                  <c:v>6</c:v>
                </c:pt>
                <c:pt idx="25">
                  <c:v>5</c:v>
                </c:pt>
              </c:numCache>
            </c:numRef>
          </c:val>
          <c:smooth val="0"/>
          <c:extLst>
            <c:ext xmlns:c16="http://schemas.microsoft.com/office/drawing/2014/chart" uri="{C3380CC4-5D6E-409C-BE32-E72D297353CC}">
              <c16:uniqueId val="{00000000-C951-4267-96F2-FB91A5D88F6B}"/>
            </c:ext>
          </c:extLst>
        </c:ser>
        <c:ser>
          <c:idx val="2"/>
          <c:order val="1"/>
          <c:tx>
            <c:strRef>
              <c:f>T_Semaine_Usagers!$H$2</c:f>
              <c:strCache>
                <c:ptCount val="1"/>
                <c:pt idx="0">
                  <c:v>Piéton</c:v>
                </c:pt>
              </c:strCache>
            </c:strRef>
          </c:tx>
          <c:spPr>
            <a:ln w="25400" cap="rnd">
              <a:solidFill>
                <a:srgbClr val="0070C0"/>
              </a:solidFill>
              <a:prstDash val="sysDash"/>
              <a:round/>
            </a:ln>
            <a:effectLst/>
          </c:spPr>
          <c:marker>
            <c:symbol val="none"/>
          </c:marker>
          <c:cat>
            <c:numRef>
              <c:f>T_Semaine_Usagers!$B$4:$B$28</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T_Semaine_Usagers!$H$4:$H$28</c:f>
              <c:numCache>
                <c:formatCode>General</c:formatCode>
                <c:ptCount val="25"/>
                <c:pt idx="0">
                  <c:v>12.4</c:v>
                </c:pt>
                <c:pt idx="1">
                  <c:v>11.4</c:v>
                </c:pt>
                <c:pt idx="2">
                  <c:v>11.4</c:v>
                </c:pt>
                <c:pt idx="3">
                  <c:v>10</c:v>
                </c:pt>
                <c:pt idx="4">
                  <c:v>10.199999999999999</c:v>
                </c:pt>
                <c:pt idx="5">
                  <c:v>12.4</c:v>
                </c:pt>
                <c:pt idx="6">
                  <c:v>8.4</c:v>
                </c:pt>
                <c:pt idx="7">
                  <c:v>10</c:v>
                </c:pt>
                <c:pt idx="8">
                  <c:v>7.6</c:v>
                </c:pt>
                <c:pt idx="9">
                  <c:v>5.6</c:v>
                </c:pt>
                <c:pt idx="10">
                  <c:v>5.2</c:v>
                </c:pt>
                <c:pt idx="11">
                  <c:v>6.4</c:v>
                </c:pt>
                <c:pt idx="12">
                  <c:v>8.4</c:v>
                </c:pt>
                <c:pt idx="13">
                  <c:v>8.4</c:v>
                </c:pt>
                <c:pt idx="14">
                  <c:v>6.8</c:v>
                </c:pt>
                <c:pt idx="15">
                  <c:v>8.6</c:v>
                </c:pt>
                <c:pt idx="16">
                  <c:v>6.2</c:v>
                </c:pt>
                <c:pt idx="17">
                  <c:v>6.2</c:v>
                </c:pt>
                <c:pt idx="18">
                  <c:v>7.8</c:v>
                </c:pt>
                <c:pt idx="19">
                  <c:v>6.8</c:v>
                </c:pt>
                <c:pt idx="20">
                  <c:v>9.1999999999999993</c:v>
                </c:pt>
                <c:pt idx="21">
                  <c:v>8.6</c:v>
                </c:pt>
                <c:pt idx="22">
                  <c:v>6.4</c:v>
                </c:pt>
                <c:pt idx="23">
                  <c:v>8.8000000000000007</c:v>
                </c:pt>
                <c:pt idx="24">
                  <c:v>8.6</c:v>
                </c:pt>
              </c:numCache>
            </c:numRef>
          </c:val>
          <c:smooth val="0"/>
          <c:extLst>
            <c:ext xmlns:c16="http://schemas.microsoft.com/office/drawing/2014/chart" uri="{C3380CC4-5D6E-409C-BE32-E72D297353CC}">
              <c16:uniqueId val="{00000001-C951-4267-96F2-FB91A5D88F6B}"/>
            </c:ext>
          </c:extLst>
        </c:ser>
        <c:dLbls>
          <c:showLegendKey val="0"/>
          <c:showVal val="0"/>
          <c:showCatName val="0"/>
          <c:showSerName val="0"/>
          <c:showPercent val="0"/>
          <c:showBubbleSize val="0"/>
        </c:dLbls>
        <c:smooth val="0"/>
        <c:axId val="1224106576"/>
        <c:axId val="1224108656"/>
      </c:lineChart>
      <c:catAx>
        <c:axId val="122410657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224108656"/>
        <c:crosses val="autoZero"/>
        <c:auto val="1"/>
        <c:lblAlgn val="ctr"/>
        <c:lblOffset val="100"/>
        <c:noMultiLvlLbl val="0"/>
      </c:catAx>
      <c:valAx>
        <c:axId val="1224108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224106576"/>
        <c:crosses val="autoZero"/>
        <c:crossBetween val="midCat"/>
        <c:majorUnit val="10"/>
      </c:valAx>
      <c:spPr>
        <a:noFill/>
        <a:ln>
          <a:solidFill>
            <a:schemeClr val="tx1">
              <a:lumMod val="50000"/>
              <a:lumOff val="50000"/>
            </a:schemeClr>
          </a:solidFill>
        </a:ln>
        <a:effectLst/>
      </c:spPr>
    </c:plotArea>
    <c:plotVisOnly val="1"/>
    <c:dispBlanksAs val="zero"/>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000" b="1"/>
              <a:t>Número de fallecidos de motocicletas</a:t>
            </a:r>
          </a:p>
        </c:rich>
      </c:tx>
      <c:layout>
        <c:manualLayout>
          <c:xMode val="edge"/>
          <c:yMode val="edge"/>
          <c:x val="0.25507168746763792"/>
          <c:y val="4.5623770001530839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3.9416571342593333E-2"/>
          <c:y val="0.17768424397277735"/>
          <c:w val="0.91188180760470428"/>
          <c:h val="0.69667323717974006"/>
        </c:manualLayout>
      </c:layout>
      <c:lineChart>
        <c:grouping val="standard"/>
        <c:varyColors val="0"/>
        <c:ser>
          <c:idx val="3"/>
          <c:order val="0"/>
          <c:tx>
            <c:strRef>
              <c:f>T_Semaine_Usagers!$U$2</c:f>
              <c:strCache>
                <c:ptCount val="1"/>
                <c:pt idx="0">
                  <c:v>Moto</c:v>
                </c:pt>
              </c:strCache>
            </c:strRef>
          </c:tx>
          <c:spPr>
            <a:ln w="25400" cap="rnd">
              <a:solidFill>
                <a:schemeClr val="accent2"/>
              </a:solidFill>
              <a:prstDash val="solid"/>
              <a:round/>
            </a:ln>
            <a:effectLst/>
          </c:spPr>
          <c:marker>
            <c:symbol val="none"/>
          </c:marker>
          <c:cat>
            <c:numRef>
              <c:f>T_Semaine_Usagers!$B$4:$B$28</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T_Semaine_Usagers!$U$4:$U$28</c:f>
              <c:numCache>
                <c:formatCode>General</c:formatCode>
                <c:ptCount val="25"/>
                <c:pt idx="0">
                  <c:v>4</c:v>
                </c:pt>
                <c:pt idx="1">
                  <c:v>4</c:v>
                </c:pt>
                <c:pt idx="2">
                  <c:v>6</c:v>
                </c:pt>
                <c:pt idx="3">
                  <c:v>6</c:v>
                </c:pt>
                <c:pt idx="4">
                  <c:v>7</c:v>
                </c:pt>
                <c:pt idx="5">
                  <c:v>16</c:v>
                </c:pt>
                <c:pt idx="6">
                  <c:v>12</c:v>
                </c:pt>
                <c:pt idx="7">
                  <c:v>5</c:v>
                </c:pt>
                <c:pt idx="8">
                  <c:v>9</c:v>
                </c:pt>
                <c:pt idx="9">
                  <c:v>15</c:v>
                </c:pt>
                <c:pt idx="10">
                  <c:v>1</c:v>
                </c:pt>
                <c:pt idx="11">
                  <c:v>2</c:v>
                </c:pt>
                <c:pt idx="12">
                  <c:v>2</c:v>
                </c:pt>
                <c:pt idx="13">
                  <c:v>7</c:v>
                </c:pt>
                <c:pt idx="14">
                  <c:v>5</c:v>
                </c:pt>
                <c:pt idx="15">
                  <c:v>7</c:v>
                </c:pt>
                <c:pt idx="16">
                  <c:v>2</c:v>
                </c:pt>
                <c:pt idx="17">
                  <c:v>3</c:v>
                </c:pt>
                <c:pt idx="18">
                  <c:v>14</c:v>
                </c:pt>
                <c:pt idx="19">
                  <c:v>22</c:v>
                </c:pt>
                <c:pt idx="20">
                  <c:v>21</c:v>
                </c:pt>
                <c:pt idx="21">
                  <c:v>11</c:v>
                </c:pt>
                <c:pt idx="22">
                  <c:v>4</c:v>
                </c:pt>
                <c:pt idx="23">
                  <c:v>12</c:v>
                </c:pt>
                <c:pt idx="24">
                  <c:v>13</c:v>
                </c:pt>
              </c:numCache>
            </c:numRef>
          </c:val>
          <c:smooth val="0"/>
          <c:extLst>
            <c:ext xmlns:c16="http://schemas.microsoft.com/office/drawing/2014/chart" uri="{C3380CC4-5D6E-409C-BE32-E72D297353CC}">
              <c16:uniqueId val="{00000000-69DF-4C6D-B046-2498B5EE9FA9}"/>
            </c:ext>
          </c:extLst>
        </c:ser>
        <c:ser>
          <c:idx val="0"/>
          <c:order val="1"/>
          <c:tx>
            <c:strRef>
              <c:f>T_Semaine_Usagers!$G$2</c:f>
              <c:strCache>
                <c:ptCount val="1"/>
                <c:pt idx="0">
                  <c:v>Moto</c:v>
                </c:pt>
              </c:strCache>
            </c:strRef>
          </c:tx>
          <c:spPr>
            <a:ln w="25400" cap="rnd">
              <a:solidFill>
                <a:schemeClr val="accent2"/>
              </a:solidFill>
              <a:prstDash val="sysDash"/>
              <a:round/>
            </a:ln>
            <a:effectLst/>
          </c:spPr>
          <c:marker>
            <c:symbol val="none"/>
          </c:marker>
          <c:cat>
            <c:numRef>
              <c:f>T_Semaine_Usagers!$B$4:$B$28</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T_Semaine_Usagers!$G$4:$G$28</c:f>
              <c:numCache>
                <c:formatCode>General</c:formatCode>
                <c:ptCount val="25"/>
                <c:pt idx="0">
                  <c:v>6.6000000000000005</c:v>
                </c:pt>
                <c:pt idx="1">
                  <c:v>5.4</c:v>
                </c:pt>
                <c:pt idx="2">
                  <c:v>5</c:v>
                </c:pt>
                <c:pt idx="3">
                  <c:v>5.8</c:v>
                </c:pt>
                <c:pt idx="4">
                  <c:v>4.2</c:v>
                </c:pt>
                <c:pt idx="5">
                  <c:v>8.8000000000000007</c:v>
                </c:pt>
                <c:pt idx="6">
                  <c:v>9.2000000000000011</c:v>
                </c:pt>
                <c:pt idx="7">
                  <c:v>6.8</c:v>
                </c:pt>
                <c:pt idx="8">
                  <c:v>9.7999999999999989</c:v>
                </c:pt>
                <c:pt idx="9">
                  <c:v>9.7999999999999989</c:v>
                </c:pt>
                <c:pt idx="10">
                  <c:v>11.6</c:v>
                </c:pt>
                <c:pt idx="11">
                  <c:v>11.8</c:v>
                </c:pt>
                <c:pt idx="12">
                  <c:v>13.4</c:v>
                </c:pt>
                <c:pt idx="13">
                  <c:v>13</c:v>
                </c:pt>
                <c:pt idx="14">
                  <c:v>15.200000000000001</c:v>
                </c:pt>
                <c:pt idx="15">
                  <c:v>15</c:v>
                </c:pt>
                <c:pt idx="16">
                  <c:v>14</c:v>
                </c:pt>
                <c:pt idx="17">
                  <c:v>14.200000000000001</c:v>
                </c:pt>
                <c:pt idx="18">
                  <c:v>18</c:v>
                </c:pt>
                <c:pt idx="19">
                  <c:v>14.6</c:v>
                </c:pt>
                <c:pt idx="20">
                  <c:v>14.2</c:v>
                </c:pt>
                <c:pt idx="21">
                  <c:v>15.600000000000001</c:v>
                </c:pt>
                <c:pt idx="22">
                  <c:v>13.8</c:v>
                </c:pt>
                <c:pt idx="23">
                  <c:v>19</c:v>
                </c:pt>
                <c:pt idx="24">
                  <c:v>16.599999999999998</c:v>
                </c:pt>
              </c:numCache>
            </c:numRef>
          </c:val>
          <c:smooth val="0"/>
          <c:extLst>
            <c:ext xmlns:c16="http://schemas.microsoft.com/office/drawing/2014/chart" uri="{C3380CC4-5D6E-409C-BE32-E72D297353CC}">
              <c16:uniqueId val="{00000001-69DF-4C6D-B046-2498B5EE9FA9}"/>
            </c:ext>
          </c:extLst>
        </c:ser>
        <c:dLbls>
          <c:showLegendKey val="0"/>
          <c:showVal val="0"/>
          <c:showCatName val="0"/>
          <c:showSerName val="0"/>
          <c:showPercent val="0"/>
          <c:showBubbleSize val="0"/>
        </c:dLbls>
        <c:smooth val="0"/>
        <c:axId val="1224106576"/>
        <c:axId val="1224108656"/>
      </c:lineChart>
      <c:catAx>
        <c:axId val="122410657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224108656"/>
        <c:crosses val="autoZero"/>
        <c:auto val="1"/>
        <c:lblAlgn val="ctr"/>
        <c:lblOffset val="100"/>
        <c:noMultiLvlLbl val="0"/>
      </c:catAx>
      <c:valAx>
        <c:axId val="1224108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224106576"/>
        <c:crosses val="autoZero"/>
        <c:crossBetween val="midCat"/>
        <c:majorUnit val="10"/>
      </c:valAx>
      <c:spPr>
        <a:noFill/>
        <a:ln>
          <a:solidFill>
            <a:schemeClr val="tx1">
              <a:lumMod val="50000"/>
              <a:lumOff val="50000"/>
            </a:schemeClr>
          </a:solidFill>
        </a:ln>
        <a:effectLst/>
      </c:spPr>
    </c:plotArea>
    <c:plotVisOnly val="1"/>
    <c:dispBlanksAs val="zero"/>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000" b="1"/>
              <a:t>Número de fallecidos de motoristas </a:t>
            </a:r>
          </a:p>
        </c:rich>
      </c:tx>
      <c:layout>
        <c:manualLayout>
          <c:xMode val="edge"/>
          <c:yMode val="edge"/>
          <c:x val="0.29003598532083941"/>
          <c:y val="3.5038324892177834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3.9416571342593333E-2"/>
          <c:y val="0.12939039522264856"/>
          <c:w val="0.91188180760470428"/>
          <c:h val="0.76505699590506826"/>
        </c:manualLayout>
      </c:layout>
      <c:lineChart>
        <c:grouping val="standard"/>
        <c:varyColors val="0"/>
        <c:ser>
          <c:idx val="4"/>
          <c:order val="0"/>
          <c:tx>
            <c:strRef>
              <c:f>T_Semaine_Usagers!$Z$2</c:f>
              <c:strCache>
                <c:ptCount val="1"/>
                <c:pt idx="0">
                  <c:v>VT</c:v>
                </c:pt>
              </c:strCache>
            </c:strRef>
          </c:tx>
          <c:spPr>
            <a:ln w="25400" cap="rnd">
              <a:solidFill>
                <a:srgbClr val="FF0000"/>
              </a:solidFill>
              <a:prstDash val="solid"/>
              <a:round/>
            </a:ln>
            <a:effectLst/>
          </c:spPr>
          <c:marker>
            <c:symbol val="none"/>
          </c:marker>
          <c:cat>
            <c:numRef>
              <c:f>T_Semaine_Usagers!$B$4:$B$28</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T_Semaine_Usagers!$Z$4:$Z$28</c:f>
              <c:numCache>
                <c:formatCode>General</c:formatCode>
                <c:ptCount val="25"/>
                <c:pt idx="0">
                  <c:v>36</c:v>
                </c:pt>
                <c:pt idx="1">
                  <c:v>45</c:v>
                </c:pt>
                <c:pt idx="2">
                  <c:v>30</c:v>
                </c:pt>
                <c:pt idx="3">
                  <c:v>28</c:v>
                </c:pt>
                <c:pt idx="4">
                  <c:v>31</c:v>
                </c:pt>
                <c:pt idx="5">
                  <c:v>29</c:v>
                </c:pt>
                <c:pt idx="6">
                  <c:v>29</c:v>
                </c:pt>
                <c:pt idx="7">
                  <c:v>31</c:v>
                </c:pt>
                <c:pt idx="8">
                  <c:v>18</c:v>
                </c:pt>
                <c:pt idx="9">
                  <c:v>23</c:v>
                </c:pt>
                <c:pt idx="10">
                  <c:v>5</c:v>
                </c:pt>
                <c:pt idx="11">
                  <c:v>11</c:v>
                </c:pt>
                <c:pt idx="12">
                  <c:v>8</c:v>
                </c:pt>
                <c:pt idx="13">
                  <c:v>14</c:v>
                </c:pt>
                <c:pt idx="14">
                  <c:v>11</c:v>
                </c:pt>
                <c:pt idx="15">
                  <c:v>8</c:v>
                </c:pt>
                <c:pt idx="16">
                  <c:v>14</c:v>
                </c:pt>
                <c:pt idx="17">
                  <c:v>14</c:v>
                </c:pt>
                <c:pt idx="18">
                  <c:v>19</c:v>
                </c:pt>
                <c:pt idx="19">
                  <c:v>26</c:v>
                </c:pt>
                <c:pt idx="20">
                  <c:v>17</c:v>
                </c:pt>
                <c:pt idx="21">
                  <c:v>15</c:v>
                </c:pt>
                <c:pt idx="22">
                  <c:v>24</c:v>
                </c:pt>
                <c:pt idx="23">
                  <c:v>22</c:v>
                </c:pt>
                <c:pt idx="24">
                  <c:v>24</c:v>
                </c:pt>
              </c:numCache>
            </c:numRef>
          </c:val>
          <c:smooth val="0"/>
          <c:extLst>
            <c:ext xmlns:c16="http://schemas.microsoft.com/office/drawing/2014/chart" uri="{C3380CC4-5D6E-409C-BE32-E72D297353CC}">
              <c16:uniqueId val="{00000000-7D26-4FB6-BD6E-D277EB3BB31A}"/>
            </c:ext>
          </c:extLst>
        </c:ser>
        <c:ser>
          <c:idx val="1"/>
          <c:order val="1"/>
          <c:tx>
            <c:strRef>
              <c:f>T_Semaine_Usagers!$L$2</c:f>
              <c:strCache>
                <c:ptCount val="1"/>
                <c:pt idx="0">
                  <c:v>VT</c:v>
                </c:pt>
              </c:strCache>
            </c:strRef>
          </c:tx>
          <c:spPr>
            <a:ln w="25400" cap="rnd">
              <a:solidFill>
                <a:srgbClr val="FF0000"/>
              </a:solidFill>
              <a:prstDash val="sysDash"/>
              <a:round/>
            </a:ln>
            <a:effectLst/>
          </c:spPr>
          <c:marker>
            <c:symbol val="none"/>
          </c:marker>
          <c:cat>
            <c:numRef>
              <c:f>T_Semaine_Usagers!$B$4:$B$28</c:f>
              <c:numCache>
                <c:formatCode>General</c:formatCode>
                <c:ptCount val="25"/>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numCache>
            </c:numRef>
          </c:cat>
          <c:val>
            <c:numRef>
              <c:f>T_Semaine_Usagers!$L$4:$L$28</c:f>
              <c:numCache>
                <c:formatCode>General</c:formatCode>
                <c:ptCount val="25"/>
                <c:pt idx="0">
                  <c:v>35.200000000000003</c:v>
                </c:pt>
                <c:pt idx="1">
                  <c:v>31.8</c:v>
                </c:pt>
                <c:pt idx="2">
                  <c:v>29</c:v>
                </c:pt>
                <c:pt idx="3">
                  <c:v>35.6</c:v>
                </c:pt>
                <c:pt idx="4">
                  <c:v>37.200000000000003</c:v>
                </c:pt>
                <c:pt idx="5">
                  <c:v>32.200000000000003</c:v>
                </c:pt>
                <c:pt idx="6">
                  <c:v>28.6</c:v>
                </c:pt>
                <c:pt idx="7">
                  <c:v>32</c:v>
                </c:pt>
                <c:pt idx="8">
                  <c:v>30.6</c:v>
                </c:pt>
                <c:pt idx="9">
                  <c:v>29.8</c:v>
                </c:pt>
                <c:pt idx="10">
                  <c:v>26.2</c:v>
                </c:pt>
                <c:pt idx="11">
                  <c:v>28.4</c:v>
                </c:pt>
                <c:pt idx="12">
                  <c:v>27.6</c:v>
                </c:pt>
                <c:pt idx="13">
                  <c:v>28.4</c:v>
                </c:pt>
                <c:pt idx="14">
                  <c:v>33</c:v>
                </c:pt>
                <c:pt idx="15">
                  <c:v>27</c:v>
                </c:pt>
                <c:pt idx="16">
                  <c:v>31.6</c:v>
                </c:pt>
                <c:pt idx="17">
                  <c:v>30.6</c:v>
                </c:pt>
                <c:pt idx="18">
                  <c:v>28</c:v>
                </c:pt>
                <c:pt idx="19">
                  <c:v>30.6</c:v>
                </c:pt>
                <c:pt idx="20">
                  <c:v>30.4</c:v>
                </c:pt>
                <c:pt idx="21">
                  <c:v>33</c:v>
                </c:pt>
                <c:pt idx="22">
                  <c:v>34.200000000000003</c:v>
                </c:pt>
                <c:pt idx="23">
                  <c:v>29.6</c:v>
                </c:pt>
                <c:pt idx="24">
                  <c:v>33.200000000000003</c:v>
                </c:pt>
              </c:numCache>
            </c:numRef>
          </c:val>
          <c:smooth val="0"/>
          <c:extLst>
            <c:ext xmlns:c16="http://schemas.microsoft.com/office/drawing/2014/chart" uri="{C3380CC4-5D6E-409C-BE32-E72D297353CC}">
              <c16:uniqueId val="{00000001-7D26-4FB6-BD6E-D277EB3BB31A}"/>
            </c:ext>
          </c:extLst>
        </c:ser>
        <c:dLbls>
          <c:showLegendKey val="0"/>
          <c:showVal val="0"/>
          <c:showCatName val="0"/>
          <c:showSerName val="0"/>
          <c:showPercent val="0"/>
          <c:showBubbleSize val="0"/>
        </c:dLbls>
        <c:smooth val="0"/>
        <c:axId val="1224106576"/>
        <c:axId val="1224108656"/>
      </c:lineChart>
      <c:catAx>
        <c:axId val="122410657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224108656"/>
        <c:crosses val="autoZero"/>
        <c:auto val="1"/>
        <c:lblAlgn val="ctr"/>
        <c:lblOffset val="100"/>
        <c:noMultiLvlLbl val="0"/>
      </c:catAx>
      <c:valAx>
        <c:axId val="1224108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224106576"/>
        <c:crossesAt val="1"/>
        <c:crossBetween val="midCat"/>
        <c:majorUnit val="10"/>
      </c:valAx>
      <c:spPr>
        <a:noFill/>
        <a:ln>
          <a:solidFill>
            <a:schemeClr val="tx1">
              <a:lumMod val="50000"/>
              <a:lumOff val="50000"/>
            </a:schemeClr>
          </a:solidFill>
        </a:ln>
        <a:effectLst/>
      </c:spPr>
    </c:plotArea>
    <c:plotVisOnly val="1"/>
    <c:dispBlanksAs val="zero"/>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000" b="1"/>
              <a:t>Por el entorno de la carretera</a:t>
            </a:r>
          </a:p>
        </c:rich>
      </c:tx>
      <c:layout>
        <c:manualLayout>
          <c:xMode val="edge"/>
          <c:yMode val="edge"/>
          <c:x val="0.32419415927439449"/>
          <c:y val="4.0281403576648403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10379799993355261"/>
          <c:y val="0.1572129108520896"/>
          <c:w val="0.87894461942257218"/>
          <c:h val="0.73352205039270424"/>
        </c:manualLayout>
      </c:layout>
      <c:barChart>
        <c:barDir val="col"/>
        <c:grouping val="clustered"/>
        <c:varyColors val="0"/>
        <c:ser>
          <c:idx val="1"/>
          <c:order val="0"/>
          <c:tx>
            <c:strRef>
              <c:f>Graphes_Repartit!$R$47</c:f>
              <c:strCache>
                <c:ptCount val="1"/>
                <c:pt idx="0">
                  <c:v>2019*</c:v>
                </c:pt>
              </c:strCache>
            </c:strRef>
          </c:tx>
          <c:spPr>
            <a:solidFill>
              <a:schemeClr val="tx1">
                <a:alpha val="50000"/>
              </a:schemeClr>
            </a:solidFill>
            <a:ln>
              <a:solidFill>
                <a:schemeClr val="tx1">
                  <a:alpha val="50000"/>
                </a:schemeClr>
              </a:solidFill>
            </a:ln>
            <a:effectLst/>
          </c:spPr>
          <c:invertIfNegative val="0"/>
          <c:dPt>
            <c:idx val="0"/>
            <c:invertIfNegative val="0"/>
            <c:bubble3D val="0"/>
            <c:spPr>
              <a:solidFill>
                <a:schemeClr val="bg2">
                  <a:lumMod val="75000"/>
                  <a:alpha val="50000"/>
                </a:schemeClr>
              </a:solidFill>
              <a:ln>
                <a:solidFill>
                  <a:schemeClr val="bg2">
                    <a:lumMod val="75000"/>
                    <a:alpha val="50000"/>
                  </a:schemeClr>
                </a:solidFill>
              </a:ln>
              <a:effectLst/>
            </c:spPr>
            <c:extLst>
              <c:ext xmlns:c16="http://schemas.microsoft.com/office/drawing/2014/chart" uri="{C3380CC4-5D6E-409C-BE32-E72D297353CC}">
                <c16:uniqueId val="{00000001-6A35-4AA1-BE62-51EA421678D5}"/>
              </c:ext>
            </c:extLst>
          </c:dPt>
          <c:dPt>
            <c:idx val="1"/>
            <c:invertIfNegative val="0"/>
            <c:bubble3D val="0"/>
            <c:spPr>
              <a:solidFill>
                <a:srgbClr val="00B050">
                  <a:alpha val="50000"/>
                </a:srgbClr>
              </a:solidFill>
              <a:ln>
                <a:solidFill>
                  <a:srgbClr val="00B050">
                    <a:alpha val="50000"/>
                  </a:srgbClr>
                </a:solidFill>
              </a:ln>
              <a:effectLst/>
            </c:spPr>
            <c:extLst>
              <c:ext xmlns:c16="http://schemas.microsoft.com/office/drawing/2014/chart" uri="{C3380CC4-5D6E-409C-BE32-E72D297353CC}">
                <c16:uniqueId val="{00000003-6A35-4AA1-BE62-51EA421678D5}"/>
              </c:ext>
            </c:extLst>
          </c:dPt>
          <c:dPt>
            <c:idx val="2"/>
            <c:invertIfNegative val="0"/>
            <c:bubble3D val="0"/>
            <c:spPr>
              <a:solidFill>
                <a:schemeClr val="accent4">
                  <a:alpha val="50000"/>
                </a:schemeClr>
              </a:solidFill>
              <a:ln>
                <a:solidFill>
                  <a:schemeClr val="accent4">
                    <a:alpha val="50000"/>
                  </a:schemeClr>
                </a:solidFill>
              </a:ln>
              <a:effectLst/>
            </c:spPr>
            <c:extLst>
              <c:ext xmlns:c16="http://schemas.microsoft.com/office/drawing/2014/chart" uri="{C3380CC4-5D6E-409C-BE32-E72D297353CC}">
                <c16:uniqueId val="{00000005-6A35-4AA1-BE62-51EA421678D5}"/>
              </c:ext>
            </c:extLst>
          </c:dPt>
          <c:cat>
            <c:strRef>
              <c:f>Graphes_Repartit!$L$49:$L$51</c:f>
              <c:strCache>
                <c:ptCount val="3"/>
                <c:pt idx="0">
                  <c:v>Zonas urbanas</c:v>
                </c:pt>
                <c:pt idx="1">
                  <c:v>Carreteras, vias, caminos</c:v>
                </c:pt>
                <c:pt idx="2">
                  <c:v>Autopistas</c:v>
                </c:pt>
              </c:strCache>
            </c:strRef>
          </c:cat>
          <c:val>
            <c:numRef>
              <c:f>Graphes_Repartit!$R$49:$R$51</c:f>
              <c:numCache>
                <c:formatCode>0.0%</c:formatCode>
                <c:ptCount val="3"/>
                <c:pt idx="0">
                  <c:v>0.31808278867102396</c:v>
                </c:pt>
                <c:pt idx="1">
                  <c:v>0.59694989106753815</c:v>
                </c:pt>
                <c:pt idx="2">
                  <c:v>8.4967320261437912E-2</c:v>
                </c:pt>
              </c:numCache>
            </c:numRef>
          </c:val>
          <c:extLst>
            <c:ext xmlns:c16="http://schemas.microsoft.com/office/drawing/2014/chart" uri="{C3380CC4-5D6E-409C-BE32-E72D297353CC}">
              <c16:uniqueId val="{00000006-6A35-4AA1-BE62-51EA421678D5}"/>
            </c:ext>
          </c:extLst>
        </c:ser>
        <c:ser>
          <c:idx val="0"/>
          <c:order val="1"/>
          <c:tx>
            <c:strRef>
              <c:f>Graphes_Repartit!$Q$3</c:f>
              <c:strCache>
                <c:ptCount val="1"/>
                <c:pt idx="0">
                  <c:v>2020</c:v>
                </c:pt>
              </c:strCache>
            </c:strRef>
          </c:tx>
          <c:spPr>
            <a:solidFill>
              <a:schemeClr val="tx1"/>
            </a:solidFill>
            <a:ln>
              <a:solidFill>
                <a:schemeClr val="tx1"/>
              </a:solidFill>
            </a:ln>
            <a:effectLst/>
          </c:spPr>
          <c:invertIfNegative val="0"/>
          <c:dPt>
            <c:idx val="0"/>
            <c:invertIfNegative val="0"/>
            <c:bubble3D val="0"/>
            <c:spPr>
              <a:solidFill>
                <a:schemeClr val="bg2">
                  <a:lumMod val="75000"/>
                </a:schemeClr>
              </a:solidFill>
              <a:ln>
                <a:solidFill>
                  <a:schemeClr val="bg2">
                    <a:lumMod val="75000"/>
                  </a:schemeClr>
                </a:solidFill>
              </a:ln>
              <a:effectLst/>
            </c:spPr>
            <c:extLst>
              <c:ext xmlns:c16="http://schemas.microsoft.com/office/drawing/2014/chart" uri="{C3380CC4-5D6E-409C-BE32-E72D297353CC}">
                <c16:uniqueId val="{00000008-6A35-4AA1-BE62-51EA421678D5}"/>
              </c:ext>
            </c:extLst>
          </c:dPt>
          <c:dPt>
            <c:idx val="1"/>
            <c:invertIfNegative val="0"/>
            <c:bubble3D val="0"/>
            <c:spPr>
              <a:solidFill>
                <a:srgbClr val="00B050"/>
              </a:solidFill>
              <a:ln>
                <a:solidFill>
                  <a:srgbClr val="00B050"/>
                </a:solidFill>
              </a:ln>
              <a:effectLst/>
            </c:spPr>
            <c:extLst>
              <c:ext xmlns:c16="http://schemas.microsoft.com/office/drawing/2014/chart" uri="{C3380CC4-5D6E-409C-BE32-E72D297353CC}">
                <c16:uniqueId val="{0000000A-6A35-4AA1-BE62-51EA421678D5}"/>
              </c:ext>
            </c:extLst>
          </c:dPt>
          <c:dPt>
            <c:idx val="2"/>
            <c:invertIfNegative val="0"/>
            <c:bubble3D val="0"/>
            <c:spPr>
              <a:solidFill>
                <a:schemeClr val="accent4"/>
              </a:solidFill>
              <a:ln>
                <a:solidFill>
                  <a:schemeClr val="accent4"/>
                </a:solidFill>
              </a:ln>
              <a:effectLst/>
            </c:spPr>
            <c:extLst>
              <c:ext xmlns:c16="http://schemas.microsoft.com/office/drawing/2014/chart" uri="{C3380CC4-5D6E-409C-BE32-E72D297353CC}">
                <c16:uniqueId val="{0000000C-6A35-4AA1-BE62-51EA421678D5}"/>
              </c:ext>
            </c:extLst>
          </c:dPt>
          <c:cat>
            <c:strRef>
              <c:f>Graphes_Repartit!$L$49:$L$51</c:f>
              <c:strCache>
                <c:ptCount val="3"/>
                <c:pt idx="0">
                  <c:v>Zonas urbanas</c:v>
                </c:pt>
                <c:pt idx="1">
                  <c:v>Carreteras, vias, caminos</c:v>
                </c:pt>
                <c:pt idx="2">
                  <c:v>Autopistas</c:v>
                </c:pt>
              </c:strCache>
            </c:strRef>
          </c:cat>
          <c:val>
            <c:numRef>
              <c:f>Graphes_Repartit!$Q$49:$Q$51</c:f>
              <c:numCache>
                <c:formatCode>0.0%</c:formatCode>
                <c:ptCount val="3"/>
                <c:pt idx="0">
                  <c:v>0.37356321839080459</c:v>
                </c:pt>
                <c:pt idx="1">
                  <c:v>0.58045977011494254</c:v>
                </c:pt>
                <c:pt idx="2">
                  <c:v>4.5977011494252873E-2</c:v>
                </c:pt>
              </c:numCache>
            </c:numRef>
          </c:val>
          <c:extLst>
            <c:ext xmlns:c16="http://schemas.microsoft.com/office/drawing/2014/chart" uri="{C3380CC4-5D6E-409C-BE32-E72D297353CC}">
              <c16:uniqueId val="{0000000D-6A35-4AA1-BE62-51EA421678D5}"/>
            </c:ext>
          </c:extLst>
        </c:ser>
        <c:dLbls>
          <c:showLegendKey val="0"/>
          <c:showVal val="0"/>
          <c:showCatName val="0"/>
          <c:showSerName val="0"/>
          <c:showPercent val="0"/>
          <c:showBubbleSize val="0"/>
        </c:dLbls>
        <c:gapWidth val="50"/>
        <c:overlap val="-20"/>
        <c:axId val="1771791055"/>
        <c:axId val="1571213487"/>
      </c:barChart>
      <c:catAx>
        <c:axId val="1771791055"/>
        <c:scaling>
          <c:orientation val="minMax"/>
        </c:scaling>
        <c:delete val="0"/>
        <c:axPos val="b"/>
        <c:numFmt formatCode="General" sourceLinked="1"/>
        <c:majorTickMark val="out"/>
        <c:minorTickMark val="none"/>
        <c:tickLblPos val="low"/>
        <c:spPr>
          <a:noFill/>
          <a:ln w="9525" cap="flat" cmpd="sng" algn="ctr">
            <a:solidFill>
              <a:schemeClr val="tx1">
                <a:lumMod val="50000"/>
                <a:lumOff val="50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571213487"/>
        <c:crosses val="autoZero"/>
        <c:auto val="1"/>
        <c:lblAlgn val="ctr"/>
        <c:lblOffset val="100"/>
        <c:noMultiLvlLbl val="0"/>
      </c:catAx>
      <c:valAx>
        <c:axId val="15712134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71791055"/>
        <c:crosses val="autoZero"/>
        <c:crossBetween val="between"/>
        <c:majorUnit val="0.2"/>
      </c:valAx>
      <c:spPr>
        <a:noFill/>
        <a:ln>
          <a:solidFill>
            <a:schemeClr val="tx1">
              <a:lumMod val="50000"/>
              <a:lumOff val="50000"/>
            </a:schemeClr>
          </a:solidFill>
        </a:ln>
        <a:effectLst/>
      </c:spPr>
    </c:plotArea>
    <c:legend>
      <c:legendPos val="r"/>
      <c:layout>
        <c:manualLayout>
          <c:xMode val="edge"/>
          <c:yMode val="edge"/>
          <c:x val="0.1659733545964982"/>
          <c:y val="0.19644736247333408"/>
          <c:w val="0.4525407488620885"/>
          <c:h val="7.0197248071263818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000" b="1">
                <a:solidFill>
                  <a:sysClr val="windowText" lastClr="000000"/>
                </a:solidFill>
              </a:rPr>
              <a:t>Por franja horaria</a:t>
            </a:r>
          </a:p>
        </c:rich>
      </c:tx>
      <c:layout>
        <c:manualLayout>
          <c:xMode val="edge"/>
          <c:yMode val="edge"/>
          <c:x val="0.36762377594366968"/>
          <c:y val="2.318840579710145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8.5656483327754079E-2"/>
          <c:y val="0.12226720647773279"/>
          <c:w val="0.88723322708506192"/>
          <c:h val="0.71056076686066416"/>
        </c:manualLayout>
      </c:layout>
      <c:barChart>
        <c:barDir val="col"/>
        <c:grouping val="clustered"/>
        <c:varyColors val="0"/>
        <c:ser>
          <c:idx val="1"/>
          <c:order val="0"/>
          <c:tx>
            <c:strRef>
              <c:f>Graphes_Repartit!$R$3</c:f>
              <c:strCache>
                <c:ptCount val="1"/>
                <c:pt idx="0">
                  <c:v>2015-2019</c:v>
                </c:pt>
              </c:strCache>
            </c:strRef>
          </c:tx>
          <c:spPr>
            <a:pattFill prst="dkUpDiag">
              <a:fgClr>
                <a:srgbClr val="C00000"/>
              </a:fgClr>
              <a:bgClr>
                <a:schemeClr val="bg1"/>
              </a:bgClr>
            </a:pattFill>
            <a:ln>
              <a:solidFill>
                <a:srgbClr val="C00000"/>
              </a:solidFill>
            </a:ln>
            <a:effectLst/>
          </c:spPr>
          <c:invertIfNegative val="0"/>
          <c:cat>
            <c:strRef>
              <c:f>Graphes_Repartit!$N$87:$N$94</c:f>
              <c:strCache>
                <c:ptCount val="8"/>
                <c:pt idx="0">
                  <c:v>1h-5h</c:v>
                </c:pt>
                <c:pt idx="1">
                  <c:v>5h-7h</c:v>
                </c:pt>
                <c:pt idx="2">
                  <c:v>7h-10h</c:v>
                </c:pt>
                <c:pt idx="3">
                  <c:v>10h-13h</c:v>
                </c:pt>
                <c:pt idx="4">
                  <c:v>13h-16h</c:v>
                </c:pt>
                <c:pt idx="5">
                  <c:v>16h-19h</c:v>
                </c:pt>
                <c:pt idx="6">
                  <c:v>19h-22h</c:v>
                </c:pt>
                <c:pt idx="7">
                  <c:v>22h-1h</c:v>
                </c:pt>
              </c:strCache>
            </c:strRef>
          </c:cat>
          <c:val>
            <c:numRef>
              <c:f>Graphes_Repartit!$R$87:$R$94</c:f>
              <c:numCache>
                <c:formatCode>0.0%</c:formatCode>
                <c:ptCount val="8"/>
                <c:pt idx="0">
                  <c:v>9.7386172006745361E-2</c:v>
                </c:pt>
                <c:pt idx="1">
                  <c:v>5.81787521079258E-2</c:v>
                </c:pt>
                <c:pt idx="2">
                  <c:v>0.12521079258010118</c:v>
                </c:pt>
                <c:pt idx="3">
                  <c:v>0.12942664418212479</c:v>
                </c:pt>
                <c:pt idx="4">
                  <c:v>0.15893760539629004</c:v>
                </c:pt>
                <c:pt idx="5">
                  <c:v>0.21121416526138279</c:v>
                </c:pt>
                <c:pt idx="6">
                  <c:v>0.11551433389544688</c:v>
                </c:pt>
                <c:pt idx="7">
                  <c:v>0.10413153456998314</c:v>
                </c:pt>
              </c:numCache>
            </c:numRef>
          </c:val>
          <c:extLst>
            <c:ext xmlns:c16="http://schemas.microsoft.com/office/drawing/2014/chart" uri="{C3380CC4-5D6E-409C-BE32-E72D297353CC}">
              <c16:uniqueId val="{00000000-2442-4BCC-A31C-A6DE1ED2638A}"/>
            </c:ext>
          </c:extLst>
        </c:ser>
        <c:ser>
          <c:idx val="0"/>
          <c:order val="1"/>
          <c:tx>
            <c:strRef>
              <c:f>Graphes_Repartit!$Q$3</c:f>
              <c:strCache>
                <c:ptCount val="1"/>
                <c:pt idx="0">
                  <c:v>2020</c:v>
                </c:pt>
              </c:strCache>
            </c:strRef>
          </c:tx>
          <c:spPr>
            <a:solidFill>
              <a:srgbClr val="C00000"/>
            </a:solidFill>
            <a:ln>
              <a:noFill/>
            </a:ln>
            <a:effectLst/>
          </c:spPr>
          <c:invertIfNegative val="0"/>
          <c:cat>
            <c:strRef>
              <c:f>Graphes_Repartit!$N$87:$N$94</c:f>
              <c:strCache>
                <c:ptCount val="8"/>
                <c:pt idx="0">
                  <c:v>1h-5h</c:v>
                </c:pt>
                <c:pt idx="1">
                  <c:v>5h-7h</c:v>
                </c:pt>
                <c:pt idx="2">
                  <c:v>7h-10h</c:v>
                </c:pt>
                <c:pt idx="3">
                  <c:v>10h-13h</c:v>
                </c:pt>
                <c:pt idx="4">
                  <c:v>13h-16h</c:v>
                </c:pt>
                <c:pt idx="5">
                  <c:v>16h-19h</c:v>
                </c:pt>
                <c:pt idx="6">
                  <c:v>19h-22h</c:v>
                </c:pt>
                <c:pt idx="7">
                  <c:v>22h-1h</c:v>
                </c:pt>
              </c:strCache>
            </c:strRef>
          </c:cat>
          <c:val>
            <c:numRef>
              <c:f>Graphes_Repartit!$Q$87:$Q$94</c:f>
              <c:numCache>
                <c:formatCode>0.0%</c:formatCode>
                <c:ptCount val="8"/>
                <c:pt idx="0">
                  <c:v>9.1954022988505746E-2</c:v>
                </c:pt>
                <c:pt idx="1">
                  <c:v>6.3218390804597707E-2</c:v>
                </c:pt>
                <c:pt idx="2">
                  <c:v>0.13218390804597702</c:v>
                </c:pt>
                <c:pt idx="3">
                  <c:v>0.10919540229885058</c:v>
                </c:pt>
                <c:pt idx="4">
                  <c:v>9.1954022988505746E-2</c:v>
                </c:pt>
                <c:pt idx="5">
                  <c:v>0.20114942528735633</c:v>
                </c:pt>
                <c:pt idx="6">
                  <c:v>0.18965517241379309</c:v>
                </c:pt>
                <c:pt idx="7">
                  <c:v>0.1206896551724138</c:v>
                </c:pt>
              </c:numCache>
            </c:numRef>
          </c:val>
          <c:extLst>
            <c:ext xmlns:c16="http://schemas.microsoft.com/office/drawing/2014/chart" uri="{C3380CC4-5D6E-409C-BE32-E72D297353CC}">
              <c16:uniqueId val="{00000001-2442-4BCC-A31C-A6DE1ED2638A}"/>
            </c:ext>
          </c:extLst>
        </c:ser>
        <c:dLbls>
          <c:showLegendKey val="0"/>
          <c:showVal val="0"/>
          <c:showCatName val="0"/>
          <c:showSerName val="0"/>
          <c:showPercent val="0"/>
          <c:showBubbleSize val="0"/>
        </c:dLbls>
        <c:gapWidth val="50"/>
        <c:overlap val="-20"/>
        <c:axId val="1771791055"/>
        <c:axId val="1571213487"/>
      </c:barChart>
      <c:barChart>
        <c:barDir val="col"/>
        <c:grouping val="clustered"/>
        <c:varyColors val="0"/>
        <c:ser>
          <c:idx val="2"/>
          <c:order val="2"/>
          <c:tx>
            <c:strRef>
              <c:f>Graphes_Repartit!$T$1</c:f>
              <c:strCache>
                <c:ptCount val="1"/>
                <c:pt idx="0">
                  <c:v>Contribution de l'évolution</c:v>
                </c:pt>
              </c:strCache>
            </c:strRef>
          </c:tx>
          <c:spPr>
            <a:gradFill>
              <a:gsLst>
                <a:gs pos="0">
                  <a:srgbClr val="FF0000"/>
                </a:gs>
                <a:gs pos="74000">
                  <a:schemeClr val="accent1">
                    <a:lumMod val="45000"/>
                    <a:lumOff val="55000"/>
                  </a:schemeClr>
                </a:gs>
                <a:gs pos="83000">
                  <a:schemeClr val="accent1">
                    <a:lumMod val="45000"/>
                    <a:lumOff val="55000"/>
                  </a:schemeClr>
                </a:gs>
                <a:gs pos="100000">
                  <a:schemeClr val="accent5"/>
                </a:gs>
              </a:gsLst>
              <a:lin ang="5400000" scaled="1"/>
            </a:gradFill>
            <a:ln>
              <a:noFill/>
            </a:ln>
            <a:effectLst/>
          </c:spPr>
          <c:invertIfNegative val="0"/>
          <c:val>
            <c:numLit>
              <c:formatCode>General</c:formatCode>
              <c:ptCount val="1"/>
              <c:pt idx="0">
                <c:v>0</c:v>
              </c:pt>
            </c:numLit>
          </c:val>
          <c:extLst>
            <c:ext xmlns:c16="http://schemas.microsoft.com/office/drawing/2014/chart" uri="{C3380CC4-5D6E-409C-BE32-E72D297353CC}">
              <c16:uniqueId val="{00000002-2442-4BCC-A31C-A6DE1ED2638A}"/>
            </c:ext>
          </c:extLst>
        </c:ser>
        <c:dLbls>
          <c:showLegendKey val="0"/>
          <c:showVal val="0"/>
          <c:showCatName val="0"/>
          <c:showSerName val="0"/>
          <c:showPercent val="0"/>
          <c:showBubbleSize val="0"/>
        </c:dLbls>
        <c:gapWidth val="50"/>
        <c:overlap val="-20"/>
        <c:axId val="1697022608"/>
        <c:axId val="1697013040"/>
      </c:barChart>
      <c:catAx>
        <c:axId val="1771791055"/>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571213487"/>
        <c:crosses val="autoZero"/>
        <c:auto val="1"/>
        <c:lblAlgn val="ctr"/>
        <c:lblOffset val="100"/>
        <c:noMultiLvlLbl val="0"/>
      </c:catAx>
      <c:valAx>
        <c:axId val="15712134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71791055"/>
        <c:crosses val="autoZero"/>
        <c:crossBetween val="between"/>
      </c:valAx>
      <c:valAx>
        <c:axId val="1697013040"/>
        <c:scaling>
          <c:orientation val="minMax"/>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697022608"/>
        <c:crosses val="max"/>
        <c:crossBetween val="between"/>
      </c:valAx>
      <c:catAx>
        <c:axId val="1697022608"/>
        <c:scaling>
          <c:orientation val="minMax"/>
        </c:scaling>
        <c:delete val="1"/>
        <c:axPos val="b"/>
        <c:majorTickMark val="out"/>
        <c:minorTickMark val="none"/>
        <c:tickLblPos val="nextTo"/>
        <c:crossAx val="1697013040"/>
        <c:crosses val="autoZero"/>
        <c:auto val="1"/>
        <c:lblAlgn val="ctr"/>
        <c:lblOffset val="100"/>
        <c:noMultiLvlLbl val="0"/>
      </c:catAx>
      <c:spPr>
        <a:noFill/>
        <a:ln>
          <a:solidFill>
            <a:schemeClr val="tx1">
              <a:lumMod val="50000"/>
              <a:lumOff val="50000"/>
            </a:schemeClr>
          </a:solidFill>
        </a:ln>
        <a:effectLst/>
      </c:spPr>
    </c:plotArea>
    <c:legend>
      <c:legendPos val="r"/>
      <c:legendEntry>
        <c:idx val="2"/>
        <c:delete val="1"/>
      </c:legendEntry>
      <c:layout>
        <c:manualLayout>
          <c:xMode val="edge"/>
          <c:yMode val="edge"/>
          <c:x val="0.11451371628660427"/>
          <c:y val="0.1359717443553656"/>
          <c:w val="0.36953255832650528"/>
          <c:h val="0.11720349982469626"/>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100" b="1"/>
              <a:t>Por</a:t>
            </a:r>
            <a:r>
              <a:rPr lang="fr-FR" sz="1100" b="1" baseline="0"/>
              <a:t> categoría de usario</a:t>
            </a:r>
            <a:endParaRPr lang="fr-FR" sz="1100" b="1"/>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6.6000321388397884E-2"/>
          <c:y val="0.17053571428571429"/>
          <c:w val="0.93344153409395259"/>
          <c:h val="0.63935174987207788"/>
        </c:manualLayout>
      </c:layout>
      <c:barChart>
        <c:barDir val="col"/>
        <c:grouping val="clustered"/>
        <c:varyColors val="0"/>
        <c:ser>
          <c:idx val="1"/>
          <c:order val="0"/>
          <c:tx>
            <c:strRef>
              <c:f>Graphes_Repartit!$I$61</c:f>
              <c:strCache>
                <c:ptCount val="1"/>
                <c:pt idx="0">
                  <c:v>Moy 2015-2019</c:v>
                </c:pt>
              </c:strCache>
            </c:strRef>
          </c:tx>
          <c:spPr>
            <a:pattFill prst="dkUpDiag">
              <a:fgClr>
                <a:schemeClr val="accent2">
                  <a:lumMod val="75000"/>
                </a:schemeClr>
              </a:fgClr>
              <a:bgClr>
                <a:schemeClr val="bg1"/>
              </a:bgClr>
            </a:pattFill>
            <a:ln>
              <a:solidFill>
                <a:schemeClr val="accent2">
                  <a:lumMod val="75000"/>
                </a:schemeClr>
              </a:solidFill>
            </a:ln>
            <a:effectLst/>
          </c:spPr>
          <c:invertIfNegative val="0"/>
          <c:cat>
            <c:strRef>
              <c:f>Graphes_Repartit!$L$76:$L$82</c:f>
              <c:strCache>
                <c:ptCount val="7"/>
                <c:pt idx="0">
                  <c:v>Peatones</c:v>
                </c:pt>
                <c:pt idx="1">
                  <c:v>Ciclistas</c:v>
                </c:pt>
                <c:pt idx="2">
                  <c:v>Ciclomotoristas</c:v>
                </c:pt>
                <c:pt idx="3">
                  <c:v>Motociclistas</c:v>
                </c:pt>
                <c:pt idx="4">
                  <c:v>Turismos</c:v>
                </c:pt>
                <c:pt idx="5">
                  <c:v>Camiones</c:v>
                </c:pt>
                <c:pt idx="6">
                  <c:v>Otros</c:v>
                </c:pt>
              </c:strCache>
            </c:strRef>
          </c:cat>
          <c:val>
            <c:numRef>
              <c:f>Graphes_Repartit!$I$76:$I$82</c:f>
              <c:numCache>
                <c:formatCode>0</c:formatCode>
                <c:ptCount val="7"/>
                <c:pt idx="0">
                  <c:v>56.2</c:v>
                </c:pt>
                <c:pt idx="1">
                  <c:v>26</c:v>
                </c:pt>
                <c:pt idx="2">
                  <c:v>16</c:v>
                </c:pt>
                <c:pt idx="3">
                  <c:v>108.2</c:v>
                </c:pt>
                <c:pt idx="4">
                  <c:v>232.8</c:v>
                </c:pt>
                <c:pt idx="5">
                  <c:v>8.4</c:v>
                </c:pt>
                <c:pt idx="6">
                  <c:v>26.8</c:v>
                </c:pt>
              </c:numCache>
            </c:numRef>
          </c:val>
          <c:extLst>
            <c:ext xmlns:c16="http://schemas.microsoft.com/office/drawing/2014/chart" uri="{C3380CC4-5D6E-409C-BE32-E72D297353CC}">
              <c16:uniqueId val="{00000000-3EDE-49F8-9FD0-28B54C49FF43}"/>
            </c:ext>
          </c:extLst>
        </c:ser>
        <c:ser>
          <c:idx val="0"/>
          <c:order val="1"/>
          <c:tx>
            <c:strRef>
              <c:f>Graphes_Repartit!$G$61</c:f>
              <c:strCache>
                <c:ptCount val="1"/>
                <c:pt idx="0">
                  <c:v>2020</c:v>
                </c:pt>
              </c:strCache>
            </c:strRef>
          </c:tx>
          <c:spPr>
            <a:solidFill>
              <a:schemeClr val="accent2">
                <a:lumMod val="75000"/>
              </a:schemeClr>
            </a:solidFill>
            <a:ln>
              <a:noFill/>
            </a:ln>
            <a:effectLst/>
          </c:spPr>
          <c:invertIfNegative val="0"/>
          <c:dLbls>
            <c:dLbl>
              <c:idx val="0"/>
              <c:tx>
                <c:rich>
                  <a:bodyPr/>
                  <a:lstStyle/>
                  <a:p>
                    <a:fld id="{21829E1E-FDD3-4E0E-BEF9-761CEA7B7F87}"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3EDE-49F8-9FD0-28B54C49FF43}"/>
                </c:ext>
              </c:extLst>
            </c:dLbl>
            <c:dLbl>
              <c:idx val="1"/>
              <c:tx>
                <c:rich>
                  <a:bodyPr/>
                  <a:lstStyle/>
                  <a:p>
                    <a:fld id="{6F1DF337-4561-441B-91F8-AD537AF0E7DA}"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EDE-49F8-9FD0-28B54C49FF43}"/>
                </c:ext>
              </c:extLst>
            </c:dLbl>
            <c:dLbl>
              <c:idx val="2"/>
              <c:tx>
                <c:rich>
                  <a:bodyPr/>
                  <a:lstStyle/>
                  <a:p>
                    <a:fld id="{4837F7A0-53DA-4B26-9568-1F22EF311B06}"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EDE-49F8-9FD0-28B54C49FF43}"/>
                </c:ext>
              </c:extLst>
            </c:dLbl>
            <c:dLbl>
              <c:idx val="3"/>
              <c:tx>
                <c:rich>
                  <a:bodyPr/>
                  <a:lstStyle/>
                  <a:p>
                    <a:fld id="{33D66975-BD11-4B6E-BF20-408DF1D59E3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EDE-49F8-9FD0-28B54C49FF43}"/>
                </c:ext>
              </c:extLst>
            </c:dLbl>
            <c:dLbl>
              <c:idx val="4"/>
              <c:tx>
                <c:rich>
                  <a:bodyPr/>
                  <a:lstStyle/>
                  <a:p>
                    <a:fld id="{63DA50B1-4BE1-40F0-B117-D13D2C5EB4A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EDE-49F8-9FD0-28B54C49FF43}"/>
                </c:ext>
              </c:extLst>
            </c:dLbl>
            <c:dLbl>
              <c:idx val="5"/>
              <c:tx>
                <c:rich>
                  <a:bodyPr/>
                  <a:lstStyle/>
                  <a:p>
                    <a:fld id="{09E61DDF-AF16-4088-AB57-6829AE30B016}"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EDE-49F8-9FD0-28B54C49FF43}"/>
                </c:ext>
              </c:extLst>
            </c:dLbl>
            <c:dLbl>
              <c:idx val="6"/>
              <c:tx>
                <c:rich>
                  <a:bodyPr/>
                  <a:lstStyle/>
                  <a:p>
                    <a:fld id="{A6576613-9401-4F6D-B374-9D67CB40888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EDE-49F8-9FD0-28B54C49FF4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Graphes_Repartit!$L$76:$L$82</c:f>
              <c:strCache>
                <c:ptCount val="7"/>
                <c:pt idx="0">
                  <c:v>Peatones</c:v>
                </c:pt>
                <c:pt idx="1">
                  <c:v>Ciclistas</c:v>
                </c:pt>
                <c:pt idx="2">
                  <c:v>Ciclomotoristas</c:v>
                </c:pt>
                <c:pt idx="3">
                  <c:v>Motociclistas</c:v>
                </c:pt>
                <c:pt idx="4">
                  <c:v>Turismos</c:v>
                </c:pt>
                <c:pt idx="5">
                  <c:v>Camiones</c:v>
                </c:pt>
                <c:pt idx="6">
                  <c:v>Otros</c:v>
                </c:pt>
              </c:strCache>
            </c:strRef>
          </c:cat>
          <c:val>
            <c:numRef>
              <c:f>Graphes_Repartit!$G$76:$G$82</c:f>
              <c:numCache>
                <c:formatCode>General</c:formatCode>
                <c:ptCount val="7"/>
                <c:pt idx="0">
                  <c:v>24</c:v>
                </c:pt>
                <c:pt idx="1">
                  <c:v>7</c:v>
                </c:pt>
                <c:pt idx="2">
                  <c:v>8</c:v>
                </c:pt>
                <c:pt idx="3">
                  <c:v>29</c:v>
                </c:pt>
                <c:pt idx="4">
                  <c:v>85</c:v>
                </c:pt>
                <c:pt idx="5">
                  <c:v>5</c:v>
                </c:pt>
                <c:pt idx="6" formatCode="0">
                  <c:v>16</c:v>
                </c:pt>
              </c:numCache>
            </c:numRef>
          </c:val>
          <c:extLst>
            <c:ext xmlns:c15="http://schemas.microsoft.com/office/drawing/2012/chart" uri="{02D57815-91ED-43cb-92C2-25804820EDAC}">
              <c15:datalabelsRange>
                <c15:f>Graphes_Repartit!$J$76:$J$82</c15:f>
                <c15:dlblRangeCache>
                  <c:ptCount val="7"/>
                  <c:pt idx="0">
                    <c:v>-57%</c:v>
                  </c:pt>
                  <c:pt idx="1">
                    <c:v>-73%</c:v>
                  </c:pt>
                  <c:pt idx="2">
                    <c:v>-50%</c:v>
                  </c:pt>
                  <c:pt idx="3">
                    <c:v>-73%</c:v>
                  </c:pt>
                  <c:pt idx="4">
                    <c:v>-63%</c:v>
                  </c:pt>
                  <c:pt idx="5">
                    <c:v>-40%</c:v>
                  </c:pt>
                  <c:pt idx="6">
                    <c:v>-40%</c:v>
                  </c:pt>
                </c15:dlblRangeCache>
              </c15:datalabelsRange>
            </c:ext>
            <c:ext xmlns:c16="http://schemas.microsoft.com/office/drawing/2014/chart" uri="{C3380CC4-5D6E-409C-BE32-E72D297353CC}">
              <c16:uniqueId val="{00000008-3EDE-49F8-9FD0-28B54C49FF43}"/>
            </c:ext>
          </c:extLst>
        </c:ser>
        <c:dLbls>
          <c:showLegendKey val="0"/>
          <c:showVal val="0"/>
          <c:showCatName val="0"/>
          <c:showSerName val="0"/>
          <c:showPercent val="0"/>
          <c:showBubbleSize val="0"/>
        </c:dLbls>
        <c:gapWidth val="50"/>
        <c:overlap val="-20"/>
        <c:axId val="1771791055"/>
        <c:axId val="1571213487"/>
      </c:barChart>
      <c:catAx>
        <c:axId val="1771791055"/>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96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571213487"/>
        <c:crosses val="autoZero"/>
        <c:auto val="1"/>
        <c:lblAlgn val="ctr"/>
        <c:lblOffset val="100"/>
        <c:tickLblSkip val="1"/>
        <c:noMultiLvlLbl val="0"/>
      </c:catAx>
      <c:valAx>
        <c:axId val="15712134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71791055"/>
        <c:crosses val="autoZero"/>
        <c:crossBetween val="between"/>
      </c:valAx>
      <c:spPr>
        <a:noFill/>
        <a:ln>
          <a:solidFill>
            <a:schemeClr val="tx1">
              <a:lumMod val="50000"/>
              <a:lumOff val="50000"/>
            </a:schemeClr>
          </a:solidFill>
        </a:ln>
        <a:effectLst/>
      </c:spPr>
    </c:plotArea>
    <c:plotVisOnly val="1"/>
    <c:dispBlanksAs val="gap"/>
    <c:showDLblsOverMax val="0"/>
  </c:chart>
  <c:spPr>
    <a:no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100" b="1"/>
              <a:t>Por grupo</a:t>
            </a:r>
            <a:r>
              <a:rPr lang="fr-FR" sz="1100" b="1" baseline="0"/>
              <a:t> de edad</a:t>
            </a:r>
            <a:endParaRPr lang="fr-FR" sz="1100" b="1"/>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7.8961182483768474E-2"/>
          <c:y val="0.17727952167414052"/>
          <c:w val="0.89134920887925451"/>
          <c:h val="0.62944622953520946"/>
        </c:manualLayout>
      </c:layout>
      <c:barChart>
        <c:barDir val="col"/>
        <c:grouping val="clustered"/>
        <c:varyColors val="0"/>
        <c:ser>
          <c:idx val="1"/>
          <c:order val="0"/>
          <c:tx>
            <c:strRef>
              <c:f>Graphes_Repartit!$I$3</c:f>
              <c:strCache>
                <c:ptCount val="1"/>
                <c:pt idx="0">
                  <c:v>Moy 2015-2019</c:v>
                </c:pt>
              </c:strCache>
            </c:strRef>
          </c:tx>
          <c:spPr>
            <a:pattFill prst="dkUpDiag">
              <a:fgClr>
                <a:schemeClr val="accent2">
                  <a:lumMod val="75000"/>
                </a:schemeClr>
              </a:fgClr>
              <a:bgClr>
                <a:schemeClr val="bg1"/>
              </a:bgClr>
            </a:pattFill>
            <a:ln>
              <a:solidFill>
                <a:schemeClr val="accent2">
                  <a:lumMod val="75000"/>
                </a:schemeClr>
              </a:solidFill>
            </a:ln>
            <a:effectLst/>
          </c:spPr>
          <c:invertIfNegative val="0"/>
          <c:cat>
            <c:strRef>
              <c:f>Graphes_Repartit!$L$15:$L$20</c:f>
              <c:strCache>
                <c:ptCount val="6"/>
                <c:pt idx="0">
                  <c:v>0-17 años</c:v>
                </c:pt>
                <c:pt idx="1">
                  <c:v>18-24 años</c:v>
                </c:pt>
                <c:pt idx="2">
                  <c:v>25-44 años</c:v>
                </c:pt>
                <c:pt idx="3">
                  <c:v>45-64 años</c:v>
                </c:pt>
                <c:pt idx="4">
                  <c:v>65-74 años</c:v>
                </c:pt>
                <c:pt idx="5">
                  <c:v>75 años y más</c:v>
                </c:pt>
              </c:strCache>
            </c:strRef>
          </c:cat>
          <c:val>
            <c:numRef>
              <c:f>Graphes_Repartit!$I$15:$I$20</c:f>
              <c:numCache>
                <c:formatCode>0</c:formatCode>
                <c:ptCount val="6"/>
                <c:pt idx="0">
                  <c:v>24.8</c:v>
                </c:pt>
                <c:pt idx="1">
                  <c:v>83.8</c:v>
                </c:pt>
                <c:pt idx="2">
                  <c:v>145.19999999999999</c:v>
                </c:pt>
                <c:pt idx="3">
                  <c:v>113.4</c:v>
                </c:pt>
                <c:pt idx="4">
                  <c:v>44.6</c:v>
                </c:pt>
                <c:pt idx="5">
                  <c:v>62.6</c:v>
                </c:pt>
              </c:numCache>
            </c:numRef>
          </c:val>
          <c:extLst>
            <c:ext xmlns:c16="http://schemas.microsoft.com/office/drawing/2014/chart" uri="{C3380CC4-5D6E-409C-BE32-E72D297353CC}">
              <c16:uniqueId val="{00000000-3DAE-433C-A604-A60AF3ACF824}"/>
            </c:ext>
          </c:extLst>
        </c:ser>
        <c:ser>
          <c:idx val="0"/>
          <c:order val="1"/>
          <c:tx>
            <c:strRef>
              <c:f>Graphes_Repartit!$G$3</c:f>
              <c:strCache>
                <c:ptCount val="1"/>
                <c:pt idx="0">
                  <c:v>2020</c:v>
                </c:pt>
              </c:strCache>
            </c:strRef>
          </c:tx>
          <c:spPr>
            <a:solidFill>
              <a:schemeClr val="accent2">
                <a:lumMod val="75000"/>
              </a:schemeClr>
            </a:solidFill>
            <a:ln>
              <a:noFill/>
            </a:ln>
            <a:effectLst/>
          </c:spPr>
          <c:invertIfNegative val="0"/>
          <c:dLbls>
            <c:dLbl>
              <c:idx val="0"/>
              <c:tx>
                <c:rich>
                  <a:bodyPr/>
                  <a:lstStyle/>
                  <a:p>
                    <a:fld id="{32144B98-4AF2-40D0-B2F1-8146F0312E0C}"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3DAE-433C-A604-A60AF3ACF824}"/>
                </c:ext>
              </c:extLst>
            </c:dLbl>
            <c:dLbl>
              <c:idx val="1"/>
              <c:tx>
                <c:rich>
                  <a:bodyPr/>
                  <a:lstStyle/>
                  <a:p>
                    <a:fld id="{A99649D2-0F58-489D-8637-9C71A04BD71A}"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DAE-433C-A604-A60AF3ACF824}"/>
                </c:ext>
              </c:extLst>
            </c:dLbl>
            <c:dLbl>
              <c:idx val="2"/>
              <c:tx>
                <c:rich>
                  <a:bodyPr/>
                  <a:lstStyle/>
                  <a:p>
                    <a:fld id="{F137288A-B384-4D12-B27B-02AADF6FBA3D}"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DAE-433C-A604-A60AF3ACF824}"/>
                </c:ext>
              </c:extLst>
            </c:dLbl>
            <c:dLbl>
              <c:idx val="3"/>
              <c:tx>
                <c:rich>
                  <a:bodyPr/>
                  <a:lstStyle/>
                  <a:p>
                    <a:fld id="{E86B8E6A-085D-4368-B2CF-7B927909608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DAE-433C-A604-A60AF3ACF824}"/>
                </c:ext>
              </c:extLst>
            </c:dLbl>
            <c:dLbl>
              <c:idx val="4"/>
              <c:tx>
                <c:rich>
                  <a:bodyPr/>
                  <a:lstStyle/>
                  <a:p>
                    <a:fld id="{40F89BAA-3CBB-414A-88E6-DC2B9B63F66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DAE-433C-A604-A60AF3ACF824}"/>
                </c:ext>
              </c:extLst>
            </c:dLbl>
            <c:dLbl>
              <c:idx val="5"/>
              <c:tx>
                <c:rich>
                  <a:bodyPr/>
                  <a:lstStyle/>
                  <a:p>
                    <a:fld id="{C64D017D-3729-4D8D-B68A-A9DEBC6C403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DAE-433C-A604-A60AF3ACF824}"/>
                </c:ext>
              </c:extLst>
            </c:dLbl>
            <c:dLbl>
              <c:idx val="6"/>
              <c:tx>
                <c:rich>
                  <a:bodyPr/>
                  <a:lstStyle/>
                  <a:p>
                    <a:fld id="{F3A1EA97-92D4-4216-BD85-D7B69BE30633}"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3DAE-433C-A604-A60AF3ACF82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Graphes_Repartit!$L$15:$L$20</c:f>
              <c:strCache>
                <c:ptCount val="6"/>
                <c:pt idx="0">
                  <c:v>0-17 años</c:v>
                </c:pt>
                <c:pt idx="1">
                  <c:v>18-24 años</c:v>
                </c:pt>
                <c:pt idx="2">
                  <c:v>25-44 años</c:v>
                </c:pt>
                <c:pt idx="3">
                  <c:v>45-64 años</c:v>
                </c:pt>
                <c:pt idx="4">
                  <c:v>65-74 años</c:v>
                </c:pt>
                <c:pt idx="5">
                  <c:v>75 años y más</c:v>
                </c:pt>
              </c:strCache>
            </c:strRef>
          </c:cat>
          <c:val>
            <c:numRef>
              <c:f>Graphes_Repartit!$G$15:$G$20</c:f>
              <c:numCache>
                <c:formatCode>General</c:formatCode>
                <c:ptCount val="6"/>
                <c:pt idx="0">
                  <c:v>6</c:v>
                </c:pt>
                <c:pt idx="1">
                  <c:v>31</c:v>
                </c:pt>
                <c:pt idx="2">
                  <c:v>56</c:v>
                </c:pt>
                <c:pt idx="3">
                  <c:v>49</c:v>
                </c:pt>
                <c:pt idx="4">
                  <c:v>18</c:v>
                </c:pt>
                <c:pt idx="5">
                  <c:v>14</c:v>
                </c:pt>
              </c:numCache>
            </c:numRef>
          </c:val>
          <c:extLst>
            <c:ext xmlns:c15="http://schemas.microsoft.com/office/drawing/2012/chart" uri="{02D57815-91ED-43cb-92C2-25804820EDAC}">
              <c15:datalabelsRange>
                <c15:f>Graphes_Repartit!$J$15:$J$20</c15:f>
                <c15:dlblRangeCache>
                  <c:ptCount val="6"/>
                  <c:pt idx="0">
                    <c:v>-76%</c:v>
                  </c:pt>
                  <c:pt idx="1">
                    <c:v>-63%</c:v>
                  </c:pt>
                  <c:pt idx="2">
                    <c:v>-61%</c:v>
                  </c:pt>
                  <c:pt idx="3">
                    <c:v>-57%</c:v>
                  </c:pt>
                  <c:pt idx="4">
                    <c:v>-60%</c:v>
                  </c:pt>
                  <c:pt idx="5">
                    <c:v>-78%</c:v>
                  </c:pt>
                </c15:dlblRangeCache>
              </c15:datalabelsRange>
            </c:ext>
            <c:ext xmlns:c16="http://schemas.microsoft.com/office/drawing/2014/chart" uri="{C3380CC4-5D6E-409C-BE32-E72D297353CC}">
              <c16:uniqueId val="{00000008-3DAE-433C-A604-A60AF3ACF824}"/>
            </c:ext>
          </c:extLst>
        </c:ser>
        <c:dLbls>
          <c:showLegendKey val="0"/>
          <c:showVal val="0"/>
          <c:showCatName val="0"/>
          <c:showSerName val="0"/>
          <c:showPercent val="0"/>
          <c:showBubbleSize val="0"/>
        </c:dLbls>
        <c:gapWidth val="50"/>
        <c:overlap val="-20"/>
        <c:axId val="1771791055"/>
        <c:axId val="1571213487"/>
      </c:barChart>
      <c:barChart>
        <c:barDir val="col"/>
        <c:grouping val="clustered"/>
        <c:varyColors val="0"/>
        <c:ser>
          <c:idx val="2"/>
          <c:order val="2"/>
          <c:tx>
            <c:strRef>
              <c:f>Graphes_Repartit!$T$1</c:f>
              <c:strCache>
                <c:ptCount val="1"/>
                <c:pt idx="0">
                  <c:v>Contribution de l'évolution</c:v>
                </c:pt>
              </c:strCache>
            </c:strRef>
          </c:tx>
          <c:spPr>
            <a:gradFill>
              <a:gsLst>
                <a:gs pos="0">
                  <a:srgbClr val="FF0000"/>
                </a:gs>
                <a:gs pos="74000">
                  <a:schemeClr val="accent1">
                    <a:lumMod val="45000"/>
                    <a:lumOff val="55000"/>
                  </a:schemeClr>
                </a:gs>
                <a:gs pos="83000">
                  <a:schemeClr val="accent1">
                    <a:lumMod val="45000"/>
                    <a:lumOff val="55000"/>
                  </a:schemeClr>
                </a:gs>
                <a:gs pos="100000">
                  <a:schemeClr val="accent5"/>
                </a:gs>
              </a:gsLst>
              <a:lin ang="5400000" scaled="1"/>
            </a:gradFill>
            <a:ln>
              <a:noFill/>
            </a:ln>
            <a:effectLst/>
          </c:spPr>
          <c:invertIfNegative val="0"/>
          <c:cat>
            <c:strRef>
              <c:f>Graphes_Repartit!$N$4:$N$11</c:f>
              <c:strCache>
                <c:ptCount val="8"/>
                <c:pt idx="0">
                  <c:v>0-14 ans</c:v>
                </c:pt>
                <c:pt idx="1">
                  <c:v>15-17 ans</c:v>
                </c:pt>
                <c:pt idx="2">
                  <c:v>18-24 ans</c:v>
                </c:pt>
                <c:pt idx="3">
                  <c:v>25-44 ans</c:v>
                </c:pt>
                <c:pt idx="4">
                  <c:v>45-64 ans</c:v>
                </c:pt>
                <c:pt idx="5">
                  <c:v>65-74 ans</c:v>
                </c:pt>
                <c:pt idx="6">
                  <c:v>75 ans et plus</c:v>
                </c:pt>
                <c:pt idx="7">
                  <c:v>indéterminé</c:v>
                </c:pt>
              </c:strCache>
            </c:strRef>
          </c:cat>
          <c:val>
            <c:numLit>
              <c:formatCode>General</c:formatCode>
              <c:ptCount val="1"/>
              <c:pt idx="0">
                <c:v>0</c:v>
              </c:pt>
            </c:numLit>
          </c:val>
          <c:extLst>
            <c:ext xmlns:c16="http://schemas.microsoft.com/office/drawing/2014/chart" uri="{C3380CC4-5D6E-409C-BE32-E72D297353CC}">
              <c16:uniqueId val="{00000009-3DAE-433C-A604-A60AF3ACF824}"/>
            </c:ext>
          </c:extLst>
        </c:ser>
        <c:dLbls>
          <c:showLegendKey val="0"/>
          <c:showVal val="0"/>
          <c:showCatName val="0"/>
          <c:showSerName val="0"/>
          <c:showPercent val="0"/>
          <c:showBubbleSize val="0"/>
        </c:dLbls>
        <c:gapWidth val="50"/>
        <c:axId val="1652827711"/>
        <c:axId val="1652828959"/>
      </c:barChart>
      <c:catAx>
        <c:axId val="1771791055"/>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571213487"/>
        <c:crosses val="autoZero"/>
        <c:auto val="1"/>
        <c:lblAlgn val="ctr"/>
        <c:lblOffset val="100"/>
        <c:noMultiLvlLbl val="0"/>
      </c:catAx>
      <c:valAx>
        <c:axId val="15712134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71791055"/>
        <c:crosses val="autoZero"/>
        <c:crossBetween val="between"/>
        <c:majorUnit val="40"/>
      </c:valAx>
      <c:valAx>
        <c:axId val="1652828959"/>
        <c:scaling>
          <c:orientation val="minMax"/>
        </c:scaling>
        <c:delete val="1"/>
        <c:axPos val="r"/>
        <c:numFmt formatCode="General" sourceLinked="1"/>
        <c:majorTickMark val="out"/>
        <c:minorTickMark val="none"/>
        <c:tickLblPos val="nextTo"/>
        <c:crossAx val="1652827711"/>
        <c:crosses val="max"/>
        <c:crossBetween val="between"/>
      </c:valAx>
      <c:catAx>
        <c:axId val="1652827711"/>
        <c:scaling>
          <c:orientation val="minMax"/>
        </c:scaling>
        <c:delete val="1"/>
        <c:axPos val="b"/>
        <c:numFmt formatCode="General" sourceLinked="1"/>
        <c:majorTickMark val="out"/>
        <c:minorTickMark val="none"/>
        <c:tickLblPos val="nextTo"/>
        <c:crossAx val="1652828959"/>
        <c:crosses val="autoZero"/>
        <c:auto val="1"/>
        <c:lblAlgn val="ctr"/>
        <c:lblOffset val="100"/>
        <c:noMultiLvlLbl val="0"/>
      </c:catAx>
      <c:spPr>
        <a:noFill/>
        <a:ln>
          <a:solidFill>
            <a:schemeClr val="tx1">
              <a:lumMod val="50000"/>
              <a:lumOff val="50000"/>
            </a:schemeClr>
          </a:solidFill>
        </a:ln>
        <a:effectLst/>
      </c:spPr>
    </c:plotArea>
    <c:plotVisOnly val="1"/>
    <c:dispBlanksAs val="gap"/>
    <c:showDLblsOverMax val="0"/>
  </c:chart>
  <c:spPr>
    <a:no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100" b="1">
                <a:solidFill>
                  <a:sysClr val="windowText" lastClr="000000"/>
                </a:solidFill>
              </a:rPr>
              <a:t>Por género</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barChart>
        <c:barDir val="col"/>
        <c:grouping val="clustered"/>
        <c:varyColors val="0"/>
        <c:ser>
          <c:idx val="1"/>
          <c:order val="0"/>
          <c:tx>
            <c:strRef>
              <c:f>Graphes_Repartit!$I$101</c:f>
              <c:strCache>
                <c:ptCount val="1"/>
                <c:pt idx="0">
                  <c:v>Moy 2015-2019</c:v>
                </c:pt>
              </c:strCache>
            </c:strRef>
          </c:tx>
          <c:spPr>
            <a:pattFill prst="dkUpDiag">
              <a:fgClr>
                <a:schemeClr val="accent2">
                  <a:lumMod val="75000"/>
                </a:schemeClr>
              </a:fgClr>
              <a:bgClr>
                <a:schemeClr val="bg1"/>
              </a:bgClr>
            </a:pattFill>
            <a:ln>
              <a:solidFill>
                <a:schemeClr val="accent2">
                  <a:lumMod val="75000"/>
                </a:schemeClr>
              </a:solidFill>
            </a:ln>
            <a:effectLst/>
          </c:spPr>
          <c:invertIfNegative val="0"/>
          <c:cat>
            <c:strRef>
              <c:f>Graphes_Repartit!$L$102:$L$103</c:f>
              <c:strCache>
                <c:ptCount val="2"/>
                <c:pt idx="0">
                  <c:v>Mujer</c:v>
                </c:pt>
                <c:pt idx="1">
                  <c:v>Hombre</c:v>
                </c:pt>
              </c:strCache>
            </c:strRef>
          </c:cat>
          <c:val>
            <c:numRef>
              <c:f>Graphes_Repartit!$I$102:$I$103</c:f>
              <c:numCache>
                <c:formatCode>0</c:formatCode>
                <c:ptCount val="2"/>
                <c:pt idx="0">
                  <c:v>102.6</c:v>
                </c:pt>
                <c:pt idx="1">
                  <c:v>371.8</c:v>
                </c:pt>
              </c:numCache>
            </c:numRef>
          </c:val>
          <c:extLst>
            <c:ext xmlns:c16="http://schemas.microsoft.com/office/drawing/2014/chart" uri="{C3380CC4-5D6E-409C-BE32-E72D297353CC}">
              <c16:uniqueId val="{00000000-C67D-41E1-898A-600AC3872D14}"/>
            </c:ext>
          </c:extLst>
        </c:ser>
        <c:ser>
          <c:idx val="0"/>
          <c:order val="1"/>
          <c:tx>
            <c:strRef>
              <c:f>Graphes_Repartit!$Q$3</c:f>
              <c:strCache>
                <c:ptCount val="1"/>
                <c:pt idx="0">
                  <c:v>2020</c:v>
                </c:pt>
              </c:strCache>
            </c:strRef>
          </c:tx>
          <c:spPr>
            <a:solidFill>
              <a:schemeClr val="accent2">
                <a:lumMod val="75000"/>
              </a:schemeClr>
            </a:solidFill>
            <a:ln>
              <a:noFill/>
            </a:ln>
            <a:effectLst/>
          </c:spPr>
          <c:invertIfNegative val="0"/>
          <c:dLbls>
            <c:dLbl>
              <c:idx val="0"/>
              <c:tx>
                <c:rich>
                  <a:bodyPr/>
                  <a:lstStyle/>
                  <a:p>
                    <a:fld id="{4D4512D0-F214-4904-A389-23E298998D64}" type="CELLRANGE">
                      <a:rPr lang="en-US"/>
                      <a:pPr/>
                      <a:t>[PLAGECELL]</a:t>
                    </a:fld>
                    <a:endParaRPr lang="fr-FR"/>
                  </a:p>
                </c:rich>
              </c:tx>
              <c:dLblPos val="outEnd"/>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C67D-41E1-898A-600AC3872D14}"/>
                </c:ext>
              </c:extLst>
            </c:dLbl>
            <c:dLbl>
              <c:idx val="1"/>
              <c:tx>
                <c:rich>
                  <a:bodyPr/>
                  <a:lstStyle/>
                  <a:p>
                    <a:fld id="{1CD68C16-3377-4B84-8677-3A97CA881ABE}" type="CELLRANGE">
                      <a:rPr lang="fr-FR"/>
                      <a:pPr/>
                      <a:t>[PLAGECELL]</a:t>
                    </a:fld>
                    <a:endParaRPr lang="fr-FR"/>
                  </a:p>
                </c:rich>
              </c:tx>
              <c:dLblPos val="outEnd"/>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67D-41E1-898A-600AC3872D14}"/>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5"/>
                    </a:solidFill>
                    <a:latin typeface="Arial" panose="020B0604020202020204" pitchFamily="34" charset="0"/>
                    <a:ea typeface="+mn-ea"/>
                    <a:cs typeface="Arial" panose="020B0604020202020204" pitchFamily="34" charset="0"/>
                  </a:defRPr>
                </a:pPr>
                <a:endParaRPr lang="fr-FR"/>
              </a:p>
            </c:txPr>
            <c:dLblPos val="outEnd"/>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Graphes_Repartit!$L$102:$L$103</c:f>
              <c:strCache>
                <c:ptCount val="2"/>
                <c:pt idx="0">
                  <c:v>Mujer</c:v>
                </c:pt>
                <c:pt idx="1">
                  <c:v>Hombre</c:v>
                </c:pt>
              </c:strCache>
            </c:strRef>
          </c:cat>
          <c:val>
            <c:numRef>
              <c:f>Graphes_Repartit!$G$102:$G$103</c:f>
              <c:numCache>
                <c:formatCode>General</c:formatCode>
                <c:ptCount val="2"/>
                <c:pt idx="0">
                  <c:v>20</c:v>
                </c:pt>
                <c:pt idx="1">
                  <c:v>148</c:v>
                </c:pt>
              </c:numCache>
            </c:numRef>
          </c:val>
          <c:extLst>
            <c:ext xmlns:c15="http://schemas.microsoft.com/office/drawing/2012/chart" uri="{02D57815-91ED-43cb-92C2-25804820EDAC}">
              <c15:datalabelsRange>
                <c15:f>Graphes_Repartit!$J$102:$J$103</c15:f>
                <c15:dlblRangeCache>
                  <c:ptCount val="2"/>
                  <c:pt idx="0">
                    <c:v>-81%</c:v>
                  </c:pt>
                  <c:pt idx="1">
                    <c:v>-60%</c:v>
                  </c:pt>
                </c15:dlblRangeCache>
              </c15:datalabelsRange>
            </c:ext>
            <c:ext xmlns:c16="http://schemas.microsoft.com/office/drawing/2014/chart" uri="{C3380CC4-5D6E-409C-BE32-E72D297353CC}">
              <c16:uniqueId val="{00000003-C67D-41E1-898A-600AC3872D14}"/>
            </c:ext>
          </c:extLst>
        </c:ser>
        <c:dLbls>
          <c:showLegendKey val="0"/>
          <c:showVal val="0"/>
          <c:showCatName val="0"/>
          <c:showSerName val="0"/>
          <c:showPercent val="0"/>
          <c:showBubbleSize val="0"/>
        </c:dLbls>
        <c:gapWidth val="50"/>
        <c:overlap val="-20"/>
        <c:axId val="1771791055"/>
        <c:axId val="1571213487"/>
      </c:barChart>
      <c:catAx>
        <c:axId val="1771791055"/>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571213487"/>
        <c:crosses val="autoZero"/>
        <c:auto val="1"/>
        <c:lblAlgn val="ctr"/>
        <c:lblOffset val="100"/>
        <c:noMultiLvlLbl val="0"/>
      </c:catAx>
      <c:valAx>
        <c:axId val="15712134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71791055"/>
        <c:crosses val="autoZero"/>
        <c:crossBetween val="between"/>
        <c:majorUnit val="100"/>
      </c:valAx>
      <c:spPr>
        <a:noFill/>
        <a:ln>
          <a:solidFill>
            <a:schemeClr val="tx1">
              <a:lumMod val="50000"/>
              <a:lumOff val="50000"/>
            </a:schemeClr>
          </a:solidFill>
        </a:ln>
        <a:effectLst/>
      </c:spPr>
    </c:plotArea>
    <c:plotVisOnly val="1"/>
    <c:dispBlanksAs val="gap"/>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000" b="1"/>
              <a:t>Número de accidentes y víctimas (fallecidos+heridos) en el período acumulado de la semana 12 a la 19 inclusive en Francia continental</a:t>
            </a:r>
          </a:p>
        </c:rich>
      </c:tx>
      <c:layout>
        <c:manualLayout>
          <c:xMode val="edge"/>
          <c:yMode val="edge"/>
          <c:x val="0.12752583720939092"/>
          <c:y val="1.3289041179983146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8.6108742938337354E-2"/>
          <c:y val="0.2705918306172731"/>
          <c:w val="0.87753018372703417"/>
          <c:h val="0.56308643870769626"/>
        </c:manualLayout>
      </c:layout>
      <c:lineChart>
        <c:grouping val="standard"/>
        <c:varyColors val="0"/>
        <c:ser>
          <c:idx val="0"/>
          <c:order val="0"/>
          <c:tx>
            <c:v>Promedio de víctimas 2015-2019</c:v>
          </c:tx>
          <c:spPr>
            <a:ln w="19050" cap="rnd">
              <a:solidFill>
                <a:schemeClr val="accent2"/>
              </a:solidFill>
              <a:prstDash val="sysDash"/>
              <a:round/>
            </a:ln>
            <a:effectLst/>
          </c:spPr>
          <c:marker>
            <c:symbol val="none"/>
          </c:marker>
          <c:cat>
            <c:strRef>
              <c:f>ATB_Heure!$B$6:$B$29</c:f>
              <c:strCache>
                <c:ptCount val="24"/>
                <c:pt idx="0">
                  <c:v>0h-1h</c:v>
                </c:pt>
                <c:pt idx="1">
                  <c:v>1h-2h</c:v>
                </c:pt>
                <c:pt idx="2">
                  <c:v>2h-3h</c:v>
                </c:pt>
                <c:pt idx="3">
                  <c:v>3h-4h</c:v>
                </c:pt>
                <c:pt idx="4">
                  <c:v>4h-5h</c:v>
                </c:pt>
                <c:pt idx="5">
                  <c:v>5h-6h</c:v>
                </c:pt>
                <c:pt idx="6">
                  <c:v>6h-7h</c:v>
                </c:pt>
                <c:pt idx="7">
                  <c:v>7h-8h</c:v>
                </c:pt>
                <c:pt idx="8">
                  <c:v>8h-9h</c:v>
                </c:pt>
                <c:pt idx="9">
                  <c:v>9h-10h</c:v>
                </c:pt>
                <c:pt idx="10">
                  <c:v>10h-11h</c:v>
                </c:pt>
                <c:pt idx="11">
                  <c:v>11h-12h</c:v>
                </c:pt>
                <c:pt idx="12">
                  <c:v>12h-13h</c:v>
                </c:pt>
                <c:pt idx="13">
                  <c:v>13h-14h</c:v>
                </c:pt>
                <c:pt idx="14">
                  <c:v>14h-15h</c:v>
                </c:pt>
                <c:pt idx="15">
                  <c:v>15h-16h</c:v>
                </c:pt>
                <c:pt idx="16">
                  <c:v>16h-17h</c:v>
                </c:pt>
                <c:pt idx="17">
                  <c:v>17h-18h</c:v>
                </c:pt>
                <c:pt idx="18">
                  <c:v>18h-19h</c:v>
                </c:pt>
                <c:pt idx="19">
                  <c:v>19h-20h</c:v>
                </c:pt>
                <c:pt idx="20">
                  <c:v>20h-21h</c:v>
                </c:pt>
                <c:pt idx="21">
                  <c:v>21h-22h</c:v>
                </c:pt>
                <c:pt idx="22">
                  <c:v>22h-23h</c:v>
                </c:pt>
                <c:pt idx="23">
                  <c:v>23h-00h</c:v>
                </c:pt>
              </c:strCache>
            </c:strRef>
          </c:cat>
          <c:val>
            <c:numRef>
              <c:f>ATB_Heure!$I$100:$I$123</c:f>
              <c:numCache>
                <c:formatCode>General</c:formatCode>
                <c:ptCount val="24"/>
                <c:pt idx="0">
                  <c:v>202</c:v>
                </c:pt>
                <c:pt idx="1">
                  <c:v>169.8</c:v>
                </c:pt>
                <c:pt idx="2">
                  <c:v>131.4</c:v>
                </c:pt>
                <c:pt idx="3">
                  <c:v>114.6</c:v>
                </c:pt>
                <c:pt idx="4">
                  <c:v>130.6</c:v>
                </c:pt>
                <c:pt idx="5">
                  <c:v>163.4</c:v>
                </c:pt>
                <c:pt idx="6">
                  <c:v>215.8</c:v>
                </c:pt>
                <c:pt idx="7">
                  <c:v>391.4</c:v>
                </c:pt>
                <c:pt idx="8">
                  <c:v>605.6</c:v>
                </c:pt>
                <c:pt idx="9">
                  <c:v>530.6</c:v>
                </c:pt>
                <c:pt idx="10">
                  <c:v>473.4</c:v>
                </c:pt>
                <c:pt idx="11">
                  <c:v>556</c:v>
                </c:pt>
                <c:pt idx="12">
                  <c:v>602.20000000000005</c:v>
                </c:pt>
                <c:pt idx="13">
                  <c:v>587.20000000000005</c:v>
                </c:pt>
                <c:pt idx="14">
                  <c:v>650.79999999999995</c:v>
                </c:pt>
                <c:pt idx="15">
                  <c:v>708</c:v>
                </c:pt>
                <c:pt idx="16">
                  <c:v>854</c:v>
                </c:pt>
                <c:pt idx="17">
                  <c:v>987.4</c:v>
                </c:pt>
                <c:pt idx="18">
                  <c:v>887.2</c:v>
                </c:pt>
                <c:pt idx="19">
                  <c:v>657.6</c:v>
                </c:pt>
                <c:pt idx="20">
                  <c:v>429.8</c:v>
                </c:pt>
                <c:pt idx="21">
                  <c:v>376.4</c:v>
                </c:pt>
                <c:pt idx="22">
                  <c:v>318.2</c:v>
                </c:pt>
                <c:pt idx="23">
                  <c:v>261</c:v>
                </c:pt>
              </c:numCache>
            </c:numRef>
          </c:val>
          <c:smooth val="0"/>
          <c:extLst>
            <c:ext xmlns:c16="http://schemas.microsoft.com/office/drawing/2014/chart" uri="{C3380CC4-5D6E-409C-BE32-E72D297353CC}">
              <c16:uniqueId val="{00000000-912F-4BD0-8B7D-0AD6BEC6665D}"/>
            </c:ext>
          </c:extLst>
        </c:ser>
        <c:ser>
          <c:idx val="2"/>
          <c:order val="1"/>
          <c:tx>
            <c:v>Promedio de accidentes 2015-2019</c:v>
          </c:tx>
          <c:spPr>
            <a:ln w="19050" cap="rnd">
              <a:solidFill>
                <a:srgbClr val="7030A0"/>
              </a:solidFill>
              <a:prstDash val="sysDash"/>
              <a:round/>
            </a:ln>
            <a:effectLst/>
          </c:spPr>
          <c:marker>
            <c:symbol val="none"/>
          </c:marker>
          <c:cat>
            <c:strRef>
              <c:f>ATB_Heure!$B$6:$B$29</c:f>
              <c:strCache>
                <c:ptCount val="24"/>
                <c:pt idx="0">
                  <c:v>0h-1h</c:v>
                </c:pt>
                <c:pt idx="1">
                  <c:v>1h-2h</c:v>
                </c:pt>
                <c:pt idx="2">
                  <c:v>2h-3h</c:v>
                </c:pt>
                <c:pt idx="3">
                  <c:v>3h-4h</c:v>
                </c:pt>
                <c:pt idx="4">
                  <c:v>4h-5h</c:v>
                </c:pt>
                <c:pt idx="5">
                  <c:v>5h-6h</c:v>
                </c:pt>
                <c:pt idx="6">
                  <c:v>6h-7h</c:v>
                </c:pt>
                <c:pt idx="7">
                  <c:v>7h-8h</c:v>
                </c:pt>
                <c:pt idx="8">
                  <c:v>8h-9h</c:v>
                </c:pt>
                <c:pt idx="9">
                  <c:v>9h-10h</c:v>
                </c:pt>
                <c:pt idx="10">
                  <c:v>10h-11h</c:v>
                </c:pt>
                <c:pt idx="11">
                  <c:v>11h-12h</c:v>
                </c:pt>
                <c:pt idx="12">
                  <c:v>12h-13h</c:v>
                </c:pt>
                <c:pt idx="13">
                  <c:v>13h-14h</c:v>
                </c:pt>
                <c:pt idx="14">
                  <c:v>14h-15h</c:v>
                </c:pt>
                <c:pt idx="15">
                  <c:v>15h-16h</c:v>
                </c:pt>
                <c:pt idx="16">
                  <c:v>16h-17h</c:v>
                </c:pt>
                <c:pt idx="17">
                  <c:v>17h-18h</c:v>
                </c:pt>
                <c:pt idx="18">
                  <c:v>18h-19h</c:v>
                </c:pt>
                <c:pt idx="19">
                  <c:v>19h-20h</c:v>
                </c:pt>
                <c:pt idx="20">
                  <c:v>20h-21h</c:v>
                </c:pt>
                <c:pt idx="21">
                  <c:v>21h-22h</c:v>
                </c:pt>
                <c:pt idx="22">
                  <c:v>22h-23h</c:v>
                </c:pt>
                <c:pt idx="23">
                  <c:v>23h-00h</c:v>
                </c:pt>
              </c:strCache>
            </c:strRef>
          </c:cat>
          <c:val>
            <c:numRef>
              <c:f>ATB_Heure!$I$6:$I$29</c:f>
              <c:numCache>
                <c:formatCode>General</c:formatCode>
                <c:ptCount val="24"/>
                <c:pt idx="0">
                  <c:v>141.80000000000001</c:v>
                </c:pt>
                <c:pt idx="1">
                  <c:v>116.2</c:v>
                </c:pt>
                <c:pt idx="2">
                  <c:v>90.6</c:v>
                </c:pt>
                <c:pt idx="3">
                  <c:v>79.599999999999994</c:v>
                </c:pt>
                <c:pt idx="4">
                  <c:v>90</c:v>
                </c:pt>
                <c:pt idx="5">
                  <c:v>119</c:v>
                </c:pt>
                <c:pt idx="6">
                  <c:v>158</c:v>
                </c:pt>
                <c:pt idx="7">
                  <c:v>308.60000000000002</c:v>
                </c:pt>
                <c:pt idx="8">
                  <c:v>488</c:v>
                </c:pt>
                <c:pt idx="9">
                  <c:v>434</c:v>
                </c:pt>
                <c:pt idx="10">
                  <c:v>381.4</c:v>
                </c:pt>
                <c:pt idx="11">
                  <c:v>437.8</c:v>
                </c:pt>
                <c:pt idx="12">
                  <c:v>469.8</c:v>
                </c:pt>
                <c:pt idx="13">
                  <c:v>456.4</c:v>
                </c:pt>
                <c:pt idx="14">
                  <c:v>493</c:v>
                </c:pt>
                <c:pt idx="15">
                  <c:v>537.4</c:v>
                </c:pt>
                <c:pt idx="16">
                  <c:v>643.4</c:v>
                </c:pt>
                <c:pt idx="17">
                  <c:v>758.4</c:v>
                </c:pt>
                <c:pt idx="18">
                  <c:v>671.8</c:v>
                </c:pt>
                <c:pt idx="19">
                  <c:v>499.2</c:v>
                </c:pt>
                <c:pt idx="20">
                  <c:v>335.8</c:v>
                </c:pt>
                <c:pt idx="21">
                  <c:v>276.2</c:v>
                </c:pt>
                <c:pt idx="22">
                  <c:v>226.4</c:v>
                </c:pt>
                <c:pt idx="23">
                  <c:v>183.2</c:v>
                </c:pt>
              </c:numCache>
            </c:numRef>
          </c:val>
          <c:smooth val="0"/>
          <c:extLst>
            <c:ext xmlns:c16="http://schemas.microsoft.com/office/drawing/2014/chart" uri="{C3380CC4-5D6E-409C-BE32-E72D297353CC}">
              <c16:uniqueId val="{00000001-912F-4BD0-8B7D-0AD6BEC6665D}"/>
            </c:ext>
          </c:extLst>
        </c:ser>
        <c:ser>
          <c:idx val="1"/>
          <c:order val="2"/>
          <c:tx>
            <c:v>Victimas 2020</c:v>
          </c:tx>
          <c:spPr>
            <a:ln w="19050" cap="rnd">
              <a:solidFill>
                <a:schemeClr val="accent2"/>
              </a:solidFill>
              <a:round/>
            </a:ln>
            <a:effectLst/>
          </c:spPr>
          <c:marker>
            <c:symbol val="none"/>
          </c:marker>
          <c:cat>
            <c:strRef>
              <c:f>ATB_Heure!$B$6:$B$29</c:f>
              <c:strCache>
                <c:ptCount val="24"/>
                <c:pt idx="0">
                  <c:v>0h-1h</c:v>
                </c:pt>
                <c:pt idx="1">
                  <c:v>1h-2h</c:v>
                </c:pt>
                <c:pt idx="2">
                  <c:v>2h-3h</c:v>
                </c:pt>
                <c:pt idx="3">
                  <c:v>3h-4h</c:v>
                </c:pt>
                <c:pt idx="4">
                  <c:v>4h-5h</c:v>
                </c:pt>
                <c:pt idx="5">
                  <c:v>5h-6h</c:v>
                </c:pt>
                <c:pt idx="6">
                  <c:v>6h-7h</c:v>
                </c:pt>
                <c:pt idx="7">
                  <c:v>7h-8h</c:v>
                </c:pt>
                <c:pt idx="8">
                  <c:v>8h-9h</c:v>
                </c:pt>
                <c:pt idx="9">
                  <c:v>9h-10h</c:v>
                </c:pt>
                <c:pt idx="10">
                  <c:v>10h-11h</c:v>
                </c:pt>
                <c:pt idx="11">
                  <c:v>11h-12h</c:v>
                </c:pt>
                <c:pt idx="12">
                  <c:v>12h-13h</c:v>
                </c:pt>
                <c:pt idx="13">
                  <c:v>13h-14h</c:v>
                </c:pt>
                <c:pt idx="14">
                  <c:v>14h-15h</c:v>
                </c:pt>
                <c:pt idx="15">
                  <c:v>15h-16h</c:v>
                </c:pt>
                <c:pt idx="16">
                  <c:v>16h-17h</c:v>
                </c:pt>
                <c:pt idx="17">
                  <c:v>17h-18h</c:v>
                </c:pt>
                <c:pt idx="18">
                  <c:v>18h-19h</c:v>
                </c:pt>
                <c:pt idx="19">
                  <c:v>19h-20h</c:v>
                </c:pt>
                <c:pt idx="20">
                  <c:v>20h-21h</c:v>
                </c:pt>
                <c:pt idx="21">
                  <c:v>21h-22h</c:v>
                </c:pt>
                <c:pt idx="22">
                  <c:v>22h-23h</c:v>
                </c:pt>
                <c:pt idx="23">
                  <c:v>23h-00h</c:v>
                </c:pt>
              </c:strCache>
            </c:strRef>
          </c:cat>
          <c:val>
            <c:numRef>
              <c:f>ATB_Heure!$L$100:$L$123</c:f>
              <c:numCache>
                <c:formatCode>General</c:formatCode>
                <c:ptCount val="24"/>
                <c:pt idx="0">
                  <c:v>39</c:v>
                </c:pt>
                <c:pt idx="1">
                  <c:v>47</c:v>
                </c:pt>
                <c:pt idx="2">
                  <c:v>45</c:v>
                </c:pt>
                <c:pt idx="3">
                  <c:v>21</c:v>
                </c:pt>
                <c:pt idx="4">
                  <c:v>37</c:v>
                </c:pt>
                <c:pt idx="5">
                  <c:v>38</c:v>
                </c:pt>
                <c:pt idx="6">
                  <c:v>41</c:v>
                </c:pt>
                <c:pt idx="7">
                  <c:v>62</c:v>
                </c:pt>
                <c:pt idx="8">
                  <c:v>91</c:v>
                </c:pt>
                <c:pt idx="9">
                  <c:v>101</c:v>
                </c:pt>
                <c:pt idx="10">
                  <c:v>140</c:v>
                </c:pt>
                <c:pt idx="11">
                  <c:v>111</c:v>
                </c:pt>
                <c:pt idx="12">
                  <c:v>87</c:v>
                </c:pt>
                <c:pt idx="13">
                  <c:v>143</c:v>
                </c:pt>
                <c:pt idx="14">
                  <c:v>170</c:v>
                </c:pt>
                <c:pt idx="15">
                  <c:v>196</c:v>
                </c:pt>
                <c:pt idx="16">
                  <c:v>183</c:v>
                </c:pt>
                <c:pt idx="17">
                  <c:v>201</c:v>
                </c:pt>
                <c:pt idx="18">
                  <c:v>192</c:v>
                </c:pt>
                <c:pt idx="19">
                  <c:v>148</c:v>
                </c:pt>
                <c:pt idx="20">
                  <c:v>106</c:v>
                </c:pt>
                <c:pt idx="21">
                  <c:v>81</c:v>
                </c:pt>
                <c:pt idx="22">
                  <c:v>65</c:v>
                </c:pt>
                <c:pt idx="23">
                  <c:v>80</c:v>
                </c:pt>
              </c:numCache>
            </c:numRef>
          </c:val>
          <c:smooth val="0"/>
          <c:extLst>
            <c:ext xmlns:c16="http://schemas.microsoft.com/office/drawing/2014/chart" uri="{C3380CC4-5D6E-409C-BE32-E72D297353CC}">
              <c16:uniqueId val="{00000002-912F-4BD0-8B7D-0AD6BEC6665D}"/>
            </c:ext>
          </c:extLst>
        </c:ser>
        <c:ser>
          <c:idx val="3"/>
          <c:order val="3"/>
          <c:tx>
            <c:v>Accidentes 2020</c:v>
          </c:tx>
          <c:spPr>
            <a:ln w="19050" cap="rnd">
              <a:solidFill>
                <a:srgbClr val="7030A0"/>
              </a:solidFill>
              <a:round/>
            </a:ln>
            <a:effectLst/>
          </c:spPr>
          <c:marker>
            <c:symbol val="none"/>
          </c:marker>
          <c:cat>
            <c:strRef>
              <c:f>ATB_Heure!$B$6:$B$29</c:f>
              <c:strCache>
                <c:ptCount val="24"/>
                <c:pt idx="0">
                  <c:v>0h-1h</c:v>
                </c:pt>
                <c:pt idx="1">
                  <c:v>1h-2h</c:v>
                </c:pt>
                <c:pt idx="2">
                  <c:v>2h-3h</c:v>
                </c:pt>
                <c:pt idx="3">
                  <c:v>3h-4h</c:v>
                </c:pt>
                <c:pt idx="4">
                  <c:v>4h-5h</c:v>
                </c:pt>
                <c:pt idx="5">
                  <c:v>5h-6h</c:v>
                </c:pt>
                <c:pt idx="6">
                  <c:v>6h-7h</c:v>
                </c:pt>
                <c:pt idx="7">
                  <c:v>7h-8h</c:v>
                </c:pt>
                <c:pt idx="8">
                  <c:v>8h-9h</c:v>
                </c:pt>
                <c:pt idx="9">
                  <c:v>9h-10h</c:v>
                </c:pt>
                <c:pt idx="10">
                  <c:v>10h-11h</c:v>
                </c:pt>
                <c:pt idx="11">
                  <c:v>11h-12h</c:v>
                </c:pt>
                <c:pt idx="12">
                  <c:v>12h-13h</c:v>
                </c:pt>
                <c:pt idx="13">
                  <c:v>13h-14h</c:v>
                </c:pt>
                <c:pt idx="14">
                  <c:v>14h-15h</c:v>
                </c:pt>
                <c:pt idx="15">
                  <c:v>15h-16h</c:v>
                </c:pt>
                <c:pt idx="16">
                  <c:v>16h-17h</c:v>
                </c:pt>
                <c:pt idx="17">
                  <c:v>17h-18h</c:v>
                </c:pt>
                <c:pt idx="18">
                  <c:v>18h-19h</c:v>
                </c:pt>
                <c:pt idx="19">
                  <c:v>19h-20h</c:v>
                </c:pt>
                <c:pt idx="20">
                  <c:v>20h-21h</c:v>
                </c:pt>
                <c:pt idx="21">
                  <c:v>21h-22h</c:v>
                </c:pt>
                <c:pt idx="22">
                  <c:v>22h-23h</c:v>
                </c:pt>
                <c:pt idx="23">
                  <c:v>23h-00h</c:v>
                </c:pt>
              </c:strCache>
            </c:strRef>
          </c:cat>
          <c:val>
            <c:numRef>
              <c:f>ATB_Heure!$L$6:$L$29</c:f>
              <c:numCache>
                <c:formatCode>General</c:formatCode>
                <c:ptCount val="24"/>
                <c:pt idx="0">
                  <c:v>30</c:v>
                </c:pt>
                <c:pt idx="1">
                  <c:v>35</c:v>
                </c:pt>
                <c:pt idx="2">
                  <c:v>28</c:v>
                </c:pt>
                <c:pt idx="3">
                  <c:v>18</c:v>
                </c:pt>
                <c:pt idx="4">
                  <c:v>27</c:v>
                </c:pt>
                <c:pt idx="5">
                  <c:v>33</c:v>
                </c:pt>
                <c:pt idx="6">
                  <c:v>35</c:v>
                </c:pt>
                <c:pt idx="7">
                  <c:v>53</c:v>
                </c:pt>
                <c:pt idx="8">
                  <c:v>81</c:v>
                </c:pt>
                <c:pt idx="9">
                  <c:v>90</c:v>
                </c:pt>
                <c:pt idx="10">
                  <c:v>114</c:v>
                </c:pt>
                <c:pt idx="11">
                  <c:v>101</c:v>
                </c:pt>
                <c:pt idx="12">
                  <c:v>79</c:v>
                </c:pt>
                <c:pt idx="13">
                  <c:v>116</c:v>
                </c:pt>
                <c:pt idx="14">
                  <c:v>140</c:v>
                </c:pt>
                <c:pt idx="15">
                  <c:v>157</c:v>
                </c:pt>
                <c:pt idx="16">
                  <c:v>154</c:v>
                </c:pt>
                <c:pt idx="17">
                  <c:v>160</c:v>
                </c:pt>
                <c:pt idx="18">
                  <c:v>157</c:v>
                </c:pt>
                <c:pt idx="19">
                  <c:v>119</c:v>
                </c:pt>
                <c:pt idx="20">
                  <c:v>87</c:v>
                </c:pt>
                <c:pt idx="21">
                  <c:v>71</c:v>
                </c:pt>
                <c:pt idx="22">
                  <c:v>49</c:v>
                </c:pt>
                <c:pt idx="23">
                  <c:v>71</c:v>
                </c:pt>
              </c:numCache>
            </c:numRef>
          </c:val>
          <c:smooth val="0"/>
          <c:extLst>
            <c:ext xmlns:c16="http://schemas.microsoft.com/office/drawing/2014/chart" uri="{C3380CC4-5D6E-409C-BE32-E72D297353CC}">
              <c16:uniqueId val="{00000003-912F-4BD0-8B7D-0AD6BEC6665D}"/>
            </c:ext>
          </c:extLst>
        </c:ser>
        <c:dLbls>
          <c:showLegendKey val="0"/>
          <c:showVal val="0"/>
          <c:showCatName val="0"/>
          <c:showSerName val="0"/>
          <c:showPercent val="0"/>
          <c:showBubbleSize val="0"/>
        </c:dLbls>
        <c:smooth val="0"/>
        <c:axId val="911456528"/>
        <c:axId val="911450704"/>
      </c:lineChart>
      <c:catAx>
        <c:axId val="911456528"/>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911450704"/>
        <c:crosses val="autoZero"/>
        <c:auto val="1"/>
        <c:lblAlgn val="ctr"/>
        <c:lblOffset val="100"/>
        <c:noMultiLvlLbl val="0"/>
      </c:catAx>
      <c:valAx>
        <c:axId val="911450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911456528"/>
        <c:crosses val="autoZero"/>
        <c:crossBetween val="between"/>
      </c:valAx>
      <c:spPr>
        <a:noFill/>
        <a:ln>
          <a:solidFill>
            <a:schemeClr val="tx1">
              <a:lumMod val="50000"/>
              <a:lumOff val="50000"/>
            </a:schemeClr>
          </a:solidFill>
        </a:ln>
        <a:effectLst/>
      </c:spPr>
    </c:plotArea>
    <c:legend>
      <c:legendPos val="b"/>
      <c:layout>
        <c:manualLayout>
          <c:xMode val="edge"/>
          <c:yMode val="edge"/>
          <c:x val="0.10197654175666358"/>
          <c:y val="0.14921442619115505"/>
          <c:w val="0.82516927038692012"/>
          <c:h val="9.6839427105038053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100" b="1"/>
              <a:t>Accidentalité jusqu'à</a:t>
            </a:r>
            <a:r>
              <a:rPr lang="fr-FR" sz="1100" b="1" baseline="0"/>
              <a:t> la</a:t>
            </a:r>
            <a:r>
              <a:rPr lang="fr-FR" sz="1100" b="1"/>
              <a:t> semaine 21,</a:t>
            </a:r>
            <a:r>
              <a:rPr lang="fr-FR" sz="1100" b="1" baseline="0"/>
              <a:t> </a:t>
            </a:r>
            <a:r>
              <a:rPr lang="fr-FR" sz="1100" b="1"/>
              <a:t>en 2020 et pour</a:t>
            </a:r>
            <a:r>
              <a:rPr lang="fr-FR" sz="1100" b="1" baseline="0"/>
              <a:t> la moyenne 2015-2019 en France métropolitaine</a:t>
            </a:r>
            <a:endParaRPr lang="fr-FR" sz="1100" b="1"/>
          </a:p>
        </c:rich>
      </c:tx>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6.9261119681778713E-2"/>
          <c:y val="0.1715909090909091"/>
          <c:w val="0.91347504257957091"/>
          <c:h val="0.75350393700787399"/>
        </c:manualLayout>
      </c:layout>
      <c:lineChart>
        <c:grouping val="standard"/>
        <c:varyColors val="0"/>
        <c:ser>
          <c:idx val="1"/>
          <c:order val="0"/>
          <c:tx>
            <c:strRef>
              <c:f>ATB_Date!$L$4</c:f>
              <c:strCache>
                <c:ptCount val="1"/>
                <c:pt idx="0">
                  <c:v>V_Cumul 7j</c:v>
                </c:pt>
              </c:strCache>
            </c:strRef>
          </c:tx>
          <c:spPr>
            <a:ln w="25400" cap="rnd">
              <a:solidFill>
                <a:schemeClr val="accent2"/>
              </a:solidFill>
              <a:prstDash val="solid"/>
              <a:round/>
            </a:ln>
            <a:effectLst/>
          </c:spPr>
          <c:marker>
            <c:symbol val="none"/>
          </c:marker>
          <c:cat>
            <c:numRef>
              <c:f>ATB_Date!$C$1101:$C$2018</c:f>
              <c:numCache>
                <c:formatCode>m/d/yyyy</c:formatCode>
                <c:ptCount val="918"/>
                <c:pt idx="0">
                  <c:v>43101</c:v>
                </c:pt>
                <c:pt idx="1">
                  <c:v>43102</c:v>
                </c:pt>
                <c:pt idx="2">
                  <c:v>43103</c:v>
                </c:pt>
                <c:pt idx="3">
                  <c:v>43104</c:v>
                </c:pt>
                <c:pt idx="4">
                  <c:v>43105</c:v>
                </c:pt>
                <c:pt idx="5">
                  <c:v>43106</c:v>
                </c:pt>
                <c:pt idx="6">
                  <c:v>43107</c:v>
                </c:pt>
                <c:pt idx="7">
                  <c:v>43108</c:v>
                </c:pt>
                <c:pt idx="8">
                  <c:v>43109</c:v>
                </c:pt>
                <c:pt idx="9">
                  <c:v>43110</c:v>
                </c:pt>
                <c:pt idx="10">
                  <c:v>43111</c:v>
                </c:pt>
                <c:pt idx="11">
                  <c:v>43112</c:v>
                </c:pt>
                <c:pt idx="12">
                  <c:v>43113</c:v>
                </c:pt>
                <c:pt idx="13">
                  <c:v>43114</c:v>
                </c:pt>
                <c:pt idx="14">
                  <c:v>43115</c:v>
                </c:pt>
                <c:pt idx="15">
                  <c:v>43116</c:v>
                </c:pt>
                <c:pt idx="16">
                  <c:v>43117</c:v>
                </c:pt>
                <c:pt idx="17">
                  <c:v>43118</c:v>
                </c:pt>
                <c:pt idx="18">
                  <c:v>43119</c:v>
                </c:pt>
                <c:pt idx="19">
                  <c:v>43120</c:v>
                </c:pt>
                <c:pt idx="20">
                  <c:v>43121</c:v>
                </c:pt>
                <c:pt idx="21">
                  <c:v>43122</c:v>
                </c:pt>
                <c:pt idx="22">
                  <c:v>43123</c:v>
                </c:pt>
                <c:pt idx="23">
                  <c:v>43124</c:v>
                </c:pt>
                <c:pt idx="24">
                  <c:v>43125</c:v>
                </c:pt>
                <c:pt idx="25">
                  <c:v>43126</c:v>
                </c:pt>
                <c:pt idx="26">
                  <c:v>43127</c:v>
                </c:pt>
                <c:pt idx="27">
                  <c:v>43128</c:v>
                </c:pt>
                <c:pt idx="28">
                  <c:v>43129</c:v>
                </c:pt>
                <c:pt idx="29">
                  <c:v>43130</c:v>
                </c:pt>
                <c:pt idx="30">
                  <c:v>43131</c:v>
                </c:pt>
                <c:pt idx="31">
                  <c:v>43132</c:v>
                </c:pt>
                <c:pt idx="32">
                  <c:v>43133</c:v>
                </c:pt>
                <c:pt idx="33">
                  <c:v>43134</c:v>
                </c:pt>
                <c:pt idx="34">
                  <c:v>43135</c:v>
                </c:pt>
                <c:pt idx="35">
                  <c:v>43136</c:v>
                </c:pt>
                <c:pt idx="36">
                  <c:v>43137</c:v>
                </c:pt>
                <c:pt idx="37">
                  <c:v>43138</c:v>
                </c:pt>
                <c:pt idx="38">
                  <c:v>43139</c:v>
                </c:pt>
                <c:pt idx="39">
                  <c:v>43140</c:v>
                </c:pt>
                <c:pt idx="40">
                  <c:v>43141</c:v>
                </c:pt>
                <c:pt idx="41">
                  <c:v>43142</c:v>
                </c:pt>
                <c:pt idx="42">
                  <c:v>43143</c:v>
                </c:pt>
                <c:pt idx="43">
                  <c:v>43144</c:v>
                </c:pt>
                <c:pt idx="44">
                  <c:v>43145</c:v>
                </c:pt>
                <c:pt idx="45">
                  <c:v>43146</c:v>
                </c:pt>
                <c:pt idx="46">
                  <c:v>43147</c:v>
                </c:pt>
                <c:pt idx="47">
                  <c:v>43148</c:v>
                </c:pt>
                <c:pt idx="48">
                  <c:v>43149</c:v>
                </c:pt>
                <c:pt idx="49">
                  <c:v>43150</c:v>
                </c:pt>
                <c:pt idx="50">
                  <c:v>43151</c:v>
                </c:pt>
                <c:pt idx="51">
                  <c:v>43152</c:v>
                </c:pt>
                <c:pt idx="52">
                  <c:v>43153</c:v>
                </c:pt>
                <c:pt idx="53">
                  <c:v>43154</c:v>
                </c:pt>
                <c:pt idx="54">
                  <c:v>43155</c:v>
                </c:pt>
                <c:pt idx="55">
                  <c:v>43156</c:v>
                </c:pt>
                <c:pt idx="56">
                  <c:v>43157</c:v>
                </c:pt>
                <c:pt idx="57">
                  <c:v>43158</c:v>
                </c:pt>
                <c:pt idx="58">
                  <c:v>43159</c:v>
                </c:pt>
                <c:pt idx="59">
                  <c:v>43160</c:v>
                </c:pt>
                <c:pt idx="60">
                  <c:v>43161</c:v>
                </c:pt>
                <c:pt idx="61">
                  <c:v>43162</c:v>
                </c:pt>
                <c:pt idx="62">
                  <c:v>43163</c:v>
                </c:pt>
                <c:pt idx="63">
                  <c:v>43164</c:v>
                </c:pt>
                <c:pt idx="64">
                  <c:v>43165</c:v>
                </c:pt>
                <c:pt idx="65">
                  <c:v>43166</c:v>
                </c:pt>
                <c:pt idx="66">
                  <c:v>43167</c:v>
                </c:pt>
                <c:pt idx="67">
                  <c:v>43168</c:v>
                </c:pt>
                <c:pt idx="68">
                  <c:v>43169</c:v>
                </c:pt>
                <c:pt idx="69">
                  <c:v>43170</c:v>
                </c:pt>
                <c:pt idx="70">
                  <c:v>43171</c:v>
                </c:pt>
                <c:pt idx="71">
                  <c:v>43172</c:v>
                </c:pt>
                <c:pt idx="72">
                  <c:v>43173</c:v>
                </c:pt>
                <c:pt idx="73">
                  <c:v>43174</c:v>
                </c:pt>
                <c:pt idx="74">
                  <c:v>43175</c:v>
                </c:pt>
                <c:pt idx="75">
                  <c:v>43176</c:v>
                </c:pt>
                <c:pt idx="76">
                  <c:v>43177</c:v>
                </c:pt>
                <c:pt idx="77">
                  <c:v>43178</c:v>
                </c:pt>
                <c:pt idx="78">
                  <c:v>43179</c:v>
                </c:pt>
                <c:pt idx="79">
                  <c:v>43180</c:v>
                </c:pt>
                <c:pt idx="80">
                  <c:v>43181</c:v>
                </c:pt>
                <c:pt idx="81">
                  <c:v>43182</c:v>
                </c:pt>
                <c:pt idx="82">
                  <c:v>43183</c:v>
                </c:pt>
                <c:pt idx="83">
                  <c:v>43184</c:v>
                </c:pt>
                <c:pt idx="84">
                  <c:v>43185</c:v>
                </c:pt>
                <c:pt idx="85">
                  <c:v>43186</c:v>
                </c:pt>
                <c:pt idx="86">
                  <c:v>43187</c:v>
                </c:pt>
                <c:pt idx="87">
                  <c:v>43188</c:v>
                </c:pt>
                <c:pt idx="88">
                  <c:v>43189</c:v>
                </c:pt>
                <c:pt idx="89">
                  <c:v>43190</c:v>
                </c:pt>
                <c:pt idx="90">
                  <c:v>43191</c:v>
                </c:pt>
                <c:pt idx="91">
                  <c:v>43192</c:v>
                </c:pt>
                <c:pt idx="92">
                  <c:v>43193</c:v>
                </c:pt>
                <c:pt idx="93">
                  <c:v>43194</c:v>
                </c:pt>
                <c:pt idx="94">
                  <c:v>43195</c:v>
                </c:pt>
                <c:pt idx="95">
                  <c:v>43196</c:v>
                </c:pt>
                <c:pt idx="96">
                  <c:v>43197</c:v>
                </c:pt>
                <c:pt idx="97">
                  <c:v>43198</c:v>
                </c:pt>
                <c:pt idx="98">
                  <c:v>43199</c:v>
                </c:pt>
                <c:pt idx="99">
                  <c:v>43200</c:v>
                </c:pt>
                <c:pt idx="100">
                  <c:v>43201</c:v>
                </c:pt>
                <c:pt idx="101">
                  <c:v>43202</c:v>
                </c:pt>
                <c:pt idx="102">
                  <c:v>43203</c:v>
                </c:pt>
                <c:pt idx="103">
                  <c:v>43204</c:v>
                </c:pt>
                <c:pt idx="104">
                  <c:v>43205</c:v>
                </c:pt>
                <c:pt idx="105">
                  <c:v>43206</c:v>
                </c:pt>
                <c:pt idx="106">
                  <c:v>43207</c:v>
                </c:pt>
                <c:pt idx="107">
                  <c:v>43208</c:v>
                </c:pt>
                <c:pt idx="108">
                  <c:v>43209</c:v>
                </c:pt>
                <c:pt idx="109">
                  <c:v>43210</c:v>
                </c:pt>
                <c:pt idx="110">
                  <c:v>43211</c:v>
                </c:pt>
                <c:pt idx="111">
                  <c:v>43212</c:v>
                </c:pt>
                <c:pt idx="112">
                  <c:v>43213</c:v>
                </c:pt>
                <c:pt idx="113">
                  <c:v>43214</c:v>
                </c:pt>
                <c:pt idx="114">
                  <c:v>43215</c:v>
                </c:pt>
                <c:pt idx="115">
                  <c:v>43216</c:v>
                </c:pt>
                <c:pt idx="116">
                  <c:v>43217</c:v>
                </c:pt>
                <c:pt idx="117">
                  <c:v>43218</c:v>
                </c:pt>
                <c:pt idx="118">
                  <c:v>43219</c:v>
                </c:pt>
                <c:pt idx="119">
                  <c:v>43220</c:v>
                </c:pt>
                <c:pt idx="120">
                  <c:v>43221</c:v>
                </c:pt>
                <c:pt idx="121">
                  <c:v>43222</c:v>
                </c:pt>
                <c:pt idx="122">
                  <c:v>43223</c:v>
                </c:pt>
                <c:pt idx="123">
                  <c:v>43224</c:v>
                </c:pt>
                <c:pt idx="124">
                  <c:v>43225</c:v>
                </c:pt>
                <c:pt idx="125">
                  <c:v>43226</c:v>
                </c:pt>
                <c:pt idx="126">
                  <c:v>43227</c:v>
                </c:pt>
                <c:pt idx="127">
                  <c:v>43228</c:v>
                </c:pt>
                <c:pt idx="128">
                  <c:v>43229</c:v>
                </c:pt>
                <c:pt idx="129">
                  <c:v>43230</c:v>
                </c:pt>
                <c:pt idx="130">
                  <c:v>43231</c:v>
                </c:pt>
                <c:pt idx="131">
                  <c:v>43232</c:v>
                </c:pt>
                <c:pt idx="132">
                  <c:v>43233</c:v>
                </c:pt>
                <c:pt idx="133">
                  <c:v>43234</c:v>
                </c:pt>
                <c:pt idx="134">
                  <c:v>43235</c:v>
                </c:pt>
                <c:pt idx="135">
                  <c:v>43236</c:v>
                </c:pt>
                <c:pt idx="136">
                  <c:v>43237</c:v>
                </c:pt>
                <c:pt idx="137">
                  <c:v>43238</c:v>
                </c:pt>
                <c:pt idx="138">
                  <c:v>43239</c:v>
                </c:pt>
                <c:pt idx="139">
                  <c:v>43240</c:v>
                </c:pt>
                <c:pt idx="140">
                  <c:v>43241</c:v>
                </c:pt>
                <c:pt idx="141">
                  <c:v>43242</c:v>
                </c:pt>
                <c:pt idx="142">
                  <c:v>43243</c:v>
                </c:pt>
                <c:pt idx="143">
                  <c:v>43244</c:v>
                </c:pt>
                <c:pt idx="144">
                  <c:v>43245</c:v>
                </c:pt>
                <c:pt idx="145">
                  <c:v>43246</c:v>
                </c:pt>
                <c:pt idx="146">
                  <c:v>43247</c:v>
                </c:pt>
                <c:pt idx="147">
                  <c:v>43248</c:v>
                </c:pt>
                <c:pt idx="148">
                  <c:v>43249</c:v>
                </c:pt>
                <c:pt idx="149">
                  <c:v>43250</c:v>
                </c:pt>
                <c:pt idx="150">
                  <c:v>43251</c:v>
                </c:pt>
                <c:pt idx="151">
                  <c:v>43252</c:v>
                </c:pt>
                <c:pt idx="152">
                  <c:v>43253</c:v>
                </c:pt>
                <c:pt idx="153">
                  <c:v>43254</c:v>
                </c:pt>
                <c:pt idx="154">
                  <c:v>43255</c:v>
                </c:pt>
                <c:pt idx="155">
                  <c:v>43256</c:v>
                </c:pt>
                <c:pt idx="156">
                  <c:v>43257</c:v>
                </c:pt>
                <c:pt idx="157">
                  <c:v>43258</c:v>
                </c:pt>
                <c:pt idx="158">
                  <c:v>43259</c:v>
                </c:pt>
                <c:pt idx="159">
                  <c:v>43260</c:v>
                </c:pt>
                <c:pt idx="160">
                  <c:v>43261</c:v>
                </c:pt>
                <c:pt idx="161">
                  <c:v>43262</c:v>
                </c:pt>
                <c:pt idx="162">
                  <c:v>43263</c:v>
                </c:pt>
                <c:pt idx="163">
                  <c:v>43264</c:v>
                </c:pt>
                <c:pt idx="164">
                  <c:v>43265</c:v>
                </c:pt>
                <c:pt idx="165">
                  <c:v>43266</c:v>
                </c:pt>
                <c:pt idx="166">
                  <c:v>43267</c:v>
                </c:pt>
                <c:pt idx="167">
                  <c:v>43268</c:v>
                </c:pt>
                <c:pt idx="168">
                  <c:v>43269</c:v>
                </c:pt>
                <c:pt idx="169">
                  <c:v>43270</c:v>
                </c:pt>
                <c:pt idx="170">
                  <c:v>43271</c:v>
                </c:pt>
                <c:pt idx="171">
                  <c:v>43272</c:v>
                </c:pt>
                <c:pt idx="172">
                  <c:v>43273</c:v>
                </c:pt>
                <c:pt idx="173">
                  <c:v>43274</c:v>
                </c:pt>
                <c:pt idx="174">
                  <c:v>43275</c:v>
                </c:pt>
                <c:pt idx="175">
                  <c:v>43276</c:v>
                </c:pt>
                <c:pt idx="176">
                  <c:v>43277</c:v>
                </c:pt>
                <c:pt idx="177">
                  <c:v>43278</c:v>
                </c:pt>
                <c:pt idx="178">
                  <c:v>43279</c:v>
                </c:pt>
                <c:pt idx="179">
                  <c:v>43280</c:v>
                </c:pt>
                <c:pt idx="180">
                  <c:v>43281</c:v>
                </c:pt>
                <c:pt idx="181">
                  <c:v>43282</c:v>
                </c:pt>
                <c:pt idx="182">
                  <c:v>43283</c:v>
                </c:pt>
                <c:pt idx="183">
                  <c:v>43284</c:v>
                </c:pt>
                <c:pt idx="184">
                  <c:v>43285</c:v>
                </c:pt>
                <c:pt idx="185">
                  <c:v>43286</c:v>
                </c:pt>
                <c:pt idx="186">
                  <c:v>43287</c:v>
                </c:pt>
                <c:pt idx="187">
                  <c:v>43288</c:v>
                </c:pt>
                <c:pt idx="188">
                  <c:v>43289</c:v>
                </c:pt>
                <c:pt idx="189">
                  <c:v>43290</c:v>
                </c:pt>
                <c:pt idx="190">
                  <c:v>43291</c:v>
                </c:pt>
                <c:pt idx="191">
                  <c:v>43292</c:v>
                </c:pt>
                <c:pt idx="192">
                  <c:v>43293</c:v>
                </c:pt>
                <c:pt idx="193">
                  <c:v>43294</c:v>
                </c:pt>
                <c:pt idx="194">
                  <c:v>43295</c:v>
                </c:pt>
                <c:pt idx="195">
                  <c:v>43296</c:v>
                </c:pt>
                <c:pt idx="196">
                  <c:v>43297</c:v>
                </c:pt>
                <c:pt idx="197">
                  <c:v>43298</c:v>
                </c:pt>
                <c:pt idx="198">
                  <c:v>43299</c:v>
                </c:pt>
                <c:pt idx="199">
                  <c:v>43300</c:v>
                </c:pt>
                <c:pt idx="200">
                  <c:v>43301</c:v>
                </c:pt>
                <c:pt idx="201">
                  <c:v>43302</c:v>
                </c:pt>
                <c:pt idx="202">
                  <c:v>43303</c:v>
                </c:pt>
                <c:pt idx="203">
                  <c:v>43304</c:v>
                </c:pt>
                <c:pt idx="204">
                  <c:v>43305</c:v>
                </c:pt>
                <c:pt idx="205">
                  <c:v>43306</c:v>
                </c:pt>
                <c:pt idx="206">
                  <c:v>43307</c:v>
                </c:pt>
                <c:pt idx="207">
                  <c:v>43308</c:v>
                </c:pt>
                <c:pt idx="208">
                  <c:v>43309</c:v>
                </c:pt>
                <c:pt idx="209">
                  <c:v>43310</c:v>
                </c:pt>
                <c:pt idx="210">
                  <c:v>43311</c:v>
                </c:pt>
                <c:pt idx="211">
                  <c:v>43312</c:v>
                </c:pt>
                <c:pt idx="212">
                  <c:v>43313</c:v>
                </c:pt>
                <c:pt idx="213">
                  <c:v>43314</c:v>
                </c:pt>
                <c:pt idx="214">
                  <c:v>43315</c:v>
                </c:pt>
                <c:pt idx="215">
                  <c:v>43316</c:v>
                </c:pt>
                <c:pt idx="216">
                  <c:v>43317</c:v>
                </c:pt>
                <c:pt idx="217">
                  <c:v>43318</c:v>
                </c:pt>
                <c:pt idx="218">
                  <c:v>43319</c:v>
                </c:pt>
                <c:pt idx="219">
                  <c:v>43320</c:v>
                </c:pt>
                <c:pt idx="220">
                  <c:v>43321</c:v>
                </c:pt>
                <c:pt idx="221">
                  <c:v>43322</c:v>
                </c:pt>
                <c:pt idx="222">
                  <c:v>43323</c:v>
                </c:pt>
                <c:pt idx="223">
                  <c:v>43324</c:v>
                </c:pt>
                <c:pt idx="224">
                  <c:v>43325</c:v>
                </c:pt>
                <c:pt idx="225">
                  <c:v>43326</c:v>
                </c:pt>
                <c:pt idx="226">
                  <c:v>43327</c:v>
                </c:pt>
                <c:pt idx="227">
                  <c:v>43328</c:v>
                </c:pt>
                <c:pt idx="228">
                  <c:v>43329</c:v>
                </c:pt>
                <c:pt idx="229">
                  <c:v>43330</c:v>
                </c:pt>
                <c:pt idx="230">
                  <c:v>43331</c:v>
                </c:pt>
                <c:pt idx="231">
                  <c:v>43332</c:v>
                </c:pt>
                <c:pt idx="232">
                  <c:v>43333</c:v>
                </c:pt>
                <c:pt idx="233">
                  <c:v>43334</c:v>
                </c:pt>
                <c:pt idx="234">
                  <c:v>43335</c:v>
                </c:pt>
                <c:pt idx="235">
                  <c:v>43336</c:v>
                </c:pt>
                <c:pt idx="236">
                  <c:v>43337</c:v>
                </c:pt>
                <c:pt idx="237">
                  <c:v>43338</c:v>
                </c:pt>
                <c:pt idx="238">
                  <c:v>43339</c:v>
                </c:pt>
                <c:pt idx="239">
                  <c:v>43340</c:v>
                </c:pt>
                <c:pt idx="240">
                  <c:v>43341</c:v>
                </c:pt>
                <c:pt idx="241">
                  <c:v>43342</c:v>
                </c:pt>
                <c:pt idx="242">
                  <c:v>43343</c:v>
                </c:pt>
                <c:pt idx="243">
                  <c:v>43344</c:v>
                </c:pt>
                <c:pt idx="244">
                  <c:v>43345</c:v>
                </c:pt>
                <c:pt idx="245">
                  <c:v>43346</c:v>
                </c:pt>
                <c:pt idx="246">
                  <c:v>43347</c:v>
                </c:pt>
                <c:pt idx="247">
                  <c:v>43348</c:v>
                </c:pt>
                <c:pt idx="248">
                  <c:v>43349</c:v>
                </c:pt>
                <c:pt idx="249">
                  <c:v>43350</c:v>
                </c:pt>
                <c:pt idx="250">
                  <c:v>43351</c:v>
                </c:pt>
                <c:pt idx="251">
                  <c:v>43352</c:v>
                </c:pt>
                <c:pt idx="252">
                  <c:v>43353</c:v>
                </c:pt>
                <c:pt idx="253">
                  <c:v>43354</c:v>
                </c:pt>
                <c:pt idx="254">
                  <c:v>43355</c:v>
                </c:pt>
                <c:pt idx="255">
                  <c:v>43356</c:v>
                </c:pt>
                <c:pt idx="256">
                  <c:v>43357</c:v>
                </c:pt>
                <c:pt idx="257">
                  <c:v>43358</c:v>
                </c:pt>
                <c:pt idx="258">
                  <c:v>43359</c:v>
                </c:pt>
                <c:pt idx="259">
                  <c:v>43360</c:v>
                </c:pt>
                <c:pt idx="260">
                  <c:v>43361</c:v>
                </c:pt>
                <c:pt idx="261">
                  <c:v>43362</c:v>
                </c:pt>
                <c:pt idx="262">
                  <c:v>43363</c:v>
                </c:pt>
                <c:pt idx="263">
                  <c:v>43364</c:v>
                </c:pt>
                <c:pt idx="264">
                  <c:v>43365</c:v>
                </c:pt>
                <c:pt idx="265">
                  <c:v>43366</c:v>
                </c:pt>
                <c:pt idx="266">
                  <c:v>43367</c:v>
                </c:pt>
                <c:pt idx="267">
                  <c:v>43368</c:v>
                </c:pt>
                <c:pt idx="268">
                  <c:v>43369</c:v>
                </c:pt>
                <c:pt idx="269">
                  <c:v>43370</c:v>
                </c:pt>
                <c:pt idx="270">
                  <c:v>43371</c:v>
                </c:pt>
                <c:pt idx="271">
                  <c:v>43372</c:v>
                </c:pt>
                <c:pt idx="272">
                  <c:v>43373</c:v>
                </c:pt>
                <c:pt idx="273">
                  <c:v>43374</c:v>
                </c:pt>
                <c:pt idx="274">
                  <c:v>43375</c:v>
                </c:pt>
                <c:pt idx="275">
                  <c:v>43376</c:v>
                </c:pt>
                <c:pt idx="276">
                  <c:v>43377</c:v>
                </c:pt>
                <c:pt idx="277">
                  <c:v>43378</c:v>
                </c:pt>
                <c:pt idx="278">
                  <c:v>43379</c:v>
                </c:pt>
                <c:pt idx="279">
                  <c:v>43380</c:v>
                </c:pt>
                <c:pt idx="280">
                  <c:v>43381</c:v>
                </c:pt>
                <c:pt idx="281">
                  <c:v>43382</c:v>
                </c:pt>
                <c:pt idx="282">
                  <c:v>43383</c:v>
                </c:pt>
                <c:pt idx="283">
                  <c:v>43384</c:v>
                </c:pt>
                <c:pt idx="284">
                  <c:v>43385</c:v>
                </c:pt>
                <c:pt idx="285">
                  <c:v>43386</c:v>
                </c:pt>
                <c:pt idx="286">
                  <c:v>43387</c:v>
                </c:pt>
                <c:pt idx="287">
                  <c:v>43388</c:v>
                </c:pt>
                <c:pt idx="288">
                  <c:v>43389</c:v>
                </c:pt>
                <c:pt idx="289">
                  <c:v>43390</c:v>
                </c:pt>
                <c:pt idx="290">
                  <c:v>43391</c:v>
                </c:pt>
                <c:pt idx="291">
                  <c:v>43392</c:v>
                </c:pt>
                <c:pt idx="292">
                  <c:v>43393</c:v>
                </c:pt>
                <c:pt idx="293">
                  <c:v>43394</c:v>
                </c:pt>
                <c:pt idx="294">
                  <c:v>43395</c:v>
                </c:pt>
                <c:pt idx="295">
                  <c:v>43396</c:v>
                </c:pt>
                <c:pt idx="296">
                  <c:v>43397</c:v>
                </c:pt>
                <c:pt idx="297">
                  <c:v>43398</c:v>
                </c:pt>
                <c:pt idx="298">
                  <c:v>43399</c:v>
                </c:pt>
                <c:pt idx="299">
                  <c:v>43400</c:v>
                </c:pt>
                <c:pt idx="300">
                  <c:v>43401</c:v>
                </c:pt>
                <c:pt idx="301">
                  <c:v>43402</c:v>
                </c:pt>
                <c:pt idx="302">
                  <c:v>43403</c:v>
                </c:pt>
                <c:pt idx="303">
                  <c:v>43404</c:v>
                </c:pt>
                <c:pt idx="304">
                  <c:v>43405</c:v>
                </c:pt>
                <c:pt idx="305">
                  <c:v>43406</c:v>
                </c:pt>
                <c:pt idx="306">
                  <c:v>43407</c:v>
                </c:pt>
                <c:pt idx="307">
                  <c:v>43408</c:v>
                </c:pt>
                <c:pt idx="308">
                  <c:v>43409</c:v>
                </c:pt>
                <c:pt idx="309">
                  <c:v>43410</c:v>
                </c:pt>
                <c:pt idx="310">
                  <c:v>43411</c:v>
                </c:pt>
                <c:pt idx="311">
                  <c:v>43412</c:v>
                </c:pt>
                <c:pt idx="312">
                  <c:v>43413</c:v>
                </c:pt>
                <c:pt idx="313">
                  <c:v>43414</c:v>
                </c:pt>
                <c:pt idx="314">
                  <c:v>43415</c:v>
                </c:pt>
                <c:pt idx="315">
                  <c:v>43416</c:v>
                </c:pt>
                <c:pt idx="316">
                  <c:v>43417</c:v>
                </c:pt>
                <c:pt idx="317">
                  <c:v>43418</c:v>
                </c:pt>
                <c:pt idx="318">
                  <c:v>43419</c:v>
                </c:pt>
                <c:pt idx="319">
                  <c:v>43420</c:v>
                </c:pt>
                <c:pt idx="320">
                  <c:v>43421</c:v>
                </c:pt>
                <c:pt idx="321">
                  <c:v>43422</c:v>
                </c:pt>
                <c:pt idx="322">
                  <c:v>43423</c:v>
                </c:pt>
                <c:pt idx="323">
                  <c:v>43424</c:v>
                </c:pt>
                <c:pt idx="324">
                  <c:v>43425</c:v>
                </c:pt>
                <c:pt idx="325">
                  <c:v>43426</c:v>
                </c:pt>
                <c:pt idx="326">
                  <c:v>43427</c:v>
                </c:pt>
                <c:pt idx="327">
                  <c:v>43428</c:v>
                </c:pt>
                <c:pt idx="328">
                  <c:v>43429</c:v>
                </c:pt>
                <c:pt idx="329">
                  <c:v>43430</c:v>
                </c:pt>
                <c:pt idx="330">
                  <c:v>43431</c:v>
                </c:pt>
                <c:pt idx="331">
                  <c:v>43432</c:v>
                </c:pt>
                <c:pt idx="332">
                  <c:v>43433</c:v>
                </c:pt>
                <c:pt idx="333">
                  <c:v>43434</c:v>
                </c:pt>
                <c:pt idx="334">
                  <c:v>43435</c:v>
                </c:pt>
                <c:pt idx="335">
                  <c:v>43436</c:v>
                </c:pt>
                <c:pt idx="336">
                  <c:v>43437</c:v>
                </c:pt>
                <c:pt idx="337">
                  <c:v>43438</c:v>
                </c:pt>
                <c:pt idx="338">
                  <c:v>43439</c:v>
                </c:pt>
                <c:pt idx="339">
                  <c:v>43440</c:v>
                </c:pt>
                <c:pt idx="340">
                  <c:v>43441</c:v>
                </c:pt>
                <c:pt idx="341">
                  <c:v>43442</c:v>
                </c:pt>
                <c:pt idx="342">
                  <c:v>43443</c:v>
                </c:pt>
                <c:pt idx="343">
                  <c:v>43444</c:v>
                </c:pt>
                <c:pt idx="344">
                  <c:v>43445</c:v>
                </c:pt>
                <c:pt idx="345">
                  <c:v>43446</c:v>
                </c:pt>
                <c:pt idx="346">
                  <c:v>43447</c:v>
                </c:pt>
                <c:pt idx="347">
                  <c:v>43448</c:v>
                </c:pt>
                <c:pt idx="348">
                  <c:v>43449</c:v>
                </c:pt>
                <c:pt idx="349">
                  <c:v>43450</c:v>
                </c:pt>
                <c:pt idx="350">
                  <c:v>43451</c:v>
                </c:pt>
                <c:pt idx="351">
                  <c:v>43452</c:v>
                </c:pt>
                <c:pt idx="352">
                  <c:v>43453</c:v>
                </c:pt>
                <c:pt idx="353">
                  <c:v>43454</c:v>
                </c:pt>
                <c:pt idx="354">
                  <c:v>43455</c:v>
                </c:pt>
                <c:pt idx="355">
                  <c:v>43456</c:v>
                </c:pt>
                <c:pt idx="356">
                  <c:v>43457</c:v>
                </c:pt>
                <c:pt idx="357">
                  <c:v>43458</c:v>
                </c:pt>
                <c:pt idx="358">
                  <c:v>43459</c:v>
                </c:pt>
                <c:pt idx="359">
                  <c:v>43460</c:v>
                </c:pt>
                <c:pt idx="360">
                  <c:v>43461</c:v>
                </c:pt>
                <c:pt idx="361">
                  <c:v>43462</c:v>
                </c:pt>
                <c:pt idx="362">
                  <c:v>43463</c:v>
                </c:pt>
                <c:pt idx="363">
                  <c:v>43464</c:v>
                </c:pt>
                <c:pt idx="364">
                  <c:v>43465</c:v>
                </c:pt>
                <c:pt idx="365">
                  <c:v>43466</c:v>
                </c:pt>
                <c:pt idx="366">
                  <c:v>43467</c:v>
                </c:pt>
                <c:pt idx="367">
                  <c:v>43468</c:v>
                </c:pt>
                <c:pt idx="368">
                  <c:v>43469</c:v>
                </c:pt>
                <c:pt idx="369">
                  <c:v>43470</c:v>
                </c:pt>
                <c:pt idx="370">
                  <c:v>43471</c:v>
                </c:pt>
                <c:pt idx="371">
                  <c:v>43472</c:v>
                </c:pt>
                <c:pt idx="372">
                  <c:v>43473</c:v>
                </c:pt>
                <c:pt idx="373">
                  <c:v>43474</c:v>
                </c:pt>
                <c:pt idx="374">
                  <c:v>43475</c:v>
                </c:pt>
                <c:pt idx="375">
                  <c:v>43476</c:v>
                </c:pt>
                <c:pt idx="376">
                  <c:v>43477</c:v>
                </c:pt>
                <c:pt idx="377">
                  <c:v>43478</c:v>
                </c:pt>
                <c:pt idx="378">
                  <c:v>43479</c:v>
                </c:pt>
                <c:pt idx="379">
                  <c:v>43480</c:v>
                </c:pt>
                <c:pt idx="380">
                  <c:v>43481</c:v>
                </c:pt>
                <c:pt idx="381">
                  <c:v>43482</c:v>
                </c:pt>
                <c:pt idx="382">
                  <c:v>43483</c:v>
                </c:pt>
                <c:pt idx="383">
                  <c:v>43484</c:v>
                </c:pt>
                <c:pt idx="384">
                  <c:v>43485</c:v>
                </c:pt>
                <c:pt idx="385">
                  <c:v>43486</c:v>
                </c:pt>
                <c:pt idx="386">
                  <c:v>43487</c:v>
                </c:pt>
                <c:pt idx="387">
                  <c:v>43488</c:v>
                </c:pt>
                <c:pt idx="388">
                  <c:v>43489</c:v>
                </c:pt>
                <c:pt idx="389">
                  <c:v>43490</c:v>
                </c:pt>
                <c:pt idx="390">
                  <c:v>43491</c:v>
                </c:pt>
                <c:pt idx="391">
                  <c:v>43492</c:v>
                </c:pt>
                <c:pt idx="392">
                  <c:v>43493</c:v>
                </c:pt>
                <c:pt idx="393">
                  <c:v>43494</c:v>
                </c:pt>
                <c:pt idx="394">
                  <c:v>43495</c:v>
                </c:pt>
                <c:pt idx="395">
                  <c:v>43496</c:v>
                </c:pt>
                <c:pt idx="396">
                  <c:v>43497</c:v>
                </c:pt>
                <c:pt idx="397">
                  <c:v>43498</c:v>
                </c:pt>
                <c:pt idx="398">
                  <c:v>43499</c:v>
                </c:pt>
                <c:pt idx="399">
                  <c:v>43500</c:v>
                </c:pt>
                <c:pt idx="400">
                  <c:v>43501</c:v>
                </c:pt>
                <c:pt idx="401">
                  <c:v>43502</c:v>
                </c:pt>
                <c:pt idx="402">
                  <c:v>43503</c:v>
                </c:pt>
                <c:pt idx="403">
                  <c:v>43504</c:v>
                </c:pt>
                <c:pt idx="404">
                  <c:v>43505</c:v>
                </c:pt>
                <c:pt idx="405">
                  <c:v>43506</c:v>
                </c:pt>
                <c:pt idx="406">
                  <c:v>43507</c:v>
                </c:pt>
                <c:pt idx="407">
                  <c:v>43508</c:v>
                </c:pt>
                <c:pt idx="408">
                  <c:v>43509</c:v>
                </c:pt>
                <c:pt idx="409">
                  <c:v>43510</c:v>
                </c:pt>
                <c:pt idx="410">
                  <c:v>43511</c:v>
                </c:pt>
                <c:pt idx="411">
                  <c:v>43512</c:v>
                </c:pt>
                <c:pt idx="412">
                  <c:v>43513</c:v>
                </c:pt>
                <c:pt idx="413">
                  <c:v>43514</c:v>
                </c:pt>
                <c:pt idx="414">
                  <c:v>43515</c:v>
                </c:pt>
                <c:pt idx="415">
                  <c:v>43516</c:v>
                </c:pt>
                <c:pt idx="416">
                  <c:v>43517</c:v>
                </c:pt>
                <c:pt idx="417">
                  <c:v>43518</c:v>
                </c:pt>
                <c:pt idx="418">
                  <c:v>43519</c:v>
                </c:pt>
                <c:pt idx="419">
                  <c:v>43520</c:v>
                </c:pt>
                <c:pt idx="420">
                  <c:v>43521</c:v>
                </c:pt>
                <c:pt idx="421">
                  <c:v>43522</c:v>
                </c:pt>
                <c:pt idx="422">
                  <c:v>43523</c:v>
                </c:pt>
                <c:pt idx="423">
                  <c:v>43524</c:v>
                </c:pt>
                <c:pt idx="424">
                  <c:v>43525</c:v>
                </c:pt>
                <c:pt idx="425">
                  <c:v>43526</c:v>
                </c:pt>
                <c:pt idx="426">
                  <c:v>43527</c:v>
                </c:pt>
                <c:pt idx="427">
                  <c:v>43528</c:v>
                </c:pt>
                <c:pt idx="428">
                  <c:v>43529</c:v>
                </c:pt>
                <c:pt idx="429">
                  <c:v>43530</c:v>
                </c:pt>
                <c:pt idx="430">
                  <c:v>43531</c:v>
                </c:pt>
                <c:pt idx="431">
                  <c:v>43532</c:v>
                </c:pt>
                <c:pt idx="432">
                  <c:v>43533</c:v>
                </c:pt>
                <c:pt idx="433">
                  <c:v>43534</c:v>
                </c:pt>
                <c:pt idx="434">
                  <c:v>43535</c:v>
                </c:pt>
                <c:pt idx="435">
                  <c:v>43536</c:v>
                </c:pt>
                <c:pt idx="436">
                  <c:v>43537</c:v>
                </c:pt>
                <c:pt idx="437">
                  <c:v>43538</c:v>
                </c:pt>
                <c:pt idx="438">
                  <c:v>43539</c:v>
                </c:pt>
                <c:pt idx="439">
                  <c:v>43540</c:v>
                </c:pt>
                <c:pt idx="440">
                  <c:v>43541</c:v>
                </c:pt>
                <c:pt idx="441">
                  <c:v>43542</c:v>
                </c:pt>
                <c:pt idx="442">
                  <c:v>43543</c:v>
                </c:pt>
                <c:pt idx="443">
                  <c:v>43544</c:v>
                </c:pt>
                <c:pt idx="444">
                  <c:v>43545</c:v>
                </c:pt>
                <c:pt idx="445">
                  <c:v>43546</c:v>
                </c:pt>
                <c:pt idx="446">
                  <c:v>43547</c:v>
                </c:pt>
                <c:pt idx="447">
                  <c:v>43548</c:v>
                </c:pt>
                <c:pt idx="448">
                  <c:v>43549</c:v>
                </c:pt>
                <c:pt idx="449">
                  <c:v>43550</c:v>
                </c:pt>
                <c:pt idx="450">
                  <c:v>43551</c:v>
                </c:pt>
                <c:pt idx="451">
                  <c:v>43552</c:v>
                </c:pt>
                <c:pt idx="452">
                  <c:v>43553</c:v>
                </c:pt>
                <c:pt idx="453">
                  <c:v>43554</c:v>
                </c:pt>
                <c:pt idx="454">
                  <c:v>43555</c:v>
                </c:pt>
                <c:pt idx="455">
                  <c:v>43556</c:v>
                </c:pt>
                <c:pt idx="456">
                  <c:v>43557</c:v>
                </c:pt>
                <c:pt idx="457">
                  <c:v>43558</c:v>
                </c:pt>
                <c:pt idx="458">
                  <c:v>43559</c:v>
                </c:pt>
                <c:pt idx="459">
                  <c:v>43560</c:v>
                </c:pt>
                <c:pt idx="460">
                  <c:v>43561</c:v>
                </c:pt>
                <c:pt idx="461">
                  <c:v>43562</c:v>
                </c:pt>
                <c:pt idx="462">
                  <c:v>43563</c:v>
                </c:pt>
                <c:pt idx="463">
                  <c:v>43564</c:v>
                </c:pt>
                <c:pt idx="464">
                  <c:v>43565</c:v>
                </c:pt>
                <c:pt idx="465">
                  <c:v>43566</c:v>
                </c:pt>
                <c:pt idx="466">
                  <c:v>43567</c:v>
                </c:pt>
                <c:pt idx="467">
                  <c:v>43568</c:v>
                </c:pt>
                <c:pt idx="468">
                  <c:v>43569</c:v>
                </c:pt>
                <c:pt idx="469">
                  <c:v>43570</c:v>
                </c:pt>
                <c:pt idx="470">
                  <c:v>43571</c:v>
                </c:pt>
                <c:pt idx="471">
                  <c:v>43572</c:v>
                </c:pt>
                <c:pt idx="472">
                  <c:v>43573</c:v>
                </c:pt>
                <c:pt idx="473">
                  <c:v>43574</c:v>
                </c:pt>
                <c:pt idx="474">
                  <c:v>43575</c:v>
                </c:pt>
                <c:pt idx="475">
                  <c:v>43576</c:v>
                </c:pt>
                <c:pt idx="476">
                  <c:v>43577</c:v>
                </c:pt>
                <c:pt idx="477">
                  <c:v>43578</c:v>
                </c:pt>
                <c:pt idx="478">
                  <c:v>43579</c:v>
                </c:pt>
                <c:pt idx="479">
                  <c:v>43580</c:v>
                </c:pt>
                <c:pt idx="480">
                  <c:v>43581</c:v>
                </c:pt>
                <c:pt idx="481">
                  <c:v>43582</c:v>
                </c:pt>
                <c:pt idx="482">
                  <c:v>43583</c:v>
                </c:pt>
                <c:pt idx="483">
                  <c:v>43584</c:v>
                </c:pt>
                <c:pt idx="484">
                  <c:v>43585</c:v>
                </c:pt>
                <c:pt idx="485">
                  <c:v>43586</c:v>
                </c:pt>
                <c:pt idx="486">
                  <c:v>43587</c:v>
                </c:pt>
                <c:pt idx="487">
                  <c:v>43588</c:v>
                </c:pt>
                <c:pt idx="488">
                  <c:v>43589</c:v>
                </c:pt>
                <c:pt idx="489">
                  <c:v>43590</c:v>
                </c:pt>
                <c:pt idx="490">
                  <c:v>43591</c:v>
                </c:pt>
                <c:pt idx="491">
                  <c:v>43592</c:v>
                </c:pt>
                <c:pt idx="492">
                  <c:v>43593</c:v>
                </c:pt>
                <c:pt idx="493">
                  <c:v>43594</c:v>
                </c:pt>
                <c:pt idx="494">
                  <c:v>43595</c:v>
                </c:pt>
                <c:pt idx="495">
                  <c:v>43596</c:v>
                </c:pt>
                <c:pt idx="496">
                  <c:v>43597</c:v>
                </c:pt>
                <c:pt idx="497">
                  <c:v>43598</c:v>
                </c:pt>
                <c:pt idx="498">
                  <c:v>43599</c:v>
                </c:pt>
                <c:pt idx="499">
                  <c:v>43600</c:v>
                </c:pt>
                <c:pt idx="500">
                  <c:v>43601</c:v>
                </c:pt>
                <c:pt idx="501">
                  <c:v>43602</c:v>
                </c:pt>
                <c:pt idx="502">
                  <c:v>43603</c:v>
                </c:pt>
                <c:pt idx="503">
                  <c:v>43604</c:v>
                </c:pt>
                <c:pt idx="504">
                  <c:v>43605</c:v>
                </c:pt>
                <c:pt idx="505">
                  <c:v>43606</c:v>
                </c:pt>
                <c:pt idx="506">
                  <c:v>43607</c:v>
                </c:pt>
                <c:pt idx="507">
                  <c:v>43608</c:v>
                </c:pt>
                <c:pt idx="508">
                  <c:v>43609</c:v>
                </c:pt>
                <c:pt idx="509">
                  <c:v>43610</c:v>
                </c:pt>
                <c:pt idx="510">
                  <c:v>43611</c:v>
                </c:pt>
                <c:pt idx="511">
                  <c:v>43612</c:v>
                </c:pt>
                <c:pt idx="512">
                  <c:v>43613</c:v>
                </c:pt>
                <c:pt idx="513">
                  <c:v>43614</c:v>
                </c:pt>
                <c:pt idx="514">
                  <c:v>43615</c:v>
                </c:pt>
                <c:pt idx="515">
                  <c:v>43616</c:v>
                </c:pt>
                <c:pt idx="516">
                  <c:v>43617</c:v>
                </c:pt>
                <c:pt idx="517">
                  <c:v>43618</c:v>
                </c:pt>
                <c:pt idx="518">
                  <c:v>43619</c:v>
                </c:pt>
                <c:pt idx="519">
                  <c:v>43620</c:v>
                </c:pt>
                <c:pt idx="520">
                  <c:v>43621</c:v>
                </c:pt>
                <c:pt idx="521">
                  <c:v>43622</c:v>
                </c:pt>
                <c:pt idx="522">
                  <c:v>43623</c:v>
                </c:pt>
                <c:pt idx="523">
                  <c:v>43624</c:v>
                </c:pt>
                <c:pt idx="524">
                  <c:v>43625</c:v>
                </c:pt>
                <c:pt idx="525">
                  <c:v>43626</c:v>
                </c:pt>
                <c:pt idx="526">
                  <c:v>43627</c:v>
                </c:pt>
                <c:pt idx="527">
                  <c:v>43628</c:v>
                </c:pt>
                <c:pt idx="528">
                  <c:v>43629</c:v>
                </c:pt>
                <c:pt idx="529">
                  <c:v>43630</c:v>
                </c:pt>
                <c:pt idx="530">
                  <c:v>43631</c:v>
                </c:pt>
                <c:pt idx="531">
                  <c:v>43632</c:v>
                </c:pt>
                <c:pt idx="532">
                  <c:v>43633</c:v>
                </c:pt>
                <c:pt idx="533">
                  <c:v>43634</c:v>
                </c:pt>
                <c:pt idx="534">
                  <c:v>43635</c:v>
                </c:pt>
                <c:pt idx="535">
                  <c:v>43636</c:v>
                </c:pt>
                <c:pt idx="536">
                  <c:v>43637</c:v>
                </c:pt>
                <c:pt idx="537">
                  <c:v>43638</c:v>
                </c:pt>
                <c:pt idx="538">
                  <c:v>43639</c:v>
                </c:pt>
                <c:pt idx="539">
                  <c:v>43640</c:v>
                </c:pt>
                <c:pt idx="540">
                  <c:v>43641</c:v>
                </c:pt>
                <c:pt idx="541">
                  <c:v>43642</c:v>
                </c:pt>
                <c:pt idx="542">
                  <c:v>43643</c:v>
                </c:pt>
                <c:pt idx="543">
                  <c:v>43644</c:v>
                </c:pt>
                <c:pt idx="544">
                  <c:v>43645</c:v>
                </c:pt>
                <c:pt idx="545">
                  <c:v>43646</c:v>
                </c:pt>
                <c:pt idx="546">
                  <c:v>43647</c:v>
                </c:pt>
                <c:pt idx="547">
                  <c:v>43648</c:v>
                </c:pt>
                <c:pt idx="548">
                  <c:v>43649</c:v>
                </c:pt>
                <c:pt idx="549">
                  <c:v>43650</c:v>
                </c:pt>
                <c:pt idx="550">
                  <c:v>43651</c:v>
                </c:pt>
                <c:pt idx="551">
                  <c:v>43652</c:v>
                </c:pt>
                <c:pt idx="552">
                  <c:v>43653</c:v>
                </c:pt>
                <c:pt idx="553">
                  <c:v>43654</c:v>
                </c:pt>
                <c:pt idx="554">
                  <c:v>43655</c:v>
                </c:pt>
                <c:pt idx="555">
                  <c:v>43656</c:v>
                </c:pt>
                <c:pt idx="556">
                  <c:v>43657</c:v>
                </c:pt>
                <c:pt idx="557">
                  <c:v>43658</c:v>
                </c:pt>
                <c:pt idx="558">
                  <c:v>43659</c:v>
                </c:pt>
                <c:pt idx="559">
                  <c:v>43660</c:v>
                </c:pt>
                <c:pt idx="560">
                  <c:v>43661</c:v>
                </c:pt>
                <c:pt idx="561">
                  <c:v>43662</c:v>
                </c:pt>
                <c:pt idx="562">
                  <c:v>43663</c:v>
                </c:pt>
                <c:pt idx="563">
                  <c:v>43664</c:v>
                </c:pt>
                <c:pt idx="564">
                  <c:v>43665</c:v>
                </c:pt>
                <c:pt idx="565">
                  <c:v>43666</c:v>
                </c:pt>
                <c:pt idx="566">
                  <c:v>43667</c:v>
                </c:pt>
                <c:pt idx="567">
                  <c:v>43668</c:v>
                </c:pt>
                <c:pt idx="568">
                  <c:v>43669</c:v>
                </c:pt>
                <c:pt idx="569">
                  <c:v>43670</c:v>
                </c:pt>
                <c:pt idx="570">
                  <c:v>43671</c:v>
                </c:pt>
                <c:pt idx="571">
                  <c:v>43672</c:v>
                </c:pt>
                <c:pt idx="572">
                  <c:v>43673</c:v>
                </c:pt>
                <c:pt idx="573">
                  <c:v>43674</c:v>
                </c:pt>
                <c:pt idx="574">
                  <c:v>43675</c:v>
                </c:pt>
                <c:pt idx="575">
                  <c:v>43676</c:v>
                </c:pt>
                <c:pt idx="576">
                  <c:v>43677</c:v>
                </c:pt>
                <c:pt idx="577">
                  <c:v>43678</c:v>
                </c:pt>
                <c:pt idx="578">
                  <c:v>43679</c:v>
                </c:pt>
                <c:pt idx="579">
                  <c:v>43680</c:v>
                </c:pt>
                <c:pt idx="580">
                  <c:v>43681</c:v>
                </c:pt>
                <c:pt idx="581">
                  <c:v>43682</c:v>
                </c:pt>
                <c:pt idx="582">
                  <c:v>43683</c:v>
                </c:pt>
                <c:pt idx="583">
                  <c:v>43684</c:v>
                </c:pt>
                <c:pt idx="584">
                  <c:v>43685</c:v>
                </c:pt>
                <c:pt idx="585">
                  <c:v>43686</c:v>
                </c:pt>
                <c:pt idx="586">
                  <c:v>43687</c:v>
                </c:pt>
                <c:pt idx="587">
                  <c:v>43688</c:v>
                </c:pt>
                <c:pt idx="588">
                  <c:v>43689</c:v>
                </c:pt>
                <c:pt idx="589">
                  <c:v>43690</c:v>
                </c:pt>
                <c:pt idx="590">
                  <c:v>43691</c:v>
                </c:pt>
                <c:pt idx="591">
                  <c:v>43692</c:v>
                </c:pt>
                <c:pt idx="592">
                  <c:v>43693</c:v>
                </c:pt>
                <c:pt idx="593">
                  <c:v>43694</c:v>
                </c:pt>
                <c:pt idx="594">
                  <c:v>43695</c:v>
                </c:pt>
                <c:pt idx="595">
                  <c:v>43696</c:v>
                </c:pt>
                <c:pt idx="596">
                  <c:v>43697</c:v>
                </c:pt>
                <c:pt idx="597">
                  <c:v>43698</c:v>
                </c:pt>
                <c:pt idx="598">
                  <c:v>43699</c:v>
                </c:pt>
                <c:pt idx="599">
                  <c:v>43700</c:v>
                </c:pt>
                <c:pt idx="600">
                  <c:v>43701</c:v>
                </c:pt>
                <c:pt idx="601">
                  <c:v>43702</c:v>
                </c:pt>
                <c:pt idx="602">
                  <c:v>43703</c:v>
                </c:pt>
                <c:pt idx="603">
                  <c:v>43704</c:v>
                </c:pt>
                <c:pt idx="604">
                  <c:v>43705</c:v>
                </c:pt>
                <c:pt idx="605">
                  <c:v>43706</c:v>
                </c:pt>
                <c:pt idx="606">
                  <c:v>43707</c:v>
                </c:pt>
                <c:pt idx="607">
                  <c:v>43708</c:v>
                </c:pt>
                <c:pt idx="608">
                  <c:v>43709</c:v>
                </c:pt>
                <c:pt idx="609">
                  <c:v>43710</c:v>
                </c:pt>
                <c:pt idx="610">
                  <c:v>43711</c:v>
                </c:pt>
                <c:pt idx="611">
                  <c:v>43712</c:v>
                </c:pt>
                <c:pt idx="612">
                  <c:v>43713</c:v>
                </c:pt>
                <c:pt idx="613">
                  <c:v>43714</c:v>
                </c:pt>
                <c:pt idx="614">
                  <c:v>43715</c:v>
                </c:pt>
                <c:pt idx="615">
                  <c:v>43716</c:v>
                </c:pt>
                <c:pt idx="616">
                  <c:v>43717</c:v>
                </c:pt>
                <c:pt idx="617">
                  <c:v>43718</c:v>
                </c:pt>
                <c:pt idx="618">
                  <c:v>43719</c:v>
                </c:pt>
                <c:pt idx="619">
                  <c:v>43720</c:v>
                </c:pt>
                <c:pt idx="620">
                  <c:v>43721</c:v>
                </c:pt>
                <c:pt idx="621">
                  <c:v>43722</c:v>
                </c:pt>
                <c:pt idx="622">
                  <c:v>43723</c:v>
                </c:pt>
                <c:pt idx="623">
                  <c:v>43724</c:v>
                </c:pt>
                <c:pt idx="624">
                  <c:v>43725</c:v>
                </c:pt>
                <c:pt idx="625">
                  <c:v>43726</c:v>
                </c:pt>
                <c:pt idx="626">
                  <c:v>43727</c:v>
                </c:pt>
                <c:pt idx="627">
                  <c:v>43728</c:v>
                </c:pt>
                <c:pt idx="628">
                  <c:v>43729</c:v>
                </c:pt>
                <c:pt idx="629">
                  <c:v>43730</c:v>
                </c:pt>
                <c:pt idx="630">
                  <c:v>43731</c:v>
                </c:pt>
                <c:pt idx="631">
                  <c:v>43732</c:v>
                </c:pt>
                <c:pt idx="632">
                  <c:v>43733</c:v>
                </c:pt>
                <c:pt idx="633">
                  <c:v>43734</c:v>
                </c:pt>
                <c:pt idx="634">
                  <c:v>43735</c:v>
                </c:pt>
                <c:pt idx="635">
                  <c:v>43736</c:v>
                </c:pt>
                <c:pt idx="636">
                  <c:v>43737</c:v>
                </c:pt>
                <c:pt idx="637">
                  <c:v>43738</c:v>
                </c:pt>
                <c:pt idx="638">
                  <c:v>43739</c:v>
                </c:pt>
                <c:pt idx="639">
                  <c:v>43740</c:v>
                </c:pt>
                <c:pt idx="640">
                  <c:v>43741</c:v>
                </c:pt>
                <c:pt idx="641">
                  <c:v>43742</c:v>
                </c:pt>
                <c:pt idx="642">
                  <c:v>43743</c:v>
                </c:pt>
                <c:pt idx="643">
                  <c:v>43744</c:v>
                </c:pt>
                <c:pt idx="644">
                  <c:v>43745</c:v>
                </c:pt>
                <c:pt idx="645">
                  <c:v>43746</c:v>
                </c:pt>
                <c:pt idx="646">
                  <c:v>43747</c:v>
                </c:pt>
                <c:pt idx="647">
                  <c:v>43748</c:v>
                </c:pt>
                <c:pt idx="648">
                  <c:v>43749</c:v>
                </c:pt>
                <c:pt idx="649">
                  <c:v>43750</c:v>
                </c:pt>
                <c:pt idx="650">
                  <c:v>43751</c:v>
                </c:pt>
                <c:pt idx="651">
                  <c:v>43752</c:v>
                </c:pt>
                <c:pt idx="652">
                  <c:v>43753</c:v>
                </c:pt>
                <c:pt idx="653">
                  <c:v>43754</c:v>
                </c:pt>
                <c:pt idx="654">
                  <c:v>43755</c:v>
                </c:pt>
                <c:pt idx="655">
                  <c:v>43756</c:v>
                </c:pt>
                <c:pt idx="656">
                  <c:v>43757</c:v>
                </c:pt>
                <c:pt idx="657">
                  <c:v>43758</c:v>
                </c:pt>
                <c:pt idx="658">
                  <c:v>43759</c:v>
                </c:pt>
                <c:pt idx="659">
                  <c:v>43760</c:v>
                </c:pt>
                <c:pt idx="660">
                  <c:v>43761</c:v>
                </c:pt>
                <c:pt idx="661">
                  <c:v>43762</c:v>
                </c:pt>
                <c:pt idx="662">
                  <c:v>43763</c:v>
                </c:pt>
                <c:pt idx="663">
                  <c:v>43764</c:v>
                </c:pt>
                <c:pt idx="664">
                  <c:v>43765</c:v>
                </c:pt>
                <c:pt idx="665">
                  <c:v>43766</c:v>
                </c:pt>
                <c:pt idx="666">
                  <c:v>43767</c:v>
                </c:pt>
                <c:pt idx="667">
                  <c:v>43768</c:v>
                </c:pt>
                <c:pt idx="668">
                  <c:v>43769</c:v>
                </c:pt>
                <c:pt idx="669">
                  <c:v>43770</c:v>
                </c:pt>
                <c:pt idx="670">
                  <c:v>43771</c:v>
                </c:pt>
                <c:pt idx="671">
                  <c:v>43772</c:v>
                </c:pt>
                <c:pt idx="672">
                  <c:v>43773</c:v>
                </c:pt>
                <c:pt idx="673">
                  <c:v>43774</c:v>
                </c:pt>
                <c:pt idx="674">
                  <c:v>43775</c:v>
                </c:pt>
                <c:pt idx="675">
                  <c:v>43776</c:v>
                </c:pt>
                <c:pt idx="676">
                  <c:v>43777</c:v>
                </c:pt>
                <c:pt idx="677">
                  <c:v>43778</c:v>
                </c:pt>
                <c:pt idx="678">
                  <c:v>43779</c:v>
                </c:pt>
                <c:pt idx="679">
                  <c:v>43780</c:v>
                </c:pt>
                <c:pt idx="680">
                  <c:v>43781</c:v>
                </c:pt>
                <c:pt idx="681">
                  <c:v>43782</c:v>
                </c:pt>
                <c:pt idx="682">
                  <c:v>43783</c:v>
                </c:pt>
                <c:pt idx="683">
                  <c:v>43784</c:v>
                </c:pt>
                <c:pt idx="684">
                  <c:v>43785</c:v>
                </c:pt>
                <c:pt idx="685">
                  <c:v>43786</c:v>
                </c:pt>
                <c:pt idx="686">
                  <c:v>43787</c:v>
                </c:pt>
                <c:pt idx="687">
                  <c:v>43788</c:v>
                </c:pt>
                <c:pt idx="688">
                  <c:v>43789</c:v>
                </c:pt>
                <c:pt idx="689">
                  <c:v>43790</c:v>
                </c:pt>
                <c:pt idx="690">
                  <c:v>43791</c:v>
                </c:pt>
                <c:pt idx="691">
                  <c:v>43792</c:v>
                </c:pt>
                <c:pt idx="692">
                  <c:v>43793</c:v>
                </c:pt>
                <c:pt idx="693">
                  <c:v>43794</c:v>
                </c:pt>
                <c:pt idx="694">
                  <c:v>43795</c:v>
                </c:pt>
                <c:pt idx="695">
                  <c:v>43796</c:v>
                </c:pt>
                <c:pt idx="696">
                  <c:v>43797</c:v>
                </c:pt>
                <c:pt idx="697">
                  <c:v>43798</c:v>
                </c:pt>
                <c:pt idx="698">
                  <c:v>43799</c:v>
                </c:pt>
                <c:pt idx="699">
                  <c:v>43800</c:v>
                </c:pt>
                <c:pt idx="700">
                  <c:v>43801</c:v>
                </c:pt>
                <c:pt idx="701">
                  <c:v>43802</c:v>
                </c:pt>
                <c:pt idx="702">
                  <c:v>43803</c:v>
                </c:pt>
                <c:pt idx="703">
                  <c:v>43804</c:v>
                </c:pt>
                <c:pt idx="704">
                  <c:v>43805</c:v>
                </c:pt>
                <c:pt idx="705">
                  <c:v>43806</c:v>
                </c:pt>
                <c:pt idx="706">
                  <c:v>43807</c:v>
                </c:pt>
                <c:pt idx="707">
                  <c:v>43808</c:v>
                </c:pt>
                <c:pt idx="708">
                  <c:v>43809</c:v>
                </c:pt>
                <c:pt idx="709">
                  <c:v>43810</c:v>
                </c:pt>
                <c:pt idx="710">
                  <c:v>43811</c:v>
                </c:pt>
                <c:pt idx="711">
                  <c:v>43812</c:v>
                </c:pt>
                <c:pt idx="712">
                  <c:v>43813</c:v>
                </c:pt>
                <c:pt idx="713">
                  <c:v>43814</c:v>
                </c:pt>
                <c:pt idx="714">
                  <c:v>43815</c:v>
                </c:pt>
                <c:pt idx="715">
                  <c:v>43816</c:v>
                </c:pt>
                <c:pt idx="716">
                  <c:v>43817</c:v>
                </c:pt>
                <c:pt idx="717">
                  <c:v>43818</c:v>
                </c:pt>
                <c:pt idx="718">
                  <c:v>43819</c:v>
                </c:pt>
                <c:pt idx="719">
                  <c:v>43820</c:v>
                </c:pt>
                <c:pt idx="720">
                  <c:v>43821</c:v>
                </c:pt>
                <c:pt idx="721">
                  <c:v>43822</c:v>
                </c:pt>
                <c:pt idx="722">
                  <c:v>43823</c:v>
                </c:pt>
                <c:pt idx="723">
                  <c:v>43824</c:v>
                </c:pt>
                <c:pt idx="724">
                  <c:v>43825</c:v>
                </c:pt>
                <c:pt idx="725">
                  <c:v>43826</c:v>
                </c:pt>
                <c:pt idx="726">
                  <c:v>43827</c:v>
                </c:pt>
                <c:pt idx="727">
                  <c:v>43828</c:v>
                </c:pt>
                <c:pt idx="728">
                  <c:v>43829</c:v>
                </c:pt>
                <c:pt idx="729">
                  <c:v>43830</c:v>
                </c:pt>
                <c:pt idx="730">
                  <c:v>43831</c:v>
                </c:pt>
                <c:pt idx="731">
                  <c:v>43832</c:v>
                </c:pt>
                <c:pt idx="732">
                  <c:v>43833</c:v>
                </c:pt>
                <c:pt idx="733">
                  <c:v>43834</c:v>
                </c:pt>
                <c:pt idx="734">
                  <c:v>43835</c:v>
                </c:pt>
                <c:pt idx="735">
                  <c:v>43836</c:v>
                </c:pt>
                <c:pt idx="736">
                  <c:v>43837</c:v>
                </c:pt>
                <c:pt idx="737">
                  <c:v>43838</c:v>
                </c:pt>
                <c:pt idx="738">
                  <c:v>43839</c:v>
                </c:pt>
                <c:pt idx="739">
                  <c:v>43840</c:v>
                </c:pt>
                <c:pt idx="740">
                  <c:v>43841</c:v>
                </c:pt>
                <c:pt idx="741">
                  <c:v>43842</c:v>
                </c:pt>
                <c:pt idx="742">
                  <c:v>43843</c:v>
                </c:pt>
                <c:pt idx="743">
                  <c:v>43844</c:v>
                </c:pt>
                <c:pt idx="744">
                  <c:v>43845</c:v>
                </c:pt>
                <c:pt idx="745">
                  <c:v>43846</c:v>
                </c:pt>
                <c:pt idx="746">
                  <c:v>43847</c:v>
                </c:pt>
                <c:pt idx="747">
                  <c:v>43848</c:v>
                </c:pt>
                <c:pt idx="748">
                  <c:v>43849</c:v>
                </c:pt>
                <c:pt idx="749">
                  <c:v>43850</c:v>
                </c:pt>
                <c:pt idx="750">
                  <c:v>43851</c:v>
                </c:pt>
                <c:pt idx="751">
                  <c:v>43852</c:v>
                </c:pt>
                <c:pt idx="752">
                  <c:v>43853</c:v>
                </c:pt>
                <c:pt idx="753">
                  <c:v>43854</c:v>
                </c:pt>
                <c:pt idx="754">
                  <c:v>43855</c:v>
                </c:pt>
                <c:pt idx="755">
                  <c:v>43856</c:v>
                </c:pt>
                <c:pt idx="756">
                  <c:v>43857</c:v>
                </c:pt>
                <c:pt idx="757">
                  <c:v>43858</c:v>
                </c:pt>
                <c:pt idx="758">
                  <c:v>43859</c:v>
                </c:pt>
                <c:pt idx="759">
                  <c:v>43860</c:v>
                </c:pt>
                <c:pt idx="760">
                  <c:v>43861</c:v>
                </c:pt>
                <c:pt idx="761">
                  <c:v>43862</c:v>
                </c:pt>
                <c:pt idx="762">
                  <c:v>43863</c:v>
                </c:pt>
                <c:pt idx="763">
                  <c:v>43864</c:v>
                </c:pt>
                <c:pt idx="764">
                  <c:v>43865</c:v>
                </c:pt>
                <c:pt idx="765">
                  <c:v>43866</c:v>
                </c:pt>
                <c:pt idx="766">
                  <c:v>43867</c:v>
                </c:pt>
                <c:pt idx="767">
                  <c:v>43868</c:v>
                </c:pt>
                <c:pt idx="768">
                  <c:v>43869</c:v>
                </c:pt>
                <c:pt idx="769">
                  <c:v>43870</c:v>
                </c:pt>
                <c:pt idx="770">
                  <c:v>43871</c:v>
                </c:pt>
                <c:pt idx="771">
                  <c:v>43872</c:v>
                </c:pt>
                <c:pt idx="772">
                  <c:v>43873</c:v>
                </c:pt>
                <c:pt idx="773">
                  <c:v>43874</c:v>
                </c:pt>
                <c:pt idx="774">
                  <c:v>43875</c:v>
                </c:pt>
                <c:pt idx="775">
                  <c:v>43876</c:v>
                </c:pt>
                <c:pt idx="776">
                  <c:v>43877</c:v>
                </c:pt>
                <c:pt idx="777">
                  <c:v>43878</c:v>
                </c:pt>
                <c:pt idx="778">
                  <c:v>43879</c:v>
                </c:pt>
                <c:pt idx="779">
                  <c:v>43880</c:v>
                </c:pt>
                <c:pt idx="780">
                  <c:v>43881</c:v>
                </c:pt>
                <c:pt idx="781">
                  <c:v>43882</c:v>
                </c:pt>
                <c:pt idx="782">
                  <c:v>43883</c:v>
                </c:pt>
                <c:pt idx="783">
                  <c:v>43884</c:v>
                </c:pt>
                <c:pt idx="784">
                  <c:v>43885</c:v>
                </c:pt>
                <c:pt idx="785">
                  <c:v>43886</c:v>
                </c:pt>
                <c:pt idx="786">
                  <c:v>43887</c:v>
                </c:pt>
                <c:pt idx="787">
                  <c:v>43888</c:v>
                </c:pt>
                <c:pt idx="788">
                  <c:v>43889</c:v>
                </c:pt>
                <c:pt idx="789">
                  <c:v>43890</c:v>
                </c:pt>
                <c:pt idx="790">
                  <c:v>43891</c:v>
                </c:pt>
                <c:pt idx="791">
                  <c:v>43892</c:v>
                </c:pt>
                <c:pt idx="792">
                  <c:v>43893</c:v>
                </c:pt>
                <c:pt idx="793">
                  <c:v>43894</c:v>
                </c:pt>
                <c:pt idx="794">
                  <c:v>43895</c:v>
                </c:pt>
                <c:pt idx="795">
                  <c:v>43896</c:v>
                </c:pt>
                <c:pt idx="796">
                  <c:v>43897</c:v>
                </c:pt>
                <c:pt idx="797">
                  <c:v>43898</c:v>
                </c:pt>
                <c:pt idx="798">
                  <c:v>43899</c:v>
                </c:pt>
                <c:pt idx="799">
                  <c:v>43900</c:v>
                </c:pt>
                <c:pt idx="800">
                  <c:v>43901</c:v>
                </c:pt>
                <c:pt idx="801">
                  <c:v>43902</c:v>
                </c:pt>
                <c:pt idx="802">
                  <c:v>43903</c:v>
                </c:pt>
                <c:pt idx="803">
                  <c:v>43904</c:v>
                </c:pt>
                <c:pt idx="804">
                  <c:v>43905</c:v>
                </c:pt>
                <c:pt idx="805">
                  <c:v>43906</c:v>
                </c:pt>
                <c:pt idx="806">
                  <c:v>43907</c:v>
                </c:pt>
                <c:pt idx="807">
                  <c:v>43908</c:v>
                </c:pt>
                <c:pt idx="808">
                  <c:v>43909</c:v>
                </c:pt>
                <c:pt idx="809">
                  <c:v>43910</c:v>
                </c:pt>
                <c:pt idx="810">
                  <c:v>43911</c:v>
                </c:pt>
                <c:pt idx="811">
                  <c:v>43912</c:v>
                </c:pt>
                <c:pt idx="812">
                  <c:v>43913</c:v>
                </c:pt>
                <c:pt idx="813">
                  <c:v>43914</c:v>
                </c:pt>
                <c:pt idx="814">
                  <c:v>43915</c:v>
                </c:pt>
                <c:pt idx="815">
                  <c:v>43916</c:v>
                </c:pt>
                <c:pt idx="816">
                  <c:v>43917</c:v>
                </c:pt>
                <c:pt idx="817">
                  <c:v>43918</c:v>
                </c:pt>
                <c:pt idx="818">
                  <c:v>43919</c:v>
                </c:pt>
                <c:pt idx="819">
                  <c:v>43920</c:v>
                </c:pt>
                <c:pt idx="820">
                  <c:v>43921</c:v>
                </c:pt>
                <c:pt idx="821">
                  <c:v>43922</c:v>
                </c:pt>
                <c:pt idx="822">
                  <c:v>43923</c:v>
                </c:pt>
                <c:pt idx="823">
                  <c:v>43924</c:v>
                </c:pt>
                <c:pt idx="824">
                  <c:v>43925</c:v>
                </c:pt>
                <c:pt idx="825">
                  <c:v>43926</c:v>
                </c:pt>
                <c:pt idx="826">
                  <c:v>43927</c:v>
                </c:pt>
                <c:pt idx="827">
                  <c:v>43928</c:v>
                </c:pt>
                <c:pt idx="828">
                  <c:v>43929</c:v>
                </c:pt>
                <c:pt idx="829">
                  <c:v>43930</c:v>
                </c:pt>
                <c:pt idx="830">
                  <c:v>43931</c:v>
                </c:pt>
                <c:pt idx="831">
                  <c:v>43932</c:v>
                </c:pt>
                <c:pt idx="832">
                  <c:v>43933</c:v>
                </c:pt>
                <c:pt idx="833">
                  <c:v>43934</c:v>
                </c:pt>
                <c:pt idx="834">
                  <c:v>43935</c:v>
                </c:pt>
                <c:pt idx="835">
                  <c:v>43936</c:v>
                </c:pt>
                <c:pt idx="836">
                  <c:v>43937</c:v>
                </c:pt>
                <c:pt idx="837">
                  <c:v>43938</c:v>
                </c:pt>
                <c:pt idx="838">
                  <c:v>43939</c:v>
                </c:pt>
                <c:pt idx="839">
                  <c:v>43940</c:v>
                </c:pt>
                <c:pt idx="840">
                  <c:v>43941</c:v>
                </c:pt>
                <c:pt idx="841">
                  <c:v>43942</c:v>
                </c:pt>
                <c:pt idx="842">
                  <c:v>43943</c:v>
                </c:pt>
                <c:pt idx="843">
                  <c:v>43944</c:v>
                </c:pt>
                <c:pt idx="844">
                  <c:v>43945</c:v>
                </c:pt>
                <c:pt idx="845">
                  <c:v>43946</c:v>
                </c:pt>
                <c:pt idx="846">
                  <c:v>43947</c:v>
                </c:pt>
                <c:pt idx="847">
                  <c:v>43948</c:v>
                </c:pt>
                <c:pt idx="848">
                  <c:v>43949</c:v>
                </c:pt>
                <c:pt idx="849">
                  <c:v>43950</c:v>
                </c:pt>
                <c:pt idx="850">
                  <c:v>43951</c:v>
                </c:pt>
                <c:pt idx="851">
                  <c:v>43952</c:v>
                </c:pt>
                <c:pt idx="852">
                  <c:v>43953</c:v>
                </c:pt>
                <c:pt idx="853">
                  <c:v>43954</c:v>
                </c:pt>
                <c:pt idx="854">
                  <c:v>43955</c:v>
                </c:pt>
                <c:pt idx="855">
                  <c:v>43956</c:v>
                </c:pt>
                <c:pt idx="856">
                  <c:v>43957</c:v>
                </c:pt>
                <c:pt idx="857">
                  <c:v>43958</c:v>
                </c:pt>
                <c:pt idx="858">
                  <c:v>43959</c:v>
                </c:pt>
                <c:pt idx="859">
                  <c:v>43960</c:v>
                </c:pt>
                <c:pt idx="860">
                  <c:v>43961</c:v>
                </c:pt>
                <c:pt idx="861">
                  <c:v>43962</c:v>
                </c:pt>
                <c:pt idx="862">
                  <c:v>43963</c:v>
                </c:pt>
                <c:pt idx="863">
                  <c:v>43964</c:v>
                </c:pt>
                <c:pt idx="864">
                  <c:v>43965</c:v>
                </c:pt>
                <c:pt idx="865">
                  <c:v>43966</c:v>
                </c:pt>
                <c:pt idx="866">
                  <c:v>43967</c:v>
                </c:pt>
                <c:pt idx="867">
                  <c:v>43968</c:v>
                </c:pt>
                <c:pt idx="868">
                  <c:v>43969</c:v>
                </c:pt>
                <c:pt idx="869">
                  <c:v>43970</c:v>
                </c:pt>
                <c:pt idx="870">
                  <c:v>43971</c:v>
                </c:pt>
                <c:pt idx="871">
                  <c:v>43972</c:v>
                </c:pt>
                <c:pt idx="872">
                  <c:v>43973</c:v>
                </c:pt>
                <c:pt idx="873">
                  <c:v>43974</c:v>
                </c:pt>
                <c:pt idx="874">
                  <c:v>43975</c:v>
                </c:pt>
                <c:pt idx="875">
                  <c:v>43976</c:v>
                </c:pt>
                <c:pt idx="876">
                  <c:v>43977</c:v>
                </c:pt>
                <c:pt idx="877">
                  <c:v>43978</c:v>
                </c:pt>
                <c:pt idx="878">
                  <c:v>43979</c:v>
                </c:pt>
                <c:pt idx="879">
                  <c:v>43980</c:v>
                </c:pt>
                <c:pt idx="880">
                  <c:v>43981</c:v>
                </c:pt>
                <c:pt idx="881">
                  <c:v>43982</c:v>
                </c:pt>
                <c:pt idx="882">
                  <c:v>43983</c:v>
                </c:pt>
                <c:pt idx="883">
                  <c:v>43984</c:v>
                </c:pt>
                <c:pt idx="884">
                  <c:v>43985</c:v>
                </c:pt>
                <c:pt idx="885">
                  <c:v>43986</c:v>
                </c:pt>
                <c:pt idx="886">
                  <c:v>43987</c:v>
                </c:pt>
                <c:pt idx="887">
                  <c:v>43988</c:v>
                </c:pt>
                <c:pt idx="888">
                  <c:v>43989</c:v>
                </c:pt>
                <c:pt idx="889">
                  <c:v>43990</c:v>
                </c:pt>
                <c:pt idx="890">
                  <c:v>43991</c:v>
                </c:pt>
                <c:pt idx="891">
                  <c:v>43992</c:v>
                </c:pt>
                <c:pt idx="892">
                  <c:v>43993</c:v>
                </c:pt>
                <c:pt idx="893">
                  <c:v>43994</c:v>
                </c:pt>
                <c:pt idx="894">
                  <c:v>43995</c:v>
                </c:pt>
                <c:pt idx="895">
                  <c:v>43996</c:v>
                </c:pt>
                <c:pt idx="896">
                  <c:v>43997</c:v>
                </c:pt>
                <c:pt idx="897">
                  <c:v>43998</c:v>
                </c:pt>
                <c:pt idx="898">
                  <c:v>43999</c:v>
                </c:pt>
                <c:pt idx="899">
                  <c:v>44000</c:v>
                </c:pt>
                <c:pt idx="900">
                  <c:v>44001</c:v>
                </c:pt>
                <c:pt idx="901">
                  <c:v>44002</c:v>
                </c:pt>
                <c:pt idx="902">
                  <c:v>44003</c:v>
                </c:pt>
                <c:pt idx="903">
                  <c:v>44004</c:v>
                </c:pt>
                <c:pt idx="904">
                  <c:v>44005</c:v>
                </c:pt>
                <c:pt idx="905">
                  <c:v>44006</c:v>
                </c:pt>
                <c:pt idx="906">
                  <c:v>44007</c:v>
                </c:pt>
                <c:pt idx="907">
                  <c:v>44008</c:v>
                </c:pt>
                <c:pt idx="908">
                  <c:v>44009</c:v>
                </c:pt>
                <c:pt idx="909">
                  <c:v>44010</c:v>
                </c:pt>
                <c:pt idx="910">
                  <c:v>44011</c:v>
                </c:pt>
                <c:pt idx="911">
                  <c:v>44012</c:v>
                </c:pt>
                <c:pt idx="912">
                  <c:v>44013</c:v>
                </c:pt>
                <c:pt idx="913">
                  <c:v>44014</c:v>
                </c:pt>
                <c:pt idx="914">
                  <c:v>44015</c:v>
                </c:pt>
                <c:pt idx="915">
                  <c:v>44016</c:v>
                </c:pt>
                <c:pt idx="916">
                  <c:v>44017</c:v>
                </c:pt>
                <c:pt idx="917">
                  <c:v>44018</c:v>
                </c:pt>
              </c:numCache>
            </c:numRef>
          </c:cat>
          <c:val>
            <c:numRef>
              <c:f>ATB_Date!$L$1101:$L$2018</c:f>
              <c:numCache>
                <c:formatCode>General</c:formatCode>
                <c:ptCount val="918"/>
                <c:pt idx="0">
                  <c:v>1033</c:v>
                </c:pt>
                <c:pt idx="1">
                  <c:v>1033</c:v>
                </c:pt>
                <c:pt idx="2">
                  <c:v>1008</c:v>
                </c:pt>
                <c:pt idx="3">
                  <c:v>990</c:v>
                </c:pt>
                <c:pt idx="4">
                  <c:v>1045</c:v>
                </c:pt>
                <c:pt idx="5">
                  <c:v>1010</c:v>
                </c:pt>
                <c:pt idx="6">
                  <c:v>1035</c:v>
                </c:pt>
                <c:pt idx="7">
                  <c:v>1021</c:v>
                </c:pt>
                <c:pt idx="8">
                  <c:v>1041</c:v>
                </c:pt>
                <c:pt idx="9">
                  <c:v>1108</c:v>
                </c:pt>
                <c:pt idx="10">
                  <c:v>1166</c:v>
                </c:pt>
                <c:pt idx="11">
                  <c:v>1184</c:v>
                </c:pt>
                <c:pt idx="12">
                  <c:v>1244</c:v>
                </c:pt>
                <c:pt idx="13">
                  <c:v>1286</c:v>
                </c:pt>
                <c:pt idx="14">
                  <c:v>1269</c:v>
                </c:pt>
                <c:pt idx="15">
                  <c:v>1299</c:v>
                </c:pt>
                <c:pt idx="16">
                  <c:v>1283</c:v>
                </c:pt>
                <c:pt idx="17">
                  <c:v>1281</c:v>
                </c:pt>
                <c:pt idx="18">
                  <c:v>1300</c:v>
                </c:pt>
                <c:pt idx="19">
                  <c:v>1332</c:v>
                </c:pt>
                <c:pt idx="20">
                  <c:v>1299</c:v>
                </c:pt>
                <c:pt idx="21">
                  <c:v>1335</c:v>
                </c:pt>
                <c:pt idx="22">
                  <c:v>1293</c:v>
                </c:pt>
                <c:pt idx="23">
                  <c:v>1325</c:v>
                </c:pt>
                <c:pt idx="24">
                  <c:v>1350</c:v>
                </c:pt>
                <c:pt idx="25">
                  <c:v>1350</c:v>
                </c:pt>
                <c:pt idx="26">
                  <c:v>1290</c:v>
                </c:pt>
                <c:pt idx="27">
                  <c:v>1323</c:v>
                </c:pt>
                <c:pt idx="28">
                  <c:v>1311</c:v>
                </c:pt>
                <c:pt idx="29">
                  <c:v>1314</c:v>
                </c:pt>
                <c:pt idx="30">
                  <c:v>1263</c:v>
                </c:pt>
                <c:pt idx="31">
                  <c:v>1266</c:v>
                </c:pt>
                <c:pt idx="32">
                  <c:v>1233</c:v>
                </c:pt>
                <c:pt idx="33">
                  <c:v>1277</c:v>
                </c:pt>
                <c:pt idx="34">
                  <c:v>1270</c:v>
                </c:pt>
                <c:pt idx="35">
                  <c:v>1245</c:v>
                </c:pt>
                <c:pt idx="36">
                  <c:v>1231</c:v>
                </c:pt>
                <c:pt idx="37">
                  <c:v>1184</c:v>
                </c:pt>
                <c:pt idx="38">
                  <c:v>1087</c:v>
                </c:pt>
                <c:pt idx="39">
                  <c:v>1012</c:v>
                </c:pt>
                <c:pt idx="40">
                  <c:v>965</c:v>
                </c:pt>
                <c:pt idx="41">
                  <c:v>946</c:v>
                </c:pt>
                <c:pt idx="42">
                  <c:v>997</c:v>
                </c:pt>
                <c:pt idx="43">
                  <c:v>1037</c:v>
                </c:pt>
                <c:pt idx="44">
                  <c:v>1067</c:v>
                </c:pt>
                <c:pt idx="45">
                  <c:v>1086</c:v>
                </c:pt>
                <c:pt idx="46">
                  <c:v>1190</c:v>
                </c:pt>
                <c:pt idx="47">
                  <c:v>1219</c:v>
                </c:pt>
                <c:pt idx="48">
                  <c:v>1227</c:v>
                </c:pt>
                <c:pt idx="49">
                  <c:v>1179</c:v>
                </c:pt>
                <c:pt idx="50">
                  <c:v>1124</c:v>
                </c:pt>
                <c:pt idx="51">
                  <c:v>1139</c:v>
                </c:pt>
                <c:pt idx="52">
                  <c:v>1150</c:v>
                </c:pt>
                <c:pt idx="53">
                  <c:v>1122</c:v>
                </c:pt>
                <c:pt idx="54">
                  <c:v>1076</c:v>
                </c:pt>
                <c:pt idx="55">
                  <c:v>1067</c:v>
                </c:pt>
                <c:pt idx="56">
                  <c:v>1018</c:v>
                </c:pt>
                <c:pt idx="57">
                  <c:v>1006</c:v>
                </c:pt>
                <c:pt idx="58">
                  <c:v>976</c:v>
                </c:pt>
                <c:pt idx="59">
                  <c:v>945</c:v>
                </c:pt>
                <c:pt idx="60">
                  <c:v>945</c:v>
                </c:pt>
                <c:pt idx="61">
                  <c:v>973</c:v>
                </c:pt>
                <c:pt idx="62">
                  <c:v>1012</c:v>
                </c:pt>
                <c:pt idx="63">
                  <c:v>1061</c:v>
                </c:pt>
                <c:pt idx="64">
                  <c:v>1120</c:v>
                </c:pt>
                <c:pt idx="65">
                  <c:v>1153</c:v>
                </c:pt>
                <c:pt idx="66">
                  <c:v>1180</c:v>
                </c:pt>
                <c:pt idx="67">
                  <c:v>1178</c:v>
                </c:pt>
                <c:pt idx="68">
                  <c:v>1185</c:v>
                </c:pt>
                <c:pt idx="69">
                  <c:v>1140</c:v>
                </c:pt>
                <c:pt idx="70">
                  <c:v>1168</c:v>
                </c:pt>
                <c:pt idx="71">
                  <c:v>1140</c:v>
                </c:pt>
                <c:pt idx="72">
                  <c:v>1167</c:v>
                </c:pt>
                <c:pt idx="73">
                  <c:v>1203</c:v>
                </c:pt>
                <c:pt idx="74">
                  <c:v>1215</c:v>
                </c:pt>
                <c:pt idx="75">
                  <c:v>1242</c:v>
                </c:pt>
                <c:pt idx="76">
                  <c:v>1258</c:v>
                </c:pt>
                <c:pt idx="77">
                  <c:v>1234</c:v>
                </c:pt>
                <c:pt idx="78">
                  <c:v>1215</c:v>
                </c:pt>
                <c:pt idx="79">
                  <c:v>1195</c:v>
                </c:pt>
                <c:pt idx="80">
                  <c:v>1150</c:v>
                </c:pt>
                <c:pt idx="81">
                  <c:v>1140</c:v>
                </c:pt>
                <c:pt idx="82">
                  <c:v>1134</c:v>
                </c:pt>
                <c:pt idx="83">
                  <c:v>1157</c:v>
                </c:pt>
                <c:pt idx="84">
                  <c:v>1153</c:v>
                </c:pt>
                <c:pt idx="85">
                  <c:v>1165</c:v>
                </c:pt>
                <c:pt idx="86">
                  <c:v>1192</c:v>
                </c:pt>
                <c:pt idx="87">
                  <c:v>1222</c:v>
                </c:pt>
                <c:pt idx="88">
                  <c:v>1219</c:v>
                </c:pt>
                <c:pt idx="89">
                  <c:v>1193</c:v>
                </c:pt>
                <c:pt idx="90">
                  <c:v>1172</c:v>
                </c:pt>
                <c:pt idx="91">
                  <c:v>1143</c:v>
                </c:pt>
                <c:pt idx="92">
                  <c:v>1212</c:v>
                </c:pt>
                <c:pt idx="93">
                  <c:v>1169</c:v>
                </c:pt>
                <c:pt idx="94">
                  <c:v>1170</c:v>
                </c:pt>
                <c:pt idx="95">
                  <c:v>1303</c:v>
                </c:pt>
                <c:pt idx="96">
                  <c:v>1352</c:v>
                </c:pt>
                <c:pt idx="97">
                  <c:v>1381</c:v>
                </c:pt>
                <c:pt idx="98">
                  <c:v>1438</c:v>
                </c:pt>
                <c:pt idx="99">
                  <c:v>1389</c:v>
                </c:pt>
                <c:pt idx="100">
                  <c:v>1448</c:v>
                </c:pt>
                <c:pt idx="101">
                  <c:v>1495</c:v>
                </c:pt>
                <c:pt idx="102">
                  <c:v>1406</c:v>
                </c:pt>
                <c:pt idx="103">
                  <c:v>1404</c:v>
                </c:pt>
                <c:pt idx="104">
                  <c:v>1419</c:v>
                </c:pt>
                <c:pt idx="105">
                  <c:v>1426</c:v>
                </c:pt>
                <c:pt idx="106">
                  <c:v>1466</c:v>
                </c:pt>
                <c:pt idx="107">
                  <c:v>1512</c:v>
                </c:pt>
                <c:pt idx="108">
                  <c:v>1532</c:v>
                </c:pt>
                <c:pt idx="109">
                  <c:v>1550</c:v>
                </c:pt>
                <c:pt idx="110">
                  <c:v>1593</c:v>
                </c:pt>
                <c:pt idx="111">
                  <c:v>1634</c:v>
                </c:pt>
                <c:pt idx="112">
                  <c:v>1615</c:v>
                </c:pt>
                <c:pt idx="113">
                  <c:v>1641</c:v>
                </c:pt>
                <c:pt idx="114">
                  <c:v>1606</c:v>
                </c:pt>
                <c:pt idx="115">
                  <c:v>1560</c:v>
                </c:pt>
                <c:pt idx="116">
                  <c:v>1538</c:v>
                </c:pt>
                <c:pt idx="117">
                  <c:v>1473</c:v>
                </c:pt>
                <c:pt idx="118">
                  <c:v>1399</c:v>
                </c:pt>
                <c:pt idx="119">
                  <c:v>1423</c:v>
                </c:pt>
                <c:pt idx="120">
                  <c:v>1342</c:v>
                </c:pt>
                <c:pt idx="121">
                  <c:v>1321</c:v>
                </c:pt>
                <c:pt idx="122">
                  <c:v>1295</c:v>
                </c:pt>
                <c:pt idx="123">
                  <c:v>1299</c:v>
                </c:pt>
                <c:pt idx="124">
                  <c:v>1400</c:v>
                </c:pt>
                <c:pt idx="125">
                  <c:v>1464</c:v>
                </c:pt>
                <c:pt idx="126">
                  <c:v>1491</c:v>
                </c:pt>
                <c:pt idx="127">
                  <c:v>1489</c:v>
                </c:pt>
                <c:pt idx="128">
                  <c:v>1515</c:v>
                </c:pt>
                <c:pt idx="129">
                  <c:v>1496</c:v>
                </c:pt>
                <c:pt idx="130">
                  <c:v>1451</c:v>
                </c:pt>
                <c:pt idx="131">
                  <c:v>1355</c:v>
                </c:pt>
                <c:pt idx="132">
                  <c:v>1283</c:v>
                </c:pt>
                <c:pt idx="133">
                  <c:v>1276</c:v>
                </c:pt>
                <c:pt idx="134">
                  <c:v>1327</c:v>
                </c:pt>
                <c:pt idx="135">
                  <c:v>1298</c:v>
                </c:pt>
                <c:pt idx="136">
                  <c:v>1353</c:v>
                </c:pt>
                <c:pt idx="137">
                  <c:v>1464</c:v>
                </c:pt>
                <c:pt idx="138">
                  <c:v>1506</c:v>
                </c:pt>
                <c:pt idx="139">
                  <c:v>1566</c:v>
                </c:pt>
                <c:pt idx="140">
                  <c:v>1507</c:v>
                </c:pt>
                <c:pt idx="141">
                  <c:v>1538</c:v>
                </c:pt>
                <c:pt idx="142">
                  <c:v>1546</c:v>
                </c:pt>
                <c:pt idx="143">
                  <c:v>1541</c:v>
                </c:pt>
                <c:pt idx="144">
                  <c:v>1524</c:v>
                </c:pt>
                <c:pt idx="145">
                  <c:v>1533</c:v>
                </c:pt>
                <c:pt idx="146">
                  <c:v>1520</c:v>
                </c:pt>
                <c:pt idx="147">
                  <c:v>1566</c:v>
                </c:pt>
                <c:pt idx="148">
                  <c:v>1588</c:v>
                </c:pt>
                <c:pt idx="149">
                  <c:v>1593</c:v>
                </c:pt>
                <c:pt idx="150">
                  <c:v>1613</c:v>
                </c:pt>
                <c:pt idx="151">
                  <c:v>1532</c:v>
                </c:pt>
                <c:pt idx="152">
                  <c:v>1513</c:v>
                </c:pt>
                <c:pt idx="153">
                  <c:v>1518</c:v>
                </c:pt>
                <c:pt idx="154">
                  <c:v>1525</c:v>
                </c:pt>
                <c:pt idx="155">
                  <c:v>1486</c:v>
                </c:pt>
                <c:pt idx="156">
                  <c:v>1502</c:v>
                </c:pt>
                <c:pt idx="157">
                  <c:v>1475</c:v>
                </c:pt>
                <c:pt idx="158">
                  <c:v>1523</c:v>
                </c:pt>
                <c:pt idx="159">
                  <c:v>1504</c:v>
                </c:pt>
                <c:pt idx="160">
                  <c:v>1520</c:v>
                </c:pt>
                <c:pt idx="161">
                  <c:v>1468</c:v>
                </c:pt>
                <c:pt idx="162">
                  <c:v>1449</c:v>
                </c:pt>
                <c:pt idx="163">
                  <c:v>1425</c:v>
                </c:pt>
                <c:pt idx="164">
                  <c:v>1454</c:v>
                </c:pt>
                <c:pt idx="165">
                  <c:v>1464</c:v>
                </c:pt>
                <c:pt idx="166">
                  <c:v>1500</c:v>
                </c:pt>
                <c:pt idx="167">
                  <c:v>1517</c:v>
                </c:pt>
                <c:pt idx="168">
                  <c:v>1582</c:v>
                </c:pt>
                <c:pt idx="169">
                  <c:v>1602</c:v>
                </c:pt>
                <c:pt idx="170">
                  <c:v>1669</c:v>
                </c:pt>
                <c:pt idx="171">
                  <c:v>1710</c:v>
                </c:pt>
                <c:pt idx="172">
                  <c:v>1759</c:v>
                </c:pt>
                <c:pt idx="173">
                  <c:v>1756</c:v>
                </c:pt>
                <c:pt idx="174">
                  <c:v>1753</c:v>
                </c:pt>
                <c:pt idx="175">
                  <c:v>1784</c:v>
                </c:pt>
                <c:pt idx="176">
                  <c:v>1841</c:v>
                </c:pt>
                <c:pt idx="177">
                  <c:v>1859</c:v>
                </c:pt>
                <c:pt idx="178">
                  <c:v>1840</c:v>
                </c:pt>
                <c:pt idx="179">
                  <c:v>1803</c:v>
                </c:pt>
                <c:pt idx="180">
                  <c:v>1807</c:v>
                </c:pt>
                <c:pt idx="181">
                  <c:v>1805</c:v>
                </c:pt>
                <c:pt idx="182">
                  <c:v>1778</c:v>
                </c:pt>
                <c:pt idx="183">
                  <c:v>1709</c:v>
                </c:pt>
                <c:pt idx="184">
                  <c:v>1702</c:v>
                </c:pt>
                <c:pt idx="185">
                  <c:v>1684</c:v>
                </c:pt>
                <c:pt idx="186">
                  <c:v>1677</c:v>
                </c:pt>
                <c:pt idx="187">
                  <c:v>1701</c:v>
                </c:pt>
                <c:pt idx="188">
                  <c:v>1712</c:v>
                </c:pt>
                <c:pt idx="189">
                  <c:v>1736</c:v>
                </c:pt>
                <c:pt idx="190">
                  <c:v>1807</c:v>
                </c:pt>
                <c:pt idx="191">
                  <c:v>1792</c:v>
                </c:pt>
                <c:pt idx="192">
                  <c:v>1815</c:v>
                </c:pt>
                <c:pt idx="193">
                  <c:v>1791</c:v>
                </c:pt>
                <c:pt idx="194">
                  <c:v>1728</c:v>
                </c:pt>
                <c:pt idx="195">
                  <c:v>1740</c:v>
                </c:pt>
                <c:pt idx="196">
                  <c:v>1698</c:v>
                </c:pt>
                <c:pt idx="197">
                  <c:v>1602</c:v>
                </c:pt>
                <c:pt idx="198">
                  <c:v>1557</c:v>
                </c:pt>
                <c:pt idx="199">
                  <c:v>1497</c:v>
                </c:pt>
                <c:pt idx="200">
                  <c:v>1492</c:v>
                </c:pt>
                <c:pt idx="201">
                  <c:v>1480</c:v>
                </c:pt>
                <c:pt idx="202">
                  <c:v>1433</c:v>
                </c:pt>
                <c:pt idx="203">
                  <c:v>1416</c:v>
                </c:pt>
                <c:pt idx="204">
                  <c:v>1426</c:v>
                </c:pt>
                <c:pt idx="205">
                  <c:v>1404</c:v>
                </c:pt>
                <c:pt idx="206">
                  <c:v>1434</c:v>
                </c:pt>
                <c:pt idx="207">
                  <c:v>1423</c:v>
                </c:pt>
                <c:pt idx="208">
                  <c:v>1406</c:v>
                </c:pt>
                <c:pt idx="209">
                  <c:v>1376</c:v>
                </c:pt>
                <c:pt idx="210">
                  <c:v>1361</c:v>
                </c:pt>
                <c:pt idx="211">
                  <c:v>1371</c:v>
                </c:pt>
                <c:pt idx="212">
                  <c:v>1377</c:v>
                </c:pt>
                <c:pt idx="213">
                  <c:v>1387</c:v>
                </c:pt>
                <c:pt idx="214">
                  <c:v>1393</c:v>
                </c:pt>
                <c:pt idx="215">
                  <c:v>1425</c:v>
                </c:pt>
                <c:pt idx="216">
                  <c:v>1426</c:v>
                </c:pt>
                <c:pt idx="217">
                  <c:v>1421</c:v>
                </c:pt>
                <c:pt idx="218">
                  <c:v>1395</c:v>
                </c:pt>
                <c:pt idx="219">
                  <c:v>1363</c:v>
                </c:pt>
                <c:pt idx="220">
                  <c:v>1268</c:v>
                </c:pt>
                <c:pt idx="221">
                  <c:v>1229</c:v>
                </c:pt>
                <c:pt idx="222">
                  <c:v>1224</c:v>
                </c:pt>
                <c:pt idx="223">
                  <c:v>1245</c:v>
                </c:pt>
                <c:pt idx="224">
                  <c:v>1237</c:v>
                </c:pt>
                <c:pt idx="225">
                  <c:v>1261</c:v>
                </c:pt>
                <c:pt idx="226">
                  <c:v>1269</c:v>
                </c:pt>
                <c:pt idx="227">
                  <c:v>1324</c:v>
                </c:pt>
                <c:pt idx="228">
                  <c:v>1290</c:v>
                </c:pt>
                <c:pt idx="229">
                  <c:v>1266</c:v>
                </c:pt>
                <c:pt idx="230">
                  <c:v>1249</c:v>
                </c:pt>
                <c:pt idx="231">
                  <c:v>1273</c:v>
                </c:pt>
                <c:pt idx="232">
                  <c:v>1250</c:v>
                </c:pt>
                <c:pt idx="233">
                  <c:v>1207</c:v>
                </c:pt>
                <c:pt idx="234">
                  <c:v>1172</c:v>
                </c:pt>
                <c:pt idx="235">
                  <c:v>1199</c:v>
                </c:pt>
                <c:pt idx="236">
                  <c:v>1221</c:v>
                </c:pt>
                <c:pt idx="237">
                  <c:v>1217</c:v>
                </c:pt>
                <c:pt idx="238">
                  <c:v>1197</c:v>
                </c:pt>
                <c:pt idx="239">
                  <c:v>1199</c:v>
                </c:pt>
                <c:pt idx="240">
                  <c:v>1232</c:v>
                </c:pt>
                <c:pt idx="241">
                  <c:v>1240</c:v>
                </c:pt>
                <c:pt idx="242">
                  <c:v>1270</c:v>
                </c:pt>
                <c:pt idx="243">
                  <c:v>1282</c:v>
                </c:pt>
                <c:pt idx="244">
                  <c:v>1316</c:v>
                </c:pt>
                <c:pt idx="245">
                  <c:v>1341</c:v>
                </c:pt>
                <c:pt idx="246">
                  <c:v>1387</c:v>
                </c:pt>
                <c:pt idx="247">
                  <c:v>1412</c:v>
                </c:pt>
                <c:pt idx="248">
                  <c:v>1464</c:v>
                </c:pt>
                <c:pt idx="249">
                  <c:v>1519</c:v>
                </c:pt>
                <c:pt idx="250">
                  <c:v>1540</c:v>
                </c:pt>
                <c:pt idx="251">
                  <c:v>1522</c:v>
                </c:pt>
                <c:pt idx="252">
                  <c:v>1534</c:v>
                </c:pt>
                <c:pt idx="253">
                  <c:v>1597</c:v>
                </c:pt>
                <c:pt idx="254">
                  <c:v>1631</c:v>
                </c:pt>
                <c:pt idx="255">
                  <c:v>1625</c:v>
                </c:pt>
                <c:pt idx="256">
                  <c:v>1604</c:v>
                </c:pt>
                <c:pt idx="257">
                  <c:v>1624</c:v>
                </c:pt>
                <c:pt idx="258">
                  <c:v>1670</c:v>
                </c:pt>
                <c:pt idx="259">
                  <c:v>1696</c:v>
                </c:pt>
                <c:pt idx="260">
                  <c:v>1638</c:v>
                </c:pt>
                <c:pt idx="261">
                  <c:v>1626</c:v>
                </c:pt>
                <c:pt idx="262">
                  <c:v>1663</c:v>
                </c:pt>
                <c:pt idx="263">
                  <c:v>1707</c:v>
                </c:pt>
                <c:pt idx="264">
                  <c:v>1659</c:v>
                </c:pt>
                <c:pt idx="265">
                  <c:v>1624</c:v>
                </c:pt>
                <c:pt idx="266">
                  <c:v>1633</c:v>
                </c:pt>
                <c:pt idx="267">
                  <c:v>1653</c:v>
                </c:pt>
                <c:pt idx="268">
                  <c:v>1655</c:v>
                </c:pt>
                <c:pt idx="269">
                  <c:v>1650</c:v>
                </c:pt>
                <c:pt idx="270">
                  <c:v>1628</c:v>
                </c:pt>
                <c:pt idx="271">
                  <c:v>1663</c:v>
                </c:pt>
                <c:pt idx="272">
                  <c:v>1687</c:v>
                </c:pt>
                <c:pt idx="273">
                  <c:v>1709</c:v>
                </c:pt>
                <c:pt idx="274">
                  <c:v>1659</c:v>
                </c:pt>
                <c:pt idx="275">
                  <c:v>1678</c:v>
                </c:pt>
                <c:pt idx="276">
                  <c:v>1683</c:v>
                </c:pt>
                <c:pt idx="277">
                  <c:v>1706</c:v>
                </c:pt>
                <c:pt idx="278">
                  <c:v>1726</c:v>
                </c:pt>
                <c:pt idx="279">
                  <c:v>1686</c:v>
                </c:pt>
                <c:pt idx="280">
                  <c:v>1594</c:v>
                </c:pt>
                <c:pt idx="281">
                  <c:v>1625</c:v>
                </c:pt>
                <c:pt idx="282">
                  <c:v>1631</c:v>
                </c:pt>
                <c:pt idx="283">
                  <c:v>1666</c:v>
                </c:pt>
                <c:pt idx="284">
                  <c:v>1649</c:v>
                </c:pt>
                <c:pt idx="285">
                  <c:v>1646</c:v>
                </c:pt>
                <c:pt idx="286">
                  <c:v>1616</c:v>
                </c:pt>
                <c:pt idx="287">
                  <c:v>1662</c:v>
                </c:pt>
                <c:pt idx="288">
                  <c:v>1676</c:v>
                </c:pt>
                <c:pt idx="289">
                  <c:v>1671</c:v>
                </c:pt>
                <c:pt idx="290">
                  <c:v>1607</c:v>
                </c:pt>
                <c:pt idx="291">
                  <c:v>1594</c:v>
                </c:pt>
                <c:pt idx="292">
                  <c:v>1545</c:v>
                </c:pt>
                <c:pt idx="293">
                  <c:v>1595</c:v>
                </c:pt>
                <c:pt idx="294">
                  <c:v>1577</c:v>
                </c:pt>
                <c:pt idx="295">
                  <c:v>1561</c:v>
                </c:pt>
                <c:pt idx="296">
                  <c:v>1496</c:v>
                </c:pt>
                <c:pt idx="297">
                  <c:v>1483</c:v>
                </c:pt>
                <c:pt idx="298">
                  <c:v>1454</c:v>
                </c:pt>
                <c:pt idx="299">
                  <c:v>1483</c:v>
                </c:pt>
                <c:pt idx="300">
                  <c:v>1453</c:v>
                </c:pt>
                <c:pt idx="301">
                  <c:v>1469</c:v>
                </c:pt>
                <c:pt idx="302">
                  <c:v>1446</c:v>
                </c:pt>
                <c:pt idx="303">
                  <c:v>1481</c:v>
                </c:pt>
                <c:pt idx="304">
                  <c:v>1467</c:v>
                </c:pt>
                <c:pt idx="305">
                  <c:v>1437</c:v>
                </c:pt>
                <c:pt idx="306">
                  <c:v>1389</c:v>
                </c:pt>
                <c:pt idx="307">
                  <c:v>1377</c:v>
                </c:pt>
                <c:pt idx="308">
                  <c:v>1347</c:v>
                </c:pt>
                <c:pt idx="309">
                  <c:v>1377</c:v>
                </c:pt>
                <c:pt idx="310">
                  <c:v>1386</c:v>
                </c:pt>
                <c:pt idx="311">
                  <c:v>1390</c:v>
                </c:pt>
                <c:pt idx="312">
                  <c:v>1402</c:v>
                </c:pt>
                <c:pt idx="313">
                  <c:v>1455</c:v>
                </c:pt>
                <c:pt idx="314">
                  <c:v>1476</c:v>
                </c:pt>
                <c:pt idx="315">
                  <c:v>1512</c:v>
                </c:pt>
                <c:pt idx="316">
                  <c:v>1493</c:v>
                </c:pt>
                <c:pt idx="317">
                  <c:v>1453</c:v>
                </c:pt>
                <c:pt idx="318">
                  <c:v>1461</c:v>
                </c:pt>
                <c:pt idx="319">
                  <c:v>1484</c:v>
                </c:pt>
                <c:pt idx="320">
                  <c:v>1455</c:v>
                </c:pt>
                <c:pt idx="321">
                  <c:v>1440</c:v>
                </c:pt>
                <c:pt idx="322">
                  <c:v>1433</c:v>
                </c:pt>
                <c:pt idx="323">
                  <c:v>1413</c:v>
                </c:pt>
                <c:pt idx="324">
                  <c:v>1427</c:v>
                </c:pt>
                <c:pt idx="325">
                  <c:v>1387</c:v>
                </c:pt>
                <c:pt idx="326">
                  <c:v>1388</c:v>
                </c:pt>
                <c:pt idx="327">
                  <c:v>1339</c:v>
                </c:pt>
                <c:pt idx="328">
                  <c:v>1383</c:v>
                </c:pt>
                <c:pt idx="329">
                  <c:v>1325</c:v>
                </c:pt>
                <c:pt idx="330">
                  <c:v>1300</c:v>
                </c:pt>
                <c:pt idx="331">
                  <c:v>1321</c:v>
                </c:pt>
                <c:pt idx="332">
                  <c:v>1344</c:v>
                </c:pt>
                <c:pt idx="333">
                  <c:v>1397</c:v>
                </c:pt>
                <c:pt idx="334">
                  <c:v>1470</c:v>
                </c:pt>
                <c:pt idx="335">
                  <c:v>1431</c:v>
                </c:pt>
                <c:pt idx="336">
                  <c:v>1495</c:v>
                </c:pt>
                <c:pt idx="337">
                  <c:v>1552</c:v>
                </c:pt>
                <c:pt idx="338">
                  <c:v>1541</c:v>
                </c:pt>
                <c:pt idx="339">
                  <c:v>1545</c:v>
                </c:pt>
                <c:pt idx="340">
                  <c:v>1458</c:v>
                </c:pt>
                <c:pt idx="341">
                  <c:v>1420</c:v>
                </c:pt>
                <c:pt idx="342">
                  <c:v>1411</c:v>
                </c:pt>
                <c:pt idx="343">
                  <c:v>1396</c:v>
                </c:pt>
                <c:pt idx="344">
                  <c:v>1395</c:v>
                </c:pt>
                <c:pt idx="345">
                  <c:v>1398</c:v>
                </c:pt>
                <c:pt idx="346">
                  <c:v>1447</c:v>
                </c:pt>
                <c:pt idx="347">
                  <c:v>1468</c:v>
                </c:pt>
                <c:pt idx="348">
                  <c:v>1448</c:v>
                </c:pt>
                <c:pt idx="349">
                  <c:v>1462</c:v>
                </c:pt>
                <c:pt idx="350">
                  <c:v>1480</c:v>
                </c:pt>
                <c:pt idx="351">
                  <c:v>1480</c:v>
                </c:pt>
                <c:pt idx="352">
                  <c:v>1482</c:v>
                </c:pt>
                <c:pt idx="353">
                  <c:v>1472</c:v>
                </c:pt>
                <c:pt idx="354">
                  <c:v>1562</c:v>
                </c:pt>
                <c:pt idx="355">
                  <c:v>1590</c:v>
                </c:pt>
                <c:pt idx="356">
                  <c:v>1562</c:v>
                </c:pt>
                <c:pt idx="357">
                  <c:v>1484</c:v>
                </c:pt>
                <c:pt idx="358">
                  <c:v>1368</c:v>
                </c:pt>
                <c:pt idx="359">
                  <c:v>1297</c:v>
                </c:pt>
                <c:pt idx="360">
                  <c:v>1216</c:v>
                </c:pt>
                <c:pt idx="361">
                  <c:v>1052</c:v>
                </c:pt>
                <c:pt idx="362">
                  <c:v>984</c:v>
                </c:pt>
                <c:pt idx="363">
                  <c:v>941</c:v>
                </c:pt>
                <c:pt idx="364">
                  <c:v>921</c:v>
                </c:pt>
                <c:pt idx="365">
                  <c:v>965</c:v>
                </c:pt>
                <c:pt idx="366">
                  <c:v>962</c:v>
                </c:pt>
                <c:pt idx="367">
                  <c:v>951</c:v>
                </c:pt>
                <c:pt idx="368">
                  <c:v>944</c:v>
                </c:pt>
                <c:pt idx="369">
                  <c:v>944</c:v>
                </c:pt>
                <c:pt idx="370">
                  <c:v>945</c:v>
                </c:pt>
                <c:pt idx="371">
                  <c:v>973</c:v>
                </c:pt>
                <c:pt idx="372">
                  <c:v>1005</c:v>
                </c:pt>
                <c:pt idx="373">
                  <c:v>1071</c:v>
                </c:pt>
                <c:pt idx="374">
                  <c:v>1100</c:v>
                </c:pt>
                <c:pt idx="375">
                  <c:v>1185</c:v>
                </c:pt>
                <c:pt idx="376">
                  <c:v>1232</c:v>
                </c:pt>
                <c:pt idx="377">
                  <c:v>1261</c:v>
                </c:pt>
                <c:pt idx="378">
                  <c:v>1291</c:v>
                </c:pt>
                <c:pt idx="379">
                  <c:v>1301</c:v>
                </c:pt>
                <c:pt idx="380">
                  <c:v>1286</c:v>
                </c:pt>
                <c:pt idx="381">
                  <c:v>1312</c:v>
                </c:pt>
                <c:pt idx="382">
                  <c:v>1328</c:v>
                </c:pt>
                <c:pt idx="383">
                  <c:v>1308</c:v>
                </c:pt>
                <c:pt idx="384">
                  <c:v>1284</c:v>
                </c:pt>
                <c:pt idx="385">
                  <c:v>1297</c:v>
                </c:pt>
                <c:pt idx="386">
                  <c:v>1254</c:v>
                </c:pt>
                <c:pt idx="387">
                  <c:v>1211</c:v>
                </c:pt>
                <c:pt idx="388">
                  <c:v>1183</c:v>
                </c:pt>
                <c:pt idx="389">
                  <c:v>1126</c:v>
                </c:pt>
                <c:pt idx="390">
                  <c:v>1141</c:v>
                </c:pt>
                <c:pt idx="391">
                  <c:v>1163</c:v>
                </c:pt>
                <c:pt idx="392">
                  <c:v>1140</c:v>
                </c:pt>
                <c:pt idx="393">
                  <c:v>1154</c:v>
                </c:pt>
                <c:pt idx="394">
                  <c:v>1186</c:v>
                </c:pt>
                <c:pt idx="395">
                  <c:v>1183</c:v>
                </c:pt>
                <c:pt idx="396">
                  <c:v>1217</c:v>
                </c:pt>
                <c:pt idx="397">
                  <c:v>1192</c:v>
                </c:pt>
                <c:pt idx="398">
                  <c:v>1195</c:v>
                </c:pt>
                <c:pt idx="399">
                  <c:v>1194</c:v>
                </c:pt>
                <c:pt idx="400">
                  <c:v>1194</c:v>
                </c:pt>
                <c:pt idx="401">
                  <c:v>1202</c:v>
                </c:pt>
                <c:pt idx="402">
                  <c:v>1265</c:v>
                </c:pt>
                <c:pt idx="403">
                  <c:v>1264</c:v>
                </c:pt>
                <c:pt idx="404">
                  <c:v>1274</c:v>
                </c:pt>
                <c:pt idx="405">
                  <c:v>1296</c:v>
                </c:pt>
                <c:pt idx="406">
                  <c:v>1291</c:v>
                </c:pt>
                <c:pt idx="407">
                  <c:v>1305</c:v>
                </c:pt>
                <c:pt idx="408">
                  <c:v>1314</c:v>
                </c:pt>
                <c:pt idx="409">
                  <c:v>1301</c:v>
                </c:pt>
                <c:pt idx="410">
                  <c:v>1338</c:v>
                </c:pt>
                <c:pt idx="411">
                  <c:v>1403</c:v>
                </c:pt>
                <c:pt idx="412">
                  <c:v>1420</c:v>
                </c:pt>
                <c:pt idx="413">
                  <c:v>1432</c:v>
                </c:pt>
                <c:pt idx="414">
                  <c:v>1406</c:v>
                </c:pt>
                <c:pt idx="415">
                  <c:v>1383</c:v>
                </c:pt>
                <c:pt idx="416">
                  <c:v>1357</c:v>
                </c:pt>
                <c:pt idx="417">
                  <c:v>1304</c:v>
                </c:pt>
                <c:pt idx="418">
                  <c:v>1264</c:v>
                </c:pt>
                <c:pt idx="419">
                  <c:v>1238</c:v>
                </c:pt>
                <c:pt idx="420">
                  <c:v>1270</c:v>
                </c:pt>
                <c:pt idx="421">
                  <c:v>1317</c:v>
                </c:pt>
                <c:pt idx="422">
                  <c:v>1335</c:v>
                </c:pt>
                <c:pt idx="423">
                  <c:v>1313</c:v>
                </c:pt>
                <c:pt idx="424">
                  <c:v>1267</c:v>
                </c:pt>
                <c:pt idx="425">
                  <c:v>1218</c:v>
                </c:pt>
                <c:pt idx="426">
                  <c:v>1210</c:v>
                </c:pt>
                <c:pt idx="427">
                  <c:v>1149</c:v>
                </c:pt>
                <c:pt idx="428">
                  <c:v>1111</c:v>
                </c:pt>
                <c:pt idx="429">
                  <c:v>1100</c:v>
                </c:pt>
                <c:pt idx="430">
                  <c:v>1102</c:v>
                </c:pt>
                <c:pt idx="431">
                  <c:v>1125</c:v>
                </c:pt>
                <c:pt idx="432">
                  <c:v>1145</c:v>
                </c:pt>
                <c:pt idx="433">
                  <c:v>1160</c:v>
                </c:pt>
                <c:pt idx="434">
                  <c:v>1166</c:v>
                </c:pt>
                <c:pt idx="435">
                  <c:v>1178</c:v>
                </c:pt>
                <c:pt idx="436">
                  <c:v>1181</c:v>
                </c:pt>
                <c:pt idx="437">
                  <c:v>1188</c:v>
                </c:pt>
                <c:pt idx="438">
                  <c:v>1197</c:v>
                </c:pt>
                <c:pt idx="439">
                  <c:v>1228</c:v>
                </c:pt>
                <c:pt idx="440">
                  <c:v>1222</c:v>
                </c:pt>
                <c:pt idx="441">
                  <c:v>1252</c:v>
                </c:pt>
                <c:pt idx="442">
                  <c:v>1259</c:v>
                </c:pt>
                <c:pt idx="443">
                  <c:v>1253</c:v>
                </c:pt>
                <c:pt idx="444">
                  <c:v>1290</c:v>
                </c:pt>
                <c:pt idx="445">
                  <c:v>1346</c:v>
                </c:pt>
                <c:pt idx="446">
                  <c:v>1398</c:v>
                </c:pt>
                <c:pt idx="447">
                  <c:v>1411</c:v>
                </c:pt>
                <c:pt idx="448">
                  <c:v>1426</c:v>
                </c:pt>
                <c:pt idx="449">
                  <c:v>1441</c:v>
                </c:pt>
                <c:pt idx="450">
                  <c:v>1493</c:v>
                </c:pt>
                <c:pt idx="451">
                  <c:v>1474</c:v>
                </c:pt>
                <c:pt idx="452">
                  <c:v>1459</c:v>
                </c:pt>
                <c:pt idx="453">
                  <c:v>1421</c:v>
                </c:pt>
                <c:pt idx="454">
                  <c:v>1498</c:v>
                </c:pt>
                <c:pt idx="455">
                  <c:v>1472</c:v>
                </c:pt>
                <c:pt idx="456">
                  <c:v>1461</c:v>
                </c:pt>
                <c:pt idx="457">
                  <c:v>1409</c:v>
                </c:pt>
                <c:pt idx="458">
                  <c:v>1445</c:v>
                </c:pt>
                <c:pt idx="459">
                  <c:v>1428</c:v>
                </c:pt>
                <c:pt idx="460">
                  <c:v>1412</c:v>
                </c:pt>
                <c:pt idx="461">
                  <c:v>1315</c:v>
                </c:pt>
                <c:pt idx="462">
                  <c:v>1304</c:v>
                </c:pt>
                <c:pt idx="463">
                  <c:v>1281</c:v>
                </c:pt>
                <c:pt idx="464">
                  <c:v>1329</c:v>
                </c:pt>
                <c:pt idx="465">
                  <c:v>1300</c:v>
                </c:pt>
                <c:pt idx="466">
                  <c:v>1302</c:v>
                </c:pt>
                <c:pt idx="467">
                  <c:v>1332</c:v>
                </c:pt>
                <c:pt idx="468">
                  <c:v>1357</c:v>
                </c:pt>
                <c:pt idx="469">
                  <c:v>1349</c:v>
                </c:pt>
                <c:pt idx="470">
                  <c:v>1366</c:v>
                </c:pt>
                <c:pt idx="471">
                  <c:v>1354</c:v>
                </c:pt>
                <c:pt idx="472">
                  <c:v>1365</c:v>
                </c:pt>
                <c:pt idx="473">
                  <c:v>1388</c:v>
                </c:pt>
                <c:pt idx="474">
                  <c:v>1404</c:v>
                </c:pt>
                <c:pt idx="475">
                  <c:v>1383</c:v>
                </c:pt>
                <c:pt idx="476">
                  <c:v>1405</c:v>
                </c:pt>
                <c:pt idx="477">
                  <c:v>1389</c:v>
                </c:pt>
                <c:pt idx="478">
                  <c:v>1365</c:v>
                </c:pt>
                <c:pt idx="479">
                  <c:v>1328</c:v>
                </c:pt>
                <c:pt idx="480">
                  <c:v>1320</c:v>
                </c:pt>
                <c:pt idx="481">
                  <c:v>1245</c:v>
                </c:pt>
                <c:pt idx="482">
                  <c:v>1252</c:v>
                </c:pt>
                <c:pt idx="483">
                  <c:v>1244</c:v>
                </c:pt>
                <c:pt idx="484">
                  <c:v>1275</c:v>
                </c:pt>
                <c:pt idx="485">
                  <c:v>1292</c:v>
                </c:pt>
                <c:pt idx="486">
                  <c:v>1326</c:v>
                </c:pt>
                <c:pt idx="487">
                  <c:v>1264</c:v>
                </c:pt>
                <c:pt idx="488">
                  <c:v>1266</c:v>
                </c:pt>
                <c:pt idx="489">
                  <c:v>1260</c:v>
                </c:pt>
                <c:pt idx="490">
                  <c:v>1289</c:v>
                </c:pt>
                <c:pt idx="491">
                  <c:v>1270</c:v>
                </c:pt>
                <c:pt idx="492">
                  <c:v>1241</c:v>
                </c:pt>
                <c:pt idx="493">
                  <c:v>1212</c:v>
                </c:pt>
                <c:pt idx="494">
                  <c:v>1244</c:v>
                </c:pt>
                <c:pt idx="495">
                  <c:v>1256</c:v>
                </c:pt>
                <c:pt idx="496">
                  <c:v>1304</c:v>
                </c:pt>
                <c:pt idx="497">
                  <c:v>1353</c:v>
                </c:pt>
                <c:pt idx="498">
                  <c:v>1402</c:v>
                </c:pt>
                <c:pt idx="499">
                  <c:v>1451</c:v>
                </c:pt>
                <c:pt idx="500">
                  <c:v>1468</c:v>
                </c:pt>
                <c:pt idx="501">
                  <c:v>1454</c:v>
                </c:pt>
                <c:pt idx="502">
                  <c:v>1451</c:v>
                </c:pt>
                <c:pt idx="503">
                  <c:v>1433</c:v>
                </c:pt>
                <c:pt idx="504">
                  <c:v>1368</c:v>
                </c:pt>
                <c:pt idx="505">
                  <c:v>1316</c:v>
                </c:pt>
                <c:pt idx="506">
                  <c:v>1298</c:v>
                </c:pt>
                <c:pt idx="507">
                  <c:v>1299</c:v>
                </c:pt>
                <c:pt idx="508">
                  <c:v>1357</c:v>
                </c:pt>
                <c:pt idx="509">
                  <c:v>1400</c:v>
                </c:pt>
                <c:pt idx="510">
                  <c:v>1428</c:v>
                </c:pt>
                <c:pt idx="511">
                  <c:v>1454</c:v>
                </c:pt>
                <c:pt idx="512">
                  <c:v>1463</c:v>
                </c:pt>
                <c:pt idx="513">
                  <c:v>1489</c:v>
                </c:pt>
                <c:pt idx="514">
                  <c:v>1491</c:v>
                </c:pt>
                <c:pt idx="515">
                  <c:v>1465</c:v>
                </c:pt>
                <c:pt idx="516">
                  <c:v>1483</c:v>
                </c:pt>
                <c:pt idx="517">
                  <c:v>1501</c:v>
                </c:pt>
                <c:pt idx="518">
                  <c:v>1488</c:v>
                </c:pt>
                <c:pt idx="519">
                  <c:v>1504</c:v>
                </c:pt>
                <c:pt idx="520">
                  <c:v>1515</c:v>
                </c:pt>
                <c:pt idx="521">
                  <c:v>1540</c:v>
                </c:pt>
                <c:pt idx="522">
                  <c:v>1563</c:v>
                </c:pt>
                <c:pt idx="523">
                  <c:v>1537</c:v>
                </c:pt>
                <c:pt idx="524">
                  <c:v>1517</c:v>
                </c:pt>
                <c:pt idx="525">
                  <c:v>1494</c:v>
                </c:pt>
                <c:pt idx="526">
                  <c:v>1501</c:v>
                </c:pt>
                <c:pt idx="527">
                  <c:v>1494</c:v>
                </c:pt>
                <c:pt idx="528">
                  <c:v>1481</c:v>
                </c:pt>
                <c:pt idx="529">
                  <c:v>1473</c:v>
                </c:pt>
                <c:pt idx="530">
                  <c:v>1465</c:v>
                </c:pt>
                <c:pt idx="531">
                  <c:v>1521</c:v>
                </c:pt>
                <c:pt idx="532">
                  <c:v>1590</c:v>
                </c:pt>
                <c:pt idx="533">
                  <c:v>1613</c:v>
                </c:pt>
                <c:pt idx="534">
                  <c:v>1584</c:v>
                </c:pt>
                <c:pt idx="535">
                  <c:v>1598</c:v>
                </c:pt>
                <c:pt idx="536">
                  <c:v>1650</c:v>
                </c:pt>
                <c:pt idx="537">
                  <c:v>1710</c:v>
                </c:pt>
                <c:pt idx="538">
                  <c:v>1670</c:v>
                </c:pt>
                <c:pt idx="539">
                  <c:v>1669</c:v>
                </c:pt>
                <c:pt idx="540">
                  <c:v>1658</c:v>
                </c:pt>
                <c:pt idx="541">
                  <c:v>1708</c:v>
                </c:pt>
                <c:pt idx="542">
                  <c:v>1733</c:v>
                </c:pt>
                <c:pt idx="543">
                  <c:v>1743</c:v>
                </c:pt>
                <c:pt idx="544">
                  <c:v>1736</c:v>
                </c:pt>
                <c:pt idx="545">
                  <c:v>1781</c:v>
                </c:pt>
                <c:pt idx="546">
                  <c:v>1781</c:v>
                </c:pt>
                <c:pt idx="547">
                  <c:v>1842</c:v>
                </c:pt>
                <c:pt idx="548">
                  <c:v>1857</c:v>
                </c:pt>
                <c:pt idx="549">
                  <c:v>1887</c:v>
                </c:pt>
                <c:pt idx="550">
                  <c:v>1887</c:v>
                </c:pt>
                <c:pt idx="551">
                  <c:v>1910</c:v>
                </c:pt>
                <c:pt idx="552">
                  <c:v>1916</c:v>
                </c:pt>
                <c:pt idx="553">
                  <c:v>1901</c:v>
                </c:pt>
                <c:pt idx="554">
                  <c:v>1882</c:v>
                </c:pt>
                <c:pt idx="555">
                  <c:v>1846</c:v>
                </c:pt>
                <c:pt idx="556">
                  <c:v>1787</c:v>
                </c:pt>
                <c:pt idx="557">
                  <c:v>1762</c:v>
                </c:pt>
                <c:pt idx="558">
                  <c:v>1712</c:v>
                </c:pt>
                <c:pt idx="559">
                  <c:v>1668</c:v>
                </c:pt>
                <c:pt idx="560">
                  <c:v>1673</c:v>
                </c:pt>
                <c:pt idx="561">
                  <c:v>1638</c:v>
                </c:pt>
                <c:pt idx="562">
                  <c:v>1649</c:v>
                </c:pt>
                <c:pt idx="563">
                  <c:v>1632</c:v>
                </c:pt>
                <c:pt idx="564">
                  <c:v>1582</c:v>
                </c:pt>
                <c:pt idx="565">
                  <c:v>1592</c:v>
                </c:pt>
                <c:pt idx="566">
                  <c:v>1555</c:v>
                </c:pt>
                <c:pt idx="567">
                  <c:v>1495</c:v>
                </c:pt>
                <c:pt idx="568">
                  <c:v>1460</c:v>
                </c:pt>
                <c:pt idx="569">
                  <c:v>1446</c:v>
                </c:pt>
                <c:pt idx="570">
                  <c:v>1465</c:v>
                </c:pt>
                <c:pt idx="571">
                  <c:v>1481</c:v>
                </c:pt>
                <c:pt idx="572">
                  <c:v>1468</c:v>
                </c:pt>
                <c:pt idx="573">
                  <c:v>1416</c:v>
                </c:pt>
                <c:pt idx="574">
                  <c:v>1457</c:v>
                </c:pt>
                <c:pt idx="575">
                  <c:v>1465</c:v>
                </c:pt>
                <c:pt idx="576">
                  <c:v>1407</c:v>
                </c:pt>
                <c:pt idx="577">
                  <c:v>1380</c:v>
                </c:pt>
                <c:pt idx="578">
                  <c:v>1383</c:v>
                </c:pt>
                <c:pt idx="579">
                  <c:v>1329</c:v>
                </c:pt>
                <c:pt idx="580">
                  <c:v>1365</c:v>
                </c:pt>
                <c:pt idx="581">
                  <c:v>1355</c:v>
                </c:pt>
                <c:pt idx="582">
                  <c:v>1343</c:v>
                </c:pt>
                <c:pt idx="583">
                  <c:v>1351</c:v>
                </c:pt>
                <c:pt idx="584">
                  <c:v>1334</c:v>
                </c:pt>
                <c:pt idx="585">
                  <c:v>1314</c:v>
                </c:pt>
                <c:pt idx="586">
                  <c:v>1344</c:v>
                </c:pt>
                <c:pt idx="587">
                  <c:v>1346</c:v>
                </c:pt>
                <c:pt idx="588">
                  <c:v>1309</c:v>
                </c:pt>
                <c:pt idx="589">
                  <c:v>1291</c:v>
                </c:pt>
                <c:pt idx="590">
                  <c:v>1301</c:v>
                </c:pt>
                <c:pt idx="591">
                  <c:v>1254</c:v>
                </c:pt>
                <c:pt idx="592">
                  <c:v>1205</c:v>
                </c:pt>
                <c:pt idx="593">
                  <c:v>1225</c:v>
                </c:pt>
                <c:pt idx="594">
                  <c:v>1234</c:v>
                </c:pt>
                <c:pt idx="595">
                  <c:v>1236</c:v>
                </c:pt>
                <c:pt idx="596">
                  <c:v>1242</c:v>
                </c:pt>
                <c:pt idx="597">
                  <c:v>1215</c:v>
                </c:pt>
                <c:pt idx="598">
                  <c:v>1293</c:v>
                </c:pt>
                <c:pt idx="599">
                  <c:v>1312</c:v>
                </c:pt>
                <c:pt idx="600">
                  <c:v>1291</c:v>
                </c:pt>
                <c:pt idx="601">
                  <c:v>1315</c:v>
                </c:pt>
                <c:pt idx="602">
                  <c:v>1325</c:v>
                </c:pt>
                <c:pt idx="603">
                  <c:v>1319</c:v>
                </c:pt>
                <c:pt idx="604">
                  <c:v>1348</c:v>
                </c:pt>
                <c:pt idx="605">
                  <c:v>1336</c:v>
                </c:pt>
                <c:pt idx="606">
                  <c:v>1370</c:v>
                </c:pt>
                <c:pt idx="607">
                  <c:v>1424</c:v>
                </c:pt>
                <c:pt idx="608">
                  <c:v>1389</c:v>
                </c:pt>
                <c:pt idx="609">
                  <c:v>1409</c:v>
                </c:pt>
                <c:pt idx="610">
                  <c:v>1443</c:v>
                </c:pt>
                <c:pt idx="611">
                  <c:v>1462</c:v>
                </c:pt>
                <c:pt idx="612">
                  <c:v>1464</c:v>
                </c:pt>
                <c:pt idx="613">
                  <c:v>1513</c:v>
                </c:pt>
                <c:pt idx="614">
                  <c:v>1533</c:v>
                </c:pt>
                <c:pt idx="615">
                  <c:v>1542</c:v>
                </c:pt>
                <c:pt idx="616">
                  <c:v>1546</c:v>
                </c:pt>
                <c:pt idx="617">
                  <c:v>1542</c:v>
                </c:pt>
                <c:pt idx="618">
                  <c:v>1572</c:v>
                </c:pt>
                <c:pt idx="619">
                  <c:v>1593</c:v>
                </c:pt>
                <c:pt idx="620">
                  <c:v>1589</c:v>
                </c:pt>
                <c:pt idx="621">
                  <c:v>1555</c:v>
                </c:pt>
                <c:pt idx="622">
                  <c:v>1609</c:v>
                </c:pt>
                <c:pt idx="623">
                  <c:v>1622</c:v>
                </c:pt>
                <c:pt idx="624">
                  <c:v>1640</c:v>
                </c:pt>
                <c:pt idx="625">
                  <c:v>1630</c:v>
                </c:pt>
                <c:pt idx="626">
                  <c:v>1653</c:v>
                </c:pt>
                <c:pt idx="627">
                  <c:v>1664</c:v>
                </c:pt>
                <c:pt idx="628">
                  <c:v>1626</c:v>
                </c:pt>
                <c:pt idx="629">
                  <c:v>1598</c:v>
                </c:pt>
                <c:pt idx="630">
                  <c:v>1593</c:v>
                </c:pt>
                <c:pt idx="631">
                  <c:v>1580</c:v>
                </c:pt>
                <c:pt idx="632">
                  <c:v>1571</c:v>
                </c:pt>
                <c:pt idx="633">
                  <c:v>1529</c:v>
                </c:pt>
                <c:pt idx="634">
                  <c:v>1458</c:v>
                </c:pt>
                <c:pt idx="635">
                  <c:v>1489</c:v>
                </c:pt>
                <c:pt idx="636">
                  <c:v>1475</c:v>
                </c:pt>
                <c:pt idx="637">
                  <c:v>1501</c:v>
                </c:pt>
                <c:pt idx="638">
                  <c:v>1498</c:v>
                </c:pt>
                <c:pt idx="639">
                  <c:v>1501</c:v>
                </c:pt>
                <c:pt idx="640">
                  <c:v>1491</c:v>
                </c:pt>
                <c:pt idx="641">
                  <c:v>1543</c:v>
                </c:pt>
                <c:pt idx="642">
                  <c:v>1571</c:v>
                </c:pt>
                <c:pt idx="643">
                  <c:v>1608</c:v>
                </c:pt>
                <c:pt idx="644">
                  <c:v>1594</c:v>
                </c:pt>
                <c:pt idx="645">
                  <c:v>1625</c:v>
                </c:pt>
                <c:pt idx="646">
                  <c:v>1630</c:v>
                </c:pt>
                <c:pt idx="647">
                  <c:v>1678</c:v>
                </c:pt>
                <c:pt idx="648">
                  <c:v>1684</c:v>
                </c:pt>
                <c:pt idx="649">
                  <c:v>1601</c:v>
                </c:pt>
                <c:pt idx="650">
                  <c:v>1589</c:v>
                </c:pt>
                <c:pt idx="651">
                  <c:v>1576</c:v>
                </c:pt>
                <c:pt idx="652">
                  <c:v>1550</c:v>
                </c:pt>
                <c:pt idx="653">
                  <c:v>1513</c:v>
                </c:pt>
                <c:pt idx="654">
                  <c:v>1504</c:v>
                </c:pt>
                <c:pt idx="655">
                  <c:v>1479</c:v>
                </c:pt>
                <c:pt idx="656">
                  <c:v>1501</c:v>
                </c:pt>
                <c:pt idx="657">
                  <c:v>1539</c:v>
                </c:pt>
                <c:pt idx="658">
                  <c:v>1530</c:v>
                </c:pt>
                <c:pt idx="659">
                  <c:v>1543</c:v>
                </c:pt>
                <c:pt idx="660">
                  <c:v>1535</c:v>
                </c:pt>
                <c:pt idx="661">
                  <c:v>1521</c:v>
                </c:pt>
                <c:pt idx="662">
                  <c:v>1507</c:v>
                </c:pt>
                <c:pt idx="663">
                  <c:v>1557</c:v>
                </c:pt>
                <c:pt idx="664">
                  <c:v>1499</c:v>
                </c:pt>
                <c:pt idx="665">
                  <c:v>1491</c:v>
                </c:pt>
                <c:pt idx="666">
                  <c:v>1449</c:v>
                </c:pt>
                <c:pt idx="667">
                  <c:v>1439</c:v>
                </c:pt>
                <c:pt idx="668">
                  <c:v>1438</c:v>
                </c:pt>
                <c:pt idx="669">
                  <c:v>1421</c:v>
                </c:pt>
                <c:pt idx="670">
                  <c:v>1382</c:v>
                </c:pt>
                <c:pt idx="671">
                  <c:v>1366</c:v>
                </c:pt>
                <c:pt idx="672">
                  <c:v>1428</c:v>
                </c:pt>
                <c:pt idx="673">
                  <c:v>1470</c:v>
                </c:pt>
                <c:pt idx="674">
                  <c:v>1506</c:v>
                </c:pt>
                <c:pt idx="675">
                  <c:v>1508</c:v>
                </c:pt>
                <c:pt idx="676">
                  <c:v>1500</c:v>
                </c:pt>
                <c:pt idx="677">
                  <c:v>1476</c:v>
                </c:pt>
                <c:pt idx="678">
                  <c:v>1436</c:v>
                </c:pt>
                <c:pt idx="679">
                  <c:v>1334</c:v>
                </c:pt>
                <c:pt idx="680">
                  <c:v>1351</c:v>
                </c:pt>
                <c:pt idx="681">
                  <c:v>1340</c:v>
                </c:pt>
                <c:pt idx="682">
                  <c:v>1307</c:v>
                </c:pt>
                <c:pt idx="683">
                  <c:v>1356</c:v>
                </c:pt>
                <c:pt idx="684">
                  <c:v>1350</c:v>
                </c:pt>
                <c:pt idx="685">
                  <c:v>1322</c:v>
                </c:pt>
                <c:pt idx="686">
                  <c:v>1383</c:v>
                </c:pt>
                <c:pt idx="687">
                  <c:v>1355</c:v>
                </c:pt>
                <c:pt idx="688">
                  <c:v>1324</c:v>
                </c:pt>
                <c:pt idx="689">
                  <c:v>1341</c:v>
                </c:pt>
                <c:pt idx="690">
                  <c:v>1339</c:v>
                </c:pt>
                <c:pt idx="691">
                  <c:v>1355</c:v>
                </c:pt>
                <c:pt idx="692">
                  <c:v>1404</c:v>
                </c:pt>
                <c:pt idx="693">
                  <c:v>1420</c:v>
                </c:pt>
                <c:pt idx="694">
                  <c:v>1389</c:v>
                </c:pt>
                <c:pt idx="695">
                  <c:v>1432</c:v>
                </c:pt>
                <c:pt idx="696">
                  <c:v>1406</c:v>
                </c:pt>
                <c:pt idx="697">
                  <c:v>1388</c:v>
                </c:pt>
                <c:pt idx="698">
                  <c:v>1384</c:v>
                </c:pt>
                <c:pt idx="699">
                  <c:v>1388</c:v>
                </c:pt>
                <c:pt idx="700">
                  <c:v>1413</c:v>
                </c:pt>
                <c:pt idx="701">
                  <c:v>1482</c:v>
                </c:pt>
                <c:pt idx="702">
                  <c:v>1537</c:v>
                </c:pt>
                <c:pt idx="703">
                  <c:v>1572</c:v>
                </c:pt>
                <c:pt idx="704">
                  <c:v>1594</c:v>
                </c:pt>
                <c:pt idx="705">
                  <c:v>1623</c:v>
                </c:pt>
                <c:pt idx="706">
                  <c:v>1648</c:v>
                </c:pt>
                <c:pt idx="707">
                  <c:v>1647</c:v>
                </c:pt>
                <c:pt idx="708">
                  <c:v>1646</c:v>
                </c:pt>
                <c:pt idx="709">
                  <c:v>1605</c:v>
                </c:pt>
                <c:pt idx="710">
                  <c:v>1662</c:v>
                </c:pt>
                <c:pt idx="711">
                  <c:v>1683</c:v>
                </c:pt>
                <c:pt idx="712">
                  <c:v>1655</c:v>
                </c:pt>
                <c:pt idx="713">
                  <c:v>1654</c:v>
                </c:pt>
                <c:pt idx="714">
                  <c:v>1619</c:v>
                </c:pt>
                <c:pt idx="715">
                  <c:v>1578</c:v>
                </c:pt>
                <c:pt idx="716">
                  <c:v>1589</c:v>
                </c:pt>
                <c:pt idx="717">
                  <c:v>1539</c:v>
                </c:pt>
                <c:pt idx="718">
                  <c:v>1564</c:v>
                </c:pt>
                <c:pt idx="719">
                  <c:v>1560</c:v>
                </c:pt>
                <c:pt idx="720">
                  <c:v>1517</c:v>
                </c:pt>
                <c:pt idx="721">
                  <c:v>1519</c:v>
                </c:pt>
                <c:pt idx="722">
                  <c:v>1512</c:v>
                </c:pt>
                <c:pt idx="723">
                  <c:v>1387</c:v>
                </c:pt>
                <c:pt idx="724">
                  <c:v>1334</c:v>
                </c:pt>
                <c:pt idx="725">
                  <c:v>1181</c:v>
                </c:pt>
                <c:pt idx="726">
                  <c:v>1156</c:v>
                </c:pt>
                <c:pt idx="727">
                  <c:v>1144</c:v>
                </c:pt>
                <c:pt idx="728">
                  <c:v>1083</c:v>
                </c:pt>
                <c:pt idx="729">
                  <c:v>1021</c:v>
                </c:pt>
                <c:pt idx="730">
                  <c:v>1115</c:v>
                </c:pt>
                <c:pt idx="731">
                  <c:v>1099</c:v>
                </c:pt>
                <c:pt idx="732">
                  <c:v>1102</c:v>
                </c:pt>
                <c:pt idx="733">
                  <c:v>1076</c:v>
                </c:pt>
                <c:pt idx="734">
                  <c:v>1094</c:v>
                </c:pt>
                <c:pt idx="735">
                  <c:v>1140</c:v>
                </c:pt>
                <c:pt idx="736">
                  <c:v>1195</c:v>
                </c:pt>
                <c:pt idx="737">
                  <c:v>1208</c:v>
                </c:pt>
                <c:pt idx="738">
                  <c:v>1279</c:v>
                </c:pt>
                <c:pt idx="739">
                  <c:v>1351</c:v>
                </c:pt>
                <c:pt idx="740">
                  <c:v>1399</c:v>
                </c:pt>
                <c:pt idx="741">
                  <c:v>1382</c:v>
                </c:pt>
                <c:pt idx="742">
                  <c:v>1418</c:v>
                </c:pt>
                <c:pt idx="743">
                  <c:v>1402</c:v>
                </c:pt>
                <c:pt idx="744">
                  <c:v>1376</c:v>
                </c:pt>
                <c:pt idx="745">
                  <c:v>1405</c:v>
                </c:pt>
                <c:pt idx="746">
                  <c:v>1398</c:v>
                </c:pt>
                <c:pt idx="747">
                  <c:v>1390</c:v>
                </c:pt>
                <c:pt idx="748">
                  <c:v>1385</c:v>
                </c:pt>
                <c:pt idx="749">
                  <c:v>1399</c:v>
                </c:pt>
                <c:pt idx="750">
                  <c:v>1416</c:v>
                </c:pt>
                <c:pt idx="751">
                  <c:v>1417</c:v>
                </c:pt>
                <c:pt idx="752">
                  <c:v>1350</c:v>
                </c:pt>
                <c:pt idx="753">
                  <c:v>1352</c:v>
                </c:pt>
                <c:pt idx="754">
                  <c:v>1330</c:v>
                </c:pt>
                <c:pt idx="755">
                  <c:v>1372</c:v>
                </c:pt>
                <c:pt idx="756">
                  <c:v>1302</c:v>
                </c:pt>
                <c:pt idx="757">
                  <c:v>1302</c:v>
                </c:pt>
                <c:pt idx="758">
                  <c:v>1302</c:v>
                </c:pt>
                <c:pt idx="759">
                  <c:v>1337</c:v>
                </c:pt>
                <c:pt idx="760">
                  <c:v>1334</c:v>
                </c:pt>
                <c:pt idx="761">
                  <c:v>1346</c:v>
                </c:pt>
                <c:pt idx="762">
                  <c:v>1368</c:v>
                </c:pt>
                <c:pt idx="763">
                  <c:v>1370</c:v>
                </c:pt>
                <c:pt idx="764">
                  <c:v>1393</c:v>
                </c:pt>
                <c:pt idx="765">
                  <c:v>1386</c:v>
                </c:pt>
                <c:pt idx="766">
                  <c:v>1390</c:v>
                </c:pt>
                <c:pt idx="767">
                  <c:v>1379</c:v>
                </c:pt>
                <c:pt idx="768">
                  <c:v>1375</c:v>
                </c:pt>
                <c:pt idx="769">
                  <c:v>1353</c:v>
                </c:pt>
                <c:pt idx="770">
                  <c:v>1319</c:v>
                </c:pt>
                <c:pt idx="771">
                  <c:v>1286</c:v>
                </c:pt>
                <c:pt idx="772">
                  <c:v>1294</c:v>
                </c:pt>
                <c:pt idx="773">
                  <c:v>1264</c:v>
                </c:pt>
                <c:pt idx="774">
                  <c:v>1291</c:v>
                </c:pt>
                <c:pt idx="775">
                  <c:v>1317</c:v>
                </c:pt>
                <c:pt idx="776">
                  <c:v>1281</c:v>
                </c:pt>
                <c:pt idx="777">
                  <c:v>1282</c:v>
                </c:pt>
                <c:pt idx="778">
                  <c:v>1284</c:v>
                </c:pt>
                <c:pt idx="779">
                  <c:v>1258</c:v>
                </c:pt>
                <c:pt idx="780">
                  <c:v>1239</c:v>
                </c:pt>
                <c:pt idx="781">
                  <c:v>1215</c:v>
                </c:pt>
                <c:pt idx="782">
                  <c:v>1203</c:v>
                </c:pt>
                <c:pt idx="783">
                  <c:v>1205</c:v>
                </c:pt>
                <c:pt idx="784">
                  <c:v>1224</c:v>
                </c:pt>
                <c:pt idx="785">
                  <c:v>1220</c:v>
                </c:pt>
                <c:pt idx="786">
                  <c:v>1213</c:v>
                </c:pt>
                <c:pt idx="787">
                  <c:v>1212</c:v>
                </c:pt>
                <c:pt idx="788">
                  <c:v>1193</c:v>
                </c:pt>
                <c:pt idx="789">
                  <c:v>1148</c:v>
                </c:pt>
                <c:pt idx="790">
                  <c:v>1202</c:v>
                </c:pt>
                <c:pt idx="791">
                  <c:v>1210</c:v>
                </c:pt>
                <c:pt idx="792">
                  <c:v>1174</c:v>
                </c:pt>
                <c:pt idx="793">
                  <c:v>1200</c:v>
                </c:pt>
                <c:pt idx="794">
                  <c:v>1221</c:v>
                </c:pt>
                <c:pt idx="795">
                  <c:v>1251</c:v>
                </c:pt>
                <c:pt idx="796">
                  <c:v>1303</c:v>
                </c:pt>
                <c:pt idx="797">
                  <c:v>1246</c:v>
                </c:pt>
                <c:pt idx="798">
                  <c:v>1252</c:v>
                </c:pt>
                <c:pt idx="799">
                  <c:v>1276</c:v>
                </c:pt>
                <c:pt idx="800">
                  <c:v>1267</c:v>
                </c:pt>
                <c:pt idx="801">
                  <c:v>1234</c:v>
                </c:pt>
                <c:pt idx="802">
                  <c:v>1187</c:v>
                </c:pt>
                <c:pt idx="803">
                  <c:v>1164</c:v>
                </c:pt>
                <c:pt idx="804">
                  <c:v>1159</c:v>
                </c:pt>
                <c:pt idx="805">
                  <c:v>1072</c:v>
                </c:pt>
                <c:pt idx="806">
                  <c:v>963</c:v>
                </c:pt>
                <c:pt idx="807">
                  <c:v>828</c:v>
                </c:pt>
                <c:pt idx="808">
                  <c:v>706</c:v>
                </c:pt>
                <c:pt idx="809">
                  <c:v>564</c:v>
                </c:pt>
                <c:pt idx="810">
                  <c:v>420</c:v>
                </c:pt>
                <c:pt idx="811">
                  <c:v>298</c:v>
                </c:pt>
                <c:pt idx="812">
                  <c:v>231</c:v>
                </c:pt>
                <c:pt idx="813">
                  <c:v>193</c:v>
                </c:pt>
                <c:pt idx="814">
                  <c:v>185</c:v>
                </c:pt>
                <c:pt idx="815">
                  <c:v>171</c:v>
                </c:pt>
                <c:pt idx="816">
                  <c:v>166</c:v>
                </c:pt>
                <c:pt idx="817">
                  <c:v>175</c:v>
                </c:pt>
                <c:pt idx="818">
                  <c:v>172</c:v>
                </c:pt>
                <c:pt idx="819">
                  <c:v>195</c:v>
                </c:pt>
                <c:pt idx="820">
                  <c:v>199</c:v>
                </c:pt>
                <c:pt idx="821">
                  <c:v>199</c:v>
                </c:pt>
                <c:pt idx="822">
                  <c:v>204</c:v>
                </c:pt>
                <c:pt idx="823">
                  <c:v>217</c:v>
                </c:pt>
                <c:pt idx="824">
                  <c:v>214</c:v>
                </c:pt>
                <c:pt idx="825">
                  <c:v>238</c:v>
                </c:pt>
                <c:pt idx="826">
                  <c:v>224</c:v>
                </c:pt>
                <c:pt idx="827">
                  <c:v>239</c:v>
                </c:pt>
                <c:pt idx="828">
                  <c:v>259</c:v>
                </c:pt>
                <c:pt idx="829">
                  <c:v>272</c:v>
                </c:pt>
                <c:pt idx="830">
                  <c:v>290</c:v>
                </c:pt>
                <c:pt idx="831">
                  <c:v>291</c:v>
                </c:pt>
                <c:pt idx="832">
                  <c:v>288</c:v>
                </c:pt>
                <c:pt idx="833">
                  <c:v>275</c:v>
                </c:pt>
                <c:pt idx="834">
                  <c:v>304</c:v>
                </c:pt>
                <c:pt idx="835">
                  <c:v>304</c:v>
                </c:pt>
                <c:pt idx="836">
                  <c:v>313</c:v>
                </c:pt>
                <c:pt idx="837">
                  <c:v>312</c:v>
                </c:pt>
                <c:pt idx="838">
                  <c:v>316</c:v>
                </c:pt>
                <c:pt idx="839">
                  <c:v>302</c:v>
                </c:pt>
                <c:pt idx="840">
                  <c:v>339</c:v>
                </c:pt>
                <c:pt idx="841">
                  <c:v>324</c:v>
                </c:pt>
                <c:pt idx="842">
                  <c:v>328</c:v>
                </c:pt>
                <c:pt idx="843">
                  <c:v>326</c:v>
                </c:pt>
                <c:pt idx="844">
                  <c:v>322</c:v>
                </c:pt>
                <c:pt idx="845">
                  <c:v>333</c:v>
                </c:pt>
                <c:pt idx="846">
                  <c:v>360</c:v>
                </c:pt>
                <c:pt idx="847">
                  <c:v>357</c:v>
                </c:pt>
                <c:pt idx="848">
                  <c:v>348</c:v>
                </c:pt>
                <c:pt idx="849">
                  <c:v>349</c:v>
                </c:pt>
                <c:pt idx="850">
                  <c:v>367</c:v>
                </c:pt>
                <c:pt idx="851">
                  <c:v>349</c:v>
                </c:pt>
                <c:pt idx="852">
                  <c:v>340</c:v>
                </c:pt>
                <c:pt idx="853">
                  <c:v>345</c:v>
                </c:pt>
                <c:pt idx="854">
                  <c:v>341</c:v>
                </c:pt>
                <c:pt idx="855">
                  <c:v>361</c:v>
                </c:pt>
                <c:pt idx="856">
                  <c:v>389</c:v>
                </c:pt>
                <c:pt idx="857">
                  <c:v>406</c:v>
                </c:pt>
                <c:pt idx="858">
                  <c:v>425</c:v>
                </c:pt>
                <c:pt idx="859">
                  <c:v>440</c:v>
                </c:pt>
                <c:pt idx="860">
                  <c:v>421</c:v>
                </c:pt>
                <c:pt idx="861">
                  <c:v>474</c:v>
                </c:pt>
                <c:pt idx="862">
                  <c:v>521</c:v>
                </c:pt>
                <c:pt idx="863">
                  <c:v>542</c:v>
                </c:pt>
                <c:pt idx="864">
                  <c:v>574</c:v>
                </c:pt>
                <c:pt idx="865">
                  <c:v>660</c:v>
                </c:pt>
                <c:pt idx="866">
                  <c:v>793</c:v>
                </c:pt>
                <c:pt idx="867">
                  <c:v>919</c:v>
                </c:pt>
                <c:pt idx="868">
                  <c:v>957</c:v>
                </c:pt>
                <c:pt idx="869">
                  <c:v>1033</c:v>
                </c:pt>
                <c:pt idx="870">
                  <c:v>1148</c:v>
                </c:pt>
                <c:pt idx="871">
                  <c:v>1194</c:v>
                </c:pt>
                <c:pt idx="872">
                  <c:v>1211</c:v>
                </c:pt>
                <c:pt idx="873">
                  <c:v>1151</c:v>
                </c:pt>
                <c:pt idx="874">
                  <c:v>1172</c:v>
                </c:pt>
                <c:pt idx="875">
                  <c:v>1182</c:v>
                </c:pt>
                <c:pt idx="876">
                  <c:v>1183</c:v>
                </c:pt>
                <c:pt idx="877">
                  <c:v>1139</c:v>
                </c:pt>
                <c:pt idx="878">
                  <c:v>1164</c:v>
                </c:pt>
                <c:pt idx="879">
                  <c:v>1215</c:v>
                </c:pt>
                <c:pt idx="880">
                  <c:v>1289</c:v>
                </c:pt>
                <c:pt idx="881">
                  <c:v>1305</c:v>
                </c:pt>
                <c:pt idx="882">
                  <c:v>1315</c:v>
                </c:pt>
                <c:pt idx="883">
                  <c:v>1309</c:v>
                </c:pt>
                <c:pt idx="884">
                  <c:v>1336</c:v>
                </c:pt>
                <c:pt idx="885">
                  <c:v>1301</c:v>
                </c:pt>
                <c:pt idx="886">
                  <c:v>1230</c:v>
                </c:pt>
                <c:pt idx="887">
                  <c:v>1222</c:v>
                </c:pt>
                <c:pt idx="888">
                  <c:v>1161</c:v>
                </c:pt>
                <c:pt idx="889">
                  <c:v>1140</c:v>
                </c:pt>
                <c:pt idx="890">
                  <c:v>1131</c:v>
                </c:pt>
                <c:pt idx="891">
                  <c:v>1071</c:v>
                </c:pt>
                <c:pt idx="892">
                  <c:v>1072</c:v>
                </c:pt>
                <c:pt idx="893">
                  <c:v>1107</c:v>
                </c:pt>
                <c:pt idx="894">
                  <c:v>1085</c:v>
                </c:pt>
                <c:pt idx="895">
                  <c:v>1168</c:v>
                </c:pt>
                <c:pt idx="896">
                  <c:v>1218</c:v>
                </c:pt>
                <c:pt idx="897">
                  <c:v>1217</c:v>
                </c:pt>
                <c:pt idx="898">
                  <c:v>1234</c:v>
                </c:pt>
                <c:pt idx="899">
                  <c:v>1266</c:v>
                </c:pt>
                <c:pt idx="900">
                  <c:v>1294</c:v>
                </c:pt>
                <c:pt idx="901">
                  <c:v>1326</c:v>
                </c:pt>
                <c:pt idx="902">
                  <c:v>1309</c:v>
                </c:pt>
                <c:pt idx="903">
                  <c:v>1324</c:v>
                </c:pt>
                <c:pt idx="904">
                  <c:v>1356</c:v>
                </c:pt>
                <c:pt idx="905">
                  <c:v>1404</c:v>
                </c:pt>
                <c:pt idx="906">
                  <c:v>1448</c:v>
                </c:pt>
                <c:pt idx="907">
                  <c:v>1431</c:v>
                </c:pt>
                <c:pt idx="908">
                  <c:v>1421</c:v>
                </c:pt>
                <c:pt idx="909">
                  <c:v>1423</c:v>
                </c:pt>
                <c:pt idx="910">
                  <c:v>1411</c:v>
                </c:pt>
                <c:pt idx="911">
                  <c:v>1394</c:v>
                </c:pt>
                <c:pt idx="912">
                  <c:v>1387</c:v>
                </c:pt>
                <c:pt idx="913">
                  <c:v>1332</c:v>
                </c:pt>
                <c:pt idx="914">
                  <c:v>1369</c:v>
                </c:pt>
                <c:pt idx="915">
                  <c:v>1374</c:v>
                </c:pt>
                <c:pt idx="916">
                  <c:v>1317</c:v>
                </c:pt>
                <c:pt idx="917">
                  <c:v>1158</c:v>
                </c:pt>
              </c:numCache>
            </c:numRef>
          </c:val>
          <c:smooth val="0"/>
          <c:extLst>
            <c:ext xmlns:c16="http://schemas.microsoft.com/office/drawing/2014/chart" uri="{C3380CC4-5D6E-409C-BE32-E72D297353CC}">
              <c16:uniqueId val="{00000000-9E69-4BA8-8240-42B58D9DAEFB}"/>
            </c:ext>
          </c:extLst>
        </c:ser>
        <c:ser>
          <c:idx val="0"/>
          <c:order val="1"/>
          <c:tx>
            <c:strRef>
              <c:f>ATB_Date!$I$4</c:f>
              <c:strCache>
                <c:ptCount val="1"/>
                <c:pt idx="0">
                  <c:v>A_Cumul 7j</c:v>
                </c:pt>
              </c:strCache>
            </c:strRef>
          </c:tx>
          <c:spPr>
            <a:ln w="25400" cap="rnd">
              <a:solidFill>
                <a:schemeClr val="accent4"/>
              </a:solidFill>
              <a:prstDash val="solid"/>
              <a:round/>
            </a:ln>
            <a:effectLst/>
          </c:spPr>
          <c:marker>
            <c:symbol val="none"/>
          </c:marker>
          <c:cat>
            <c:numRef>
              <c:f>ATB_Date!$C$1101:$C$2018</c:f>
              <c:numCache>
                <c:formatCode>m/d/yyyy</c:formatCode>
                <c:ptCount val="918"/>
                <c:pt idx="0">
                  <c:v>43101</c:v>
                </c:pt>
                <c:pt idx="1">
                  <c:v>43102</c:v>
                </c:pt>
                <c:pt idx="2">
                  <c:v>43103</c:v>
                </c:pt>
                <c:pt idx="3">
                  <c:v>43104</c:v>
                </c:pt>
                <c:pt idx="4">
                  <c:v>43105</c:v>
                </c:pt>
                <c:pt idx="5">
                  <c:v>43106</c:v>
                </c:pt>
                <c:pt idx="6">
                  <c:v>43107</c:v>
                </c:pt>
                <c:pt idx="7">
                  <c:v>43108</c:v>
                </c:pt>
                <c:pt idx="8">
                  <c:v>43109</c:v>
                </c:pt>
                <c:pt idx="9">
                  <c:v>43110</c:v>
                </c:pt>
                <c:pt idx="10">
                  <c:v>43111</c:v>
                </c:pt>
                <c:pt idx="11">
                  <c:v>43112</c:v>
                </c:pt>
                <c:pt idx="12">
                  <c:v>43113</c:v>
                </c:pt>
                <c:pt idx="13">
                  <c:v>43114</c:v>
                </c:pt>
                <c:pt idx="14">
                  <c:v>43115</c:v>
                </c:pt>
                <c:pt idx="15">
                  <c:v>43116</c:v>
                </c:pt>
                <c:pt idx="16">
                  <c:v>43117</c:v>
                </c:pt>
                <c:pt idx="17">
                  <c:v>43118</c:v>
                </c:pt>
                <c:pt idx="18">
                  <c:v>43119</c:v>
                </c:pt>
                <c:pt idx="19">
                  <c:v>43120</c:v>
                </c:pt>
                <c:pt idx="20">
                  <c:v>43121</c:v>
                </c:pt>
                <c:pt idx="21">
                  <c:v>43122</c:v>
                </c:pt>
                <c:pt idx="22">
                  <c:v>43123</c:v>
                </c:pt>
                <c:pt idx="23">
                  <c:v>43124</c:v>
                </c:pt>
                <c:pt idx="24">
                  <c:v>43125</c:v>
                </c:pt>
                <c:pt idx="25">
                  <c:v>43126</c:v>
                </c:pt>
                <c:pt idx="26">
                  <c:v>43127</c:v>
                </c:pt>
                <c:pt idx="27">
                  <c:v>43128</c:v>
                </c:pt>
                <c:pt idx="28">
                  <c:v>43129</c:v>
                </c:pt>
                <c:pt idx="29">
                  <c:v>43130</c:v>
                </c:pt>
                <c:pt idx="30">
                  <c:v>43131</c:v>
                </c:pt>
                <c:pt idx="31">
                  <c:v>43132</c:v>
                </c:pt>
                <c:pt idx="32">
                  <c:v>43133</c:v>
                </c:pt>
                <c:pt idx="33">
                  <c:v>43134</c:v>
                </c:pt>
                <c:pt idx="34">
                  <c:v>43135</c:v>
                </c:pt>
                <c:pt idx="35">
                  <c:v>43136</c:v>
                </c:pt>
                <c:pt idx="36">
                  <c:v>43137</c:v>
                </c:pt>
                <c:pt idx="37">
                  <c:v>43138</c:v>
                </c:pt>
                <c:pt idx="38">
                  <c:v>43139</c:v>
                </c:pt>
                <c:pt idx="39">
                  <c:v>43140</c:v>
                </c:pt>
                <c:pt idx="40">
                  <c:v>43141</c:v>
                </c:pt>
                <c:pt idx="41">
                  <c:v>43142</c:v>
                </c:pt>
                <c:pt idx="42">
                  <c:v>43143</c:v>
                </c:pt>
                <c:pt idx="43">
                  <c:v>43144</c:v>
                </c:pt>
                <c:pt idx="44">
                  <c:v>43145</c:v>
                </c:pt>
                <c:pt idx="45">
                  <c:v>43146</c:v>
                </c:pt>
                <c:pt idx="46">
                  <c:v>43147</c:v>
                </c:pt>
                <c:pt idx="47">
                  <c:v>43148</c:v>
                </c:pt>
                <c:pt idx="48">
                  <c:v>43149</c:v>
                </c:pt>
                <c:pt idx="49">
                  <c:v>43150</c:v>
                </c:pt>
                <c:pt idx="50">
                  <c:v>43151</c:v>
                </c:pt>
                <c:pt idx="51">
                  <c:v>43152</c:v>
                </c:pt>
                <c:pt idx="52">
                  <c:v>43153</c:v>
                </c:pt>
                <c:pt idx="53">
                  <c:v>43154</c:v>
                </c:pt>
                <c:pt idx="54">
                  <c:v>43155</c:v>
                </c:pt>
                <c:pt idx="55">
                  <c:v>43156</c:v>
                </c:pt>
                <c:pt idx="56">
                  <c:v>43157</c:v>
                </c:pt>
                <c:pt idx="57">
                  <c:v>43158</c:v>
                </c:pt>
                <c:pt idx="58">
                  <c:v>43159</c:v>
                </c:pt>
                <c:pt idx="59">
                  <c:v>43160</c:v>
                </c:pt>
                <c:pt idx="60">
                  <c:v>43161</c:v>
                </c:pt>
                <c:pt idx="61">
                  <c:v>43162</c:v>
                </c:pt>
                <c:pt idx="62">
                  <c:v>43163</c:v>
                </c:pt>
                <c:pt idx="63">
                  <c:v>43164</c:v>
                </c:pt>
                <c:pt idx="64">
                  <c:v>43165</c:v>
                </c:pt>
                <c:pt idx="65">
                  <c:v>43166</c:v>
                </c:pt>
                <c:pt idx="66">
                  <c:v>43167</c:v>
                </c:pt>
                <c:pt idx="67">
                  <c:v>43168</c:v>
                </c:pt>
                <c:pt idx="68">
                  <c:v>43169</c:v>
                </c:pt>
                <c:pt idx="69">
                  <c:v>43170</c:v>
                </c:pt>
                <c:pt idx="70">
                  <c:v>43171</c:v>
                </c:pt>
                <c:pt idx="71">
                  <c:v>43172</c:v>
                </c:pt>
                <c:pt idx="72">
                  <c:v>43173</c:v>
                </c:pt>
                <c:pt idx="73">
                  <c:v>43174</c:v>
                </c:pt>
                <c:pt idx="74">
                  <c:v>43175</c:v>
                </c:pt>
                <c:pt idx="75">
                  <c:v>43176</c:v>
                </c:pt>
                <c:pt idx="76">
                  <c:v>43177</c:v>
                </c:pt>
                <c:pt idx="77">
                  <c:v>43178</c:v>
                </c:pt>
                <c:pt idx="78">
                  <c:v>43179</c:v>
                </c:pt>
                <c:pt idx="79">
                  <c:v>43180</c:v>
                </c:pt>
                <c:pt idx="80">
                  <c:v>43181</c:v>
                </c:pt>
                <c:pt idx="81">
                  <c:v>43182</c:v>
                </c:pt>
                <c:pt idx="82">
                  <c:v>43183</c:v>
                </c:pt>
                <c:pt idx="83">
                  <c:v>43184</c:v>
                </c:pt>
                <c:pt idx="84">
                  <c:v>43185</c:v>
                </c:pt>
                <c:pt idx="85">
                  <c:v>43186</c:v>
                </c:pt>
                <c:pt idx="86">
                  <c:v>43187</c:v>
                </c:pt>
                <c:pt idx="87">
                  <c:v>43188</c:v>
                </c:pt>
                <c:pt idx="88">
                  <c:v>43189</c:v>
                </c:pt>
                <c:pt idx="89">
                  <c:v>43190</c:v>
                </c:pt>
                <c:pt idx="90">
                  <c:v>43191</c:v>
                </c:pt>
                <c:pt idx="91">
                  <c:v>43192</c:v>
                </c:pt>
                <c:pt idx="92">
                  <c:v>43193</c:v>
                </c:pt>
                <c:pt idx="93">
                  <c:v>43194</c:v>
                </c:pt>
                <c:pt idx="94">
                  <c:v>43195</c:v>
                </c:pt>
                <c:pt idx="95">
                  <c:v>43196</c:v>
                </c:pt>
                <c:pt idx="96">
                  <c:v>43197</c:v>
                </c:pt>
                <c:pt idx="97">
                  <c:v>43198</c:v>
                </c:pt>
                <c:pt idx="98">
                  <c:v>43199</c:v>
                </c:pt>
                <c:pt idx="99">
                  <c:v>43200</c:v>
                </c:pt>
                <c:pt idx="100">
                  <c:v>43201</c:v>
                </c:pt>
                <c:pt idx="101">
                  <c:v>43202</c:v>
                </c:pt>
                <c:pt idx="102">
                  <c:v>43203</c:v>
                </c:pt>
                <c:pt idx="103">
                  <c:v>43204</c:v>
                </c:pt>
                <c:pt idx="104">
                  <c:v>43205</c:v>
                </c:pt>
                <c:pt idx="105">
                  <c:v>43206</c:v>
                </c:pt>
                <c:pt idx="106">
                  <c:v>43207</c:v>
                </c:pt>
                <c:pt idx="107">
                  <c:v>43208</c:v>
                </c:pt>
                <c:pt idx="108">
                  <c:v>43209</c:v>
                </c:pt>
                <c:pt idx="109">
                  <c:v>43210</c:v>
                </c:pt>
                <c:pt idx="110">
                  <c:v>43211</c:v>
                </c:pt>
                <c:pt idx="111">
                  <c:v>43212</c:v>
                </c:pt>
                <c:pt idx="112">
                  <c:v>43213</c:v>
                </c:pt>
                <c:pt idx="113">
                  <c:v>43214</c:v>
                </c:pt>
                <c:pt idx="114">
                  <c:v>43215</c:v>
                </c:pt>
                <c:pt idx="115">
                  <c:v>43216</c:v>
                </c:pt>
                <c:pt idx="116">
                  <c:v>43217</c:v>
                </c:pt>
                <c:pt idx="117">
                  <c:v>43218</c:v>
                </c:pt>
                <c:pt idx="118">
                  <c:v>43219</c:v>
                </c:pt>
                <c:pt idx="119">
                  <c:v>43220</c:v>
                </c:pt>
                <c:pt idx="120">
                  <c:v>43221</c:v>
                </c:pt>
                <c:pt idx="121">
                  <c:v>43222</c:v>
                </c:pt>
                <c:pt idx="122">
                  <c:v>43223</c:v>
                </c:pt>
                <c:pt idx="123">
                  <c:v>43224</c:v>
                </c:pt>
                <c:pt idx="124">
                  <c:v>43225</c:v>
                </c:pt>
                <c:pt idx="125">
                  <c:v>43226</c:v>
                </c:pt>
                <c:pt idx="126">
                  <c:v>43227</c:v>
                </c:pt>
                <c:pt idx="127">
                  <c:v>43228</c:v>
                </c:pt>
                <c:pt idx="128">
                  <c:v>43229</c:v>
                </c:pt>
                <c:pt idx="129">
                  <c:v>43230</c:v>
                </c:pt>
                <c:pt idx="130">
                  <c:v>43231</c:v>
                </c:pt>
                <c:pt idx="131">
                  <c:v>43232</c:v>
                </c:pt>
                <c:pt idx="132">
                  <c:v>43233</c:v>
                </c:pt>
                <c:pt idx="133">
                  <c:v>43234</c:v>
                </c:pt>
                <c:pt idx="134">
                  <c:v>43235</c:v>
                </c:pt>
                <c:pt idx="135">
                  <c:v>43236</c:v>
                </c:pt>
                <c:pt idx="136">
                  <c:v>43237</c:v>
                </c:pt>
                <c:pt idx="137">
                  <c:v>43238</c:v>
                </c:pt>
                <c:pt idx="138">
                  <c:v>43239</c:v>
                </c:pt>
                <c:pt idx="139">
                  <c:v>43240</c:v>
                </c:pt>
                <c:pt idx="140">
                  <c:v>43241</c:v>
                </c:pt>
                <c:pt idx="141">
                  <c:v>43242</c:v>
                </c:pt>
                <c:pt idx="142">
                  <c:v>43243</c:v>
                </c:pt>
                <c:pt idx="143">
                  <c:v>43244</c:v>
                </c:pt>
                <c:pt idx="144">
                  <c:v>43245</c:v>
                </c:pt>
                <c:pt idx="145">
                  <c:v>43246</c:v>
                </c:pt>
                <c:pt idx="146">
                  <c:v>43247</c:v>
                </c:pt>
                <c:pt idx="147">
                  <c:v>43248</c:v>
                </c:pt>
                <c:pt idx="148">
                  <c:v>43249</c:v>
                </c:pt>
                <c:pt idx="149">
                  <c:v>43250</c:v>
                </c:pt>
                <c:pt idx="150">
                  <c:v>43251</c:v>
                </c:pt>
                <c:pt idx="151">
                  <c:v>43252</c:v>
                </c:pt>
                <c:pt idx="152">
                  <c:v>43253</c:v>
                </c:pt>
                <c:pt idx="153">
                  <c:v>43254</c:v>
                </c:pt>
                <c:pt idx="154">
                  <c:v>43255</c:v>
                </c:pt>
                <c:pt idx="155">
                  <c:v>43256</c:v>
                </c:pt>
                <c:pt idx="156">
                  <c:v>43257</c:v>
                </c:pt>
                <c:pt idx="157">
                  <c:v>43258</c:v>
                </c:pt>
                <c:pt idx="158">
                  <c:v>43259</c:v>
                </c:pt>
                <c:pt idx="159">
                  <c:v>43260</c:v>
                </c:pt>
                <c:pt idx="160">
                  <c:v>43261</c:v>
                </c:pt>
                <c:pt idx="161">
                  <c:v>43262</c:v>
                </c:pt>
                <c:pt idx="162">
                  <c:v>43263</c:v>
                </c:pt>
                <c:pt idx="163">
                  <c:v>43264</c:v>
                </c:pt>
                <c:pt idx="164">
                  <c:v>43265</c:v>
                </c:pt>
                <c:pt idx="165">
                  <c:v>43266</c:v>
                </c:pt>
                <c:pt idx="166">
                  <c:v>43267</c:v>
                </c:pt>
                <c:pt idx="167">
                  <c:v>43268</c:v>
                </c:pt>
                <c:pt idx="168">
                  <c:v>43269</c:v>
                </c:pt>
                <c:pt idx="169">
                  <c:v>43270</c:v>
                </c:pt>
                <c:pt idx="170">
                  <c:v>43271</c:v>
                </c:pt>
                <c:pt idx="171">
                  <c:v>43272</c:v>
                </c:pt>
                <c:pt idx="172">
                  <c:v>43273</c:v>
                </c:pt>
                <c:pt idx="173">
                  <c:v>43274</c:v>
                </c:pt>
                <c:pt idx="174">
                  <c:v>43275</c:v>
                </c:pt>
                <c:pt idx="175">
                  <c:v>43276</c:v>
                </c:pt>
                <c:pt idx="176">
                  <c:v>43277</c:v>
                </c:pt>
                <c:pt idx="177">
                  <c:v>43278</c:v>
                </c:pt>
                <c:pt idx="178">
                  <c:v>43279</c:v>
                </c:pt>
                <c:pt idx="179">
                  <c:v>43280</c:v>
                </c:pt>
                <c:pt idx="180">
                  <c:v>43281</c:v>
                </c:pt>
                <c:pt idx="181">
                  <c:v>43282</c:v>
                </c:pt>
                <c:pt idx="182">
                  <c:v>43283</c:v>
                </c:pt>
                <c:pt idx="183">
                  <c:v>43284</c:v>
                </c:pt>
                <c:pt idx="184">
                  <c:v>43285</c:v>
                </c:pt>
                <c:pt idx="185">
                  <c:v>43286</c:v>
                </c:pt>
                <c:pt idx="186">
                  <c:v>43287</c:v>
                </c:pt>
                <c:pt idx="187">
                  <c:v>43288</c:v>
                </c:pt>
                <c:pt idx="188">
                  <c:v>43289</c:v>
                </c:pt>
                <c:pt idx="189">
                  <c:v>43290</c:v>
                </c:pt>
                <c:pt idx="190">
                  <c:v>43291</c:v>
                </c:pt>
                <c:pt idx="191">
                  <c:v>43292</c:v>
                </c:pt>
                <c:pt idx="192">
                  <c:v>43293</c:v>
                </c:pt>
                <c:pt idx="193">
                  <c:v>43294</c:v>
                </c:pt>
                <c:pt idx="194">
                  <c:v>43295</c:v>
                </c:pt>
                <c:pt idx="195">
                  <c:v>43296</c:v>
                </c:pt>
                <c:pt idx="196">
                  <c:v>43297</c:v>
                </c:pt>
                <c:pt idx="197">
                  <c:v>43298</c:v>
                </c:pt>
                <c:pt idx="198">
                  <c:v>43299</c:v>
                </c:pt>
                <c:pt idx="199">
                  <c:v>43300</c:v>
                </c:pt>
                <c:pt idx="200">
                  <c:v>43301</c:v>
                </c:pt>
                <c:pt idx="201">
                  <c:v>43302</c:v>
                </c:pt>
                <c:pt idx="202">
                  <c:v>43303</c:v>
                </c:pt>
                <c:pt idx="203">
                  <c:v>43304</c:v>
                </c:pt>
                <c:pt idx="204">
                  <c:v>43305</c:v>
                </c:pt>
                <c:pt idx="205">
                  <c:v>43306</c:v>
                </c:pt>
                <c:pt idx="206">
                  <c:v>43307</c:v>
                </c:pt>
                <c:pt idx="207">
                  <c:v>43308</c:v>
                </c:pt>
                <c:pt idx="208">
                  <c:v>43309</c:v>
                </c:pt>
                <c:pt idx="209">
                  <c:v>43310</c:v>
                </c:pt>
                <c:pt idx="210">
                  <c:v>43311</c:v>
                </c:pt>
                <c:pt idx="211">
                  <c:v>43312</c:v>
                </c:pt>
                <c:pt idx="212">
                  <c:v>43313</c:v>
                </c:pt>
                <c:pt idx="213">
                  <c:v>43314</c:v>
                </c:pt>
                <c:pt idx="214">
                  <c:v>43315</c:v>
                </c:pt>
                <c:pt idx="215">
                  <c:v>43316</c:v>
                </c:pt>
                <c:pt idx="216">
                  <c:v>43317</c:v>
                </c:pt>
                <c:pt idx="217">
                  <c:v>43318</c:v>
                </c:pt>
                <c:pt idx="218">
                  <c:v>43319</c:v>
                </c:pt>
                <c:pt idx="219">
                  <c:v>43320</c:v>
                </c:pt>
                <c:pt idx="220">
                  <c:v>43321</c:v>
                </c:pt>
                <c:pt idx="221">
                  <c:v>43322</c:v>
                </c:pt>
                <c:pt idx="222">
                  <c:v>43323</c:v>
                </c:pt>
                <c:pt idx="223">
                  <c:v>43324</c:v>
                </c:pt>
                <c:pt idx="224">
                  <c:v>43325</c:v>
                </c:pt>
                <c:pt idx="225">
                  <c:v>43326</c:v>
                </c:pt>
                <c:pt idx="226">
                  <c:v>43327</c:v>
                </c:pt>
                <c:pt idx="227">
                  <c:v>43328</c:v>
                </c:pt>
                <c:pt idx="228">
                  <c:v>43329</c:v>
                </c:pt>
                <c:pt idx="229">
                  <c:v>43330</c:v>
                </c:pt>
                <c:pt idx="230">
                  <c:v>43331</c:v>
                </c:pt>
                <c:pt idx="231">
                  <c:v>43332</c:v>
                </c:pt>
                <c:pt idx="232">
                  <c:v>43333</c:v>
                </c:pt>
                <c:pt idx="233">
                  <c:v>43334</c:v>
                </c:pt>
                <c:pt idx="234">
                  <c:v>43335</c:v>
                </c:pt>
                <c:pt idx="235">
                  <c:v>43336</c:v>
                </c:pt>
                <c:pt idx="236">
                  <c:v>43337</c:v>
                </c:pt>
                <c:pt idx="237">
                  <c:v>43338</c:v>
                </c:pt>
                <c:pt idx="238">
                  <c:v>43339</c:v>
                </c:pt>
                <c:pt idx="239">
                  <c:v>43340</c:v>
                </c:pt>
                <c:pt idx="240">
                  <c:v>43341</c:v>
                </c:pt>
                <c:pt idx="241">
                  <c:v>43342</c:v>
                </c:pt>
                <c:pt idx="242">
                  <c:v>43343</c:v>
                </c:pt>
                <c:pt idx="243">
                  <c:v>43344</c:v>
                </c:pt>
                <c:pt idx="244">
                  <c:v>43345</c:v>
                </c:pt>
                <c:pt idx="245">
                  <c:v>43346</c:v>
                </c:pt>
                <c:pt idx="246">
                  <c:v>43347</c:v>
                </c:pt>
                <c:pt idx="247">
                  <c:v>43348</c:v>
                </c:pt>
                <c:pt idx="248">
                  <c:v>43349</c:v>
                </c:pt>
                <c:pt idx="249">
                  <c:v>43350</c:v>
                </c:pt>
                <c:pt idx="250">
                  <c:v>43351</c:v>
                </c:pt>
                <c:pt idx="251">
                  <c:v>43352</c:v>
                </c:pt>
                <c:pt idx="252">
                  <c:v>43353</c:v>
                </c:pt>
                <c:pt idx="253">
                  <c:v>43354</c:v>
                </c:pt>
                <c:pt idx="254">
                  <c:v>43355</c:v>
                </c:pt>
                <c:pt idx="255">
                  <c:v>43356</c:v>
                </c:pt>
                <c:pt idx="256">
                  <c:v>43357</c:v>
                </c:pt>
                <c:pt idx="257">
                  <c:v>43358</c:v>
                </c:pt>
                <c:pt idx="258">
                  <c:v>43359</c:v>
                </c:pt>
                <c:pt idx="259">
                  <c:v>43360</c:v>
                </c:pt>
                <c:pt idx="260">
                  <c:v>43361</c:v>
                </c:pt>
                <c:pt idx="261">
                  <c:v>43362</c:v>
                </c:pt>
                <c:pt idx="262">
                  <c:v>43363</c:v>
                </c:pt>
                <c:pt idx="263">
                  <c:v>43364</c:v>
                </c:pt>
                <c:pt idx="264">
                  <c:v>43365</c:v>
                </c:pt>
                <c:pt idx="265">
                  <c:v>43366</c:v>
                </c:pt>
                <c:pt idx="266">
                  <c:v>43367</c:v>
                </c:pt>
                <c:pt idx="267">
                  <c:v>43368</c:v>
                </c:pt>
                <c:pt idx="268">
                  <c:v>43369</c:v>
                </c:pt>
                <c:pt idx="269">
                  <c:v>43370</c:v>
                </c:pt>
                <c:pt idx="270">
                  <c:v>43371</c:v>
                </c:pt>
                <c:pt idx="271">
                  <c:v>43372</c:v>
                </c:pt>
                <c:pt idx="272">
                  <c:v>43373</c:v>
                </c:pt>
                <c:pt idx="273">
                  <c:v>43374</c:v>
                </c:pt>
                <c:pt idx="274">
                  <c:v>43375</c:v>
                </c:pt>
                <c:pt idx="275">
                  <c:v>43376</c:v>
                </c:pt>
                <c:pt idx="276">
                  <c:v>43377</c:v>
                </c:pt>
                <c:pt idx="277">
                  <c:v>43378</c:v>
                </c:pt>
                <c:pt idx="278">
                  <c:v>43379</c:v>
                </c:pt>
                <c:pt idx="279">
                  <c:v>43380</c:v>
                </c:pt>
                <c:pt idx="280">
                  <c:v>43381</c:v>
                </c:pt>
                <c:pt idx="281">
                  <c:v>43382</c:v>
                </c:pt>
                <c:pt idx="282">
                  <c:v>43383</c:v>
                </c:pt>
                <c:pt idx="283">
                  <c:v>43384</c:v>
                </c:pt>
                <c:pt idx="284">
                  <c:v>43385</c:v>
                </c:pt>
                <c:pt idx="285">
                  <c:v>43386</c:v>
                </c:pt>
                <c:pt idx="286">
                  <c:v>43387</c:v>
                </c:pt>
                <c:pt idx="287">
                  <c:v>43388</c:v>
                </c:pt>
                <c:pt idx="288">
                  <c:v>43389</c:v>
                </c:pt>
                <c:pt idx="289">
                  <c:v>43390</c:v>
                </c:pt>
                <c:pt idx="290">
                  <c:v>43391</c:v>
                </c:pt>
                <c:pt idx="291">
                  <c:v>43392</c:v>
                </c:pt>
                <c:pt idx="292">
                  <c:v>43393</c:v>
                </c:pt>
                <c:pt idx="293">
                  <c:v>43394</c:v>
                </c:pt>
                <c:pt idx="294">
                  <c:v>43395</c:v>
                </c:pt>
                <c:pt idx="295">
                  <c:v>43396</c:v>
                </c:pt>
                <c:pt idx="296">
                  <c:v>43397</c:v>
                </c:pt>
                <c:pt idx="297">
                  <c:v>43398</c:v>
                </c:pt>
                <c:pt idx="298">
                  <c:v>43399</c:v>
                </c:pt>
                <c:pt idx="299">
                  <c:v>43400</c:v>
                </c:pt>
                <c:pt idx="300">
                  <c:v>43401</c:v>
                </c:pt>
                <c:pt idx="301">
                  <c:v>43402</c:v>
                </c:pt>
                <c:pt idx="302">
                  <c:v>43403</c:v>
                </c:pt>
                <c:pt idx="303">
                  <c:v>43404</c:v>
                </c:pt>
                <c:pt idx="304">
                  <c:v>43405</c:v>
                </c:pt>
                <c:pt idx="305">
                  <c:v>43406</c:v>
                </c:pt>
                <c:pt idx="306">
                  <c:v>43407</c:v>
                </c:pt>
                <c:pt idx="307">
                  <c:v>43408</c:v>
                </c:pt>
                <c:pt idx="308">
                  <c:v>43409</c:v>
                </c:pt>
                <c:pt idx="309">
                  <c:v>43410</c:v>
                </c:pt>
                <c:pt idx="310">
                  <c:v>43411</c:v>
                </c:pt>
                <c:pt idx="311">
                  <c:v>43412</c:v>
                </c:pt>
                <c:pt idx="312">
                  <c:v>43413</c:v>
                </c:pt>
                <c:pt idx="313">
                  <c:v>43414</c:v>
                </c:pt>
                <c:pt idx="314">
                  <c:v>43415</c:v>
                </c:pt>
                <c:pt idx="315">
                  <c:v>43416</c:v>
                </c:pt>
                <c:pt idx="316">
                  <c:v>43417</c:v>
                </c:pt>
                <c:pt idx="317">
                  <c:v>43418</c:v>
                </c:pt>
                <c:pt idx="318">
                  <c:v>43419</c:v>
                </c:pt>
                <c:pt idx="319">
                  <c:v>43420</c:v>
                </c:pt>
                <c:pt idx="320">
                  <c:v>43421</c:v>
                </c:pt>
                <c:pt idx="321">
                  <c:v>43422</c:v>
                </c:pt>
                <c:pt idx="322">
                  <c:v>43423</c:v>
                </c:pt>
                <c:pt idx="323">
                  <c:v>43424</c:v>
                </c:pt>
                <c:pt idx="324">
                  <c:v>43425</c:v>
                </c:pt>
                <c:pt idx="325">
                  <c:v>43426</c:v>
                </c:pt>
                <c:pt idx="326">
                  <c:v>43427</c:v>
                </c:pt>
                <c:pt idx="327">
                  <c:v>43428</c:v>
                </c:pt>
                <c:pt idx="328">
                  <c:v>43429</c:v>
                </c:pt>
                <c:pt idx="329">
                  <c:v>43430</c:v>
                </c:pt>
                <c:pt idx="330">
                  <c:v>43431</c:v>
                </c:pt>
                <c:pt idx="331">
                  <c:v>43432</c:v>
                </c:pt>
                <c:pt idx="332">
                  <c:v>43433</c:v>
                </c:pt>
                <c:pt idx="333">
                  <c:v>43434</c:v>
                </c:pt>
                <c:pt idx="334">
                  <c:v>43435</c:v>
                </c:pt>
                <c:pt idx="335">
                  <c:v>43436</c:v>
                </c:pt>
                <c:pt idx="336">
                  <c:v>43437</c:v>
                </c:pt>
                <c:pt idx="337">
                  <c:v>43438</c:v>
                </c:pt>
                <c:pt idx="338">
                  <c:v>43439</c:v>
                </c:pt>
                <c:pt idx="339">
                  <c:v>43440</c:v>
                </c:pt>
                <c:pt idx="340">
                  <c:v>43441</c:v>
                </c:pt>
                <c:pt idx="341">
                  <c:v>43442</c:v>
                </c:pt>
                <c:pt idx="342">
                  <c:v>43443</c:v>
                </c:pt>
                <c:pt idx="343">
                  <c:v>43444</c:v>
                </c:pt>
                <c:pt idx="344">
                  <c:v>43445</c:v>
                </c:pt>
                <c:pt idx="345">
                  <c:v>43446</c:v>
                </c:pt>
                <c:pt idx="346">
                  <c:v>43447</c:v>
                </c:pt>
                <c:pt idx="347">
                  <c:v>43448</c:v>
                </c:pt>
                <c:pt idx="348">
                  <c:v>43449</c:v>
                </c:pt>
                <c:pt idx="349">
                  <c:v>43450</c:v>
                </c:pt>
                <c:pt idx="350">
                  <c:v>43451</c:v>
                </c:pt>
                <c:pt idx="351">
                  <c:v>43452</c:v>
                </c:pt>
                <c:pt idx="352">
                  <c:v>43453</c:v>
                </c:pt>
                <c:pt idx="353">
                  <c:v>43454</c:v>
                </c:pt>
                <c:pt idx="354">
                  <c:v>43455</c:v>
                </c:pt>
                <c:pt idx="355">
                  <c:v>43456</c:v>
                </c:pt>
                <c:pt idx="356">
                  <c:v>43457</c:v>
                </c:pt>
                <c:pt idx="357">
                  <c:v>43458</c:v>
                </c:pt>
                <c:pt idx="358">
                  <c:v>43459</c:v>
                </c:pt>
                <c:pt idx="359">
                  <c:v>43460</c:v>
                </c:pt>
                <c:pt idx="360">
                  <c:v>43461</c:v>
                </c:pt>
                <c:pt idx="361">
                  <c:v>43462</c:v>
                </c:pt>
                <c:pt idx="362">
                  <c:v>43463</c:v>
                </c:pt>
                <c:pt idx="363">
                  <c:v>43464</c:v>
                </c:pt>
                <c:pt idx="364">
                  <c:v>43465</c:v>
                </c:pt>
                <c:pt idx="365">
                  <c:v>43466</c:v>
                </c:pt>
                <c:pt idx="366">
                  <c:v>43467</c:v>
                </c:pt>
                <c:pt idx="367">
                  <c:v>43468</c:v>
                </c:pt>
                <c:pt idx="368">
                  <c:v>43469</c:v>
                </c:pt>
                <c:pt idx="369">
                  <c:v>43470</c:v>
                </c:pt>
                <c:pt idx="370">
                  <c:v>43471</c:v>
                </c:pt>
                <c:pt idx="371">
                  <c:v>43472</c:v>
                </c:pt>
                <c:pt idx="372">
                  <c:v>43473</c:v>
                </c:pt>
                <c:pt idx="373">
                  <c:v>43474</c:v>
                </c:pt>
                <c:pt idx="374">
                  <c:v>43475</c:v>
                </c:pt>
                <c:pt idx="375">
                  <c:v>43476</c:v>
                </c:pt>
                <c:pt idx="376">
                  <c:v>43477</c:v>
                </c:pt>
                <c:pt idx="377">
                  <c:v>43478</c:v>
                </c:pt>
                <c:pt idx="378">
                  <c:v>43479</c:v>
                </c:pt>
                <c:pt idx="379">
                  <c:v>43480</c:v>
                </c:pt>
                <c:pt idx="380">
                  <c:v>43481</c:v>
                </c:pt>
                <c:pt idx="381">
                  <c:v>43482</c:v>
                </c:pt>
                <c:pt idx="382">
                  <c:v>43483</c:v>
                </c:pt>
                <c:pt idx="383">
                  <c:v>43484</c:v>
                </c:pt>
                <c:pt idx="384">
                  <c:v>43485</c:v>
                </c:pt>
                <c:pt idx="385">
                  <c:v>43486</c:v>
                </c:pt>
                <c:pt idx="386">
                  <c:v>43487</c:v>
                </c:pt>
                <c:pt idx="387">
                  <c:v>43488</c:v>
                </c:pt>
                <c:pt idx="388">
                  <c:v>43489</c:v>
                </c:pt>
                <c:pt idx="389">
                  <c:v>43490</c:v>
                </c:pt>
                <c:pt idx="390">
                  <c:v>43491</c:v>
                </c:pt>
                <c:pt idx="391">
                  <c:v>43492</c:v>
                </c:pt>
                <c:pt idx="392">
                  <c:v>43493</c:v>
                </c:pt>
                <c:pt idx="393">
                  <c:v>43494</c:v>
                </c:pt>
                <c:pt idx="394">
                  <c:v>43495</c:v>
                </c:pt>
                <c:pt idx="395">
                  <c:v>43496</c:v>
                </c:pt>
                <c:pt idx="396">
                  <c:v>43497</c:v>
                </c:pt>
                <c:pt idx="397">
                  <c:v>43498</c:v>
                </c:pt>
                <c:pt idx="398">
                  <c:v>43499</c:v>
                </c:pt>
                <c:pt idx="399">
                  <c:v>43500</c:v>
                </c:pt>
                <c:pt idx="400">
                  <c:v>43501</c:v>
                </c:pt>
                <c:pt idx="401">
                  <c:v>43502</c:v>
                </c:pt>
                <c:pt idx="402">
                  <c:v>43503</c:v>
                </c:pt>
                <c:pt idx="403">
                  <c:v>43504</c:v>
                </c:pt>
                <c:pt idx="404">
                  <c:v>43505</c:v>
                </c:pt>
                <c:pt idx="405">
                  <c:v>43506</c:v>
                </c:pt>
                <c:pt idx="406">
                  <c:v>43507</c:v>
                </c:pt>
                <c:pt idx="407">
                  <c:v>43508</c:v>
                </c:pt>
                <c:pt idx="408">
                  <c:v>43509</c:v>
                </c:pt>
                <c:pt idx="409">
                  <c:v>43510</c:v>
                </c:pt>
                <c:pt idx="410">
                  <c:v>43511</c:v>
                </c:pt>
                <c:pt idx="411">
                  <c:v>43512</c:v>
                </c:pt>
                <c:pt idx="412">
                  <c:v>43513</c:v>
                </c:pt>
                <c:pt idx="413">
                  <c:v>43514</c:v>
                </c:pt>
                <c:pt idx="414">
                  <c:v>43515</c:v>
                </c:pt>
                <c:pt idx="415">
                  <c:v>43516</c:v>
                </c:pt>
                <c:pt idx="416">
                  <c:v>43517</c:v>
                </c:pt>
                <c:pt idx="417">
                  <c:v>43518</c:v>
                </c:pt>
                <c:pt idx="418">
                  <c:v>43519</c:v>
                </c:pt>
                <c:pt idx="419">
                  <c:v>43520</c:v>
                </c:pt>
                <c:pt idx="420">
                  <c:v>43521</c:v>
                </c:pt>
                <c:pt idx="421">
                  <c:v>43522</c:v>
                </c:pt>
                <c:pt idx="422">
                  <c:v>43523</c:v>
                </c:pt>
                <c:pt idx="423">
                  <c:v>43524</c:v>
                </c:pt>
                <c:pt idx="424">
                  <c:v>43525</c:v>
                </c:pt>
                <c:pt idx="425">
                  <c:v>43526</c:v>
                </c:pt>
                <c:pt idx="426">
                  <c:v>43527</c:v>
                </c:pt>
                <c:pt idx="427">
                  <c:v>43528</c:v>
                </c:pt>
                <c:pt idx="428">
                  <c:v>43529</c:v>
                </c:pt>
                <c:pt idx="429">
                  <c:v>43530</c:v>
                </c:pt>
                <c:pt idx="430">
                  <c:v>43531</c:v>
                </c:pt>
                <c:pt idx="431">
                  <c:v>43532</c:v>
                </c:pt>
                <c:pt idx="432">
                  <c:v>43533</c:v>
                </c:pt>
                <c:pt idx="433">
                  <c:v>43534</c:v>
                </c:pt>
                <c:pt idx="434">
                  <c:v>43535</c:v>
                </c:pt>
                <c:pt idx="435">
                  <c:v>43536</c:v>
                </c:pt>
                <c:pt idx="436">
                  <c:v>43537</c:v>
                </c:pt>
                <c:pt idx="437">
                  <c:v>43538</c:v>
                </c:pt>
                <c:pt idx="438">
                  <c:v>43539</c:v>
                </c:pt>
                <c:pt idx="439">
                  <c:v>43540</c:v>
                </c:pt>
                <c:pt idx="440">
                  <c:v>43541</c:v>
                </c:pt>
                <c:pt idx="441">
                  <c:v>43542</c:v>
                </c:pt>
                <c:pt idx="442">
                  <c:v>43543</c:v>
                </c:pt>
                <c:pt idx="443">
                  <c:v>43544</c:v>
                </c:pt>
                <c:pt idx="444">
                  <c:v>43545</c:v>
                </c:pt>
                <c:pt idx="445">
                  <c:v>43546</c:v>
                </c:pt>
                <c:pt idx="446">
                  <c:v>43547</c:v>
                </c:pt>
                <c:pt idx="447">
                  <c:v>43548</c:v>
                </c:pt>
                <c:pt idx="448">
                  <c:v>43549</c:v>
                </c:pt>
                <c:pt idx="449">
                  <c:v>43550</c:v>
                </c:pt>
                <c:pt idx="450">
                  <c:v>43551</c:v>
                </c:pt>
                <c:pt idx="451">
                  <c:v>43552</c:v>
                </c:pt>
                <c:pt idx="452">
                  <c:v>43553</c:v>
                </c:pt>
                <c:pt idx="453">
                  <c:v>43554</c:v>
                </c:pt>
                <c:pt idx="454">
                  <c:v>43555</c:v>
                </c:pt>
                <c:pt idx="455">
                  <c:v>43556</c:v>
                </c:pt>
                <c:pt idx="456">
                  <c:v>43557</c:v>
                </c:pt>
                <c:pt idx="457">
                  <c:v>43558</c:v>
                </c:pt>
                <c:pt idx="458">
                  <c:v>43559</c:v>
                </c:pt>
                <c:pt idx="459">
                  <c:v>43560</c:v>
                </c:pt>
                <c:pt idx="460">
                  <c:v>43561</c:v>
                </c:pt>
                <c:pt idx="461">
                  <c:v>43562</c:v>
                </c:pt>
                <c:pt idx="462">
                  <c:v>43563</c:v>
                </c:pt>
                <c:pt idx="463">
                  <c:v>43564</c:v>
                </c:pt>
                <c:pt idx="464">
                  <c:v>43565</c:v>
                </c:pt>
                <c:pt idx="465">
                  <c:v>43566</c:v>
                </c:pt>
                <c:pt idx="466">
                  <c:v>43567</c:v>
                </c:pt>
                <c:pt idx="467">
                  <c:v>43568</c:v>
                </c:pt>
                <c:pt idx="468">
                  <c:v>43569</c:v>
                </c:pt>
                <c:pt idx="469">
                  <c:v>43570</c:v>
                </c:pt>
                <c:pt idx="470">
                  <c:v>43571</c:v>
                </c:pt>
                <c:pt idx="471">
                  <c:v>43572</c:v>
                </c:pt>
                <c:pt idx="472">
                  <c:v>43573</c:v>
                </c:pt>
                <c:pt idx="473">
                  <c:v>43574</c:v>
                </c:pt>
                <c:pt idx="474">
                  <c:v>43575</c:v>
                </c:pt>
                <c:pt idx="475">
                  <c:v>43576</c:v>
                </c:pt>
                <c:pt idx="476">
                  <c:v>43577</c:v>
                </c:pt>
                <c:pt idx="477">
                  <c:v>43578</c:v>
                </c:pt>
                <c:pt idx="478">
                  <c:v>43579</c:v>
                </c:pt>
                <c:pt idx="479">
                  <c:v>43580</c:v>
                </c:pt>
                <c:pt idx="480">
                  <c:v>43581</c:v>
                </c:pt>
                <c:pt idx="481">
                  <c:v>43582</c:v>
                </c:pt>
                <c:pt idx="482">
                  <c:v>43583</c:v>
                </c:pt>
                <c:pt idx="483">
                  <c:v>43584</c:v>
                </c:pt>
                <c:pt idx="484">
                  <c:v>43585</c:v>
                </c:pt>
                <c:pt idx="485">
                  <c:v>43586</c:v>
                </c:pt>
                <c:pt idx="486">
                  <c:v>43587</c:v>
                </c:pt>
                <c:pt idx="487">
                  <c:v>43588</c:v>
                </c:pt>
                <c:pt idx="488">
                  <c:v>43589</c:v>
                </c:pt>
                <c:pt idx="489">
                  <c:v>43590</c:v>
                </c:pt>
                <c:pt idx="490">
                  <c:v>43591</c:v>
                </c:pt>
                <c:pt idx="491">
                  <c:v>43592</c:v>
                </c:pt>
                <c:pt idx="492">
                  <c:v>43593</c:v>
                </c:pt>
                <c:pt idx="493">
                  <c:v>43594</c:v>
                </c:pt>
                <c:pt idx="494">
                  <c:v>43595</c:v>
                </c:pt>
                <c:pt idx="495">
                  <c:v>43596</c:v>
                </c:pt>
                <c:pt idx="496">
                  <c:v>43597</c:v>
                </c:pt>
                <c:pt idx="497">
                  <c:v>43598</c:v>
                </c:pt>
                <c:pt idx="498">
                  <c:v>43599</c:v>
                </c:pt>
                <c:pt idx="499">
                  <c:v>43600</c:v>
                </c:pt>
                <c:pt idx="500">
                  <c:v>43601</c:v>
                </c:pt>
                <c:pt idx="501">
                  <c:v>43602</c:v>
                </c:pt>
                <c:pt idx="502">
                  <c:v>43603</c:v>
                </c:pt>
                <c:pt idx="503">
                  <c:v>43604</c:v>
                </c:pt>
                <c:pt idx="504">
                  <c:v>43605</c:v>
                </c:pt>
                <c:pt idx="505">
                  <c:v>43606</c:v>
                </c:pt>
                <c:pt idx="506">
                  <c:v>43607</c:v>
                </c:pt>
                <c:pt idx="507">
                  <c:v>43608</c:v>
                </c:pt>
                <c:pt idx="508">
                  <c:v>43609</c:v>
                </c:pt>
                <c:pt idx="509">
                  <c:v>43610</c:v>
                </c:pt>
                <c:pt idx="510">
                  <c:v>43611</c:v>
                </c:pt>
                <c:pt idx="511">
                  <c:v>43612</c:v>
                </c:pt>
                <c:pt idx="512">
                  <c:v>43613</c:v>
                </c:pt>
                <c:pt idx="513">
                  <c:v>43614</c:v>
                </c:pt>
                <c:pt idx="514">
                  <c:v>43615</c:v>
                </c:pt>
                <c:pt idx="515">
                  <c:v>43616</c:v>
                </c:pt>
                <c:pt idx="516">
                  <c:v>43617</c:v>
                </c:pt>
                <c:pt idx="517">
                  <c:v>43618</c:v>
                </c:pt>
                <c:pt idx="518">
                  <c:v>43619</c:v>
                </c:pt>
                <c:pt idx="519">
                  <c:v>43620</c:v>
                </c:pt>
                <c:pt idx="520">
                  <c:v>43621</c:v>
                </c:pt>
                <c:pt idx="521">
                  <c:v>43622</c:v>
                </c:pt>
                <c:pt idx="522">
                  <c:v>43623</c:v>
                </c:pt>
                <c:pt idx="523">
                  <c:v>43624</c:v>
                </c:pt>
                <c:pt idx="524">
                  <c:v>43625</c:v>
                </c:pt>
                <c:pt idx="525">
                  <c:v>43626</c:v>
                </c:pt>
                <c:pt idx="526">
                  <c:v>43627</c:v>
                </c:pt>
                <c:pt idx="527">
                  <c:v>43628</c:v>
                </c:pt>
                <c:pt idx="528">
                  <c:v>43629</c:v>
                </c:pt>
                <c:pt idx="529">
                  <c:v>43630</c:v>
                </c:pt>
                <c:pt idx="530">
                  <c:v>43631</c:v>
                </c:pt>
                <c:pt idx="531">
                  <c:v>43632</c:v>
                </c:pt>
                <c:pt idx="532">
                  <c:v>43633</c:v>
                </c:pt>
                <c:pt idx="533">
                  <c:v>43634</c:v>
                </c:pt>
                <c:pt idx="534">
                  <c:v>43635</c:v>
                </c:pt>
                <c:pt idx="535">
                  <c:v>43636</c:v>
                </c:pt>
                <c:pt idx="536">
                  <c:v>43637</c:v>
                </c:pt>
                <c:pt idx="537">
                  <c:v>43638</c:v>
                </c:pt>
                <c:pt idx="538">
                  <c:v>43639</c:v>
                </c:pt>
                <c:pt idx="539">
                  <c:v>43640</c:v>
                </c:pt>
                <c:pt idx="540">
                  <c:v>43641</c:v>
                </c:pt>
                <c:pt idx="541">
                  <c:v>43642</c:v>
                </c:pt>
                <c:pt idx="542">
                  <c:v>43643</c:v>
                </c:pt>
                <c:pt idx="543">
                  <c:v>43644</c:v>
                </c:pt>
                <c:pt idx="544">
                  <c:v>43645</c:v>
                </c:pt>
                <c:pt idx="545">
                  <c:v>43646</c:v>
                </c:pt>
                <c:pt idx="546">
                  <c:v>43647</c:v>
                </c:pt>
                <c:pt idx="547">
                  <c:v>43648</c:v>
                </c:pt>
                <c:pt idx="548">
                  <c:v>43649</c:v>
                </c:pt>
                <c:pt idx="549">
                  <c:v>43650</c:v>
                </c:pt>
                <c:pt idx="550">
                  <c:v>43651</c:v>
                </c:pt>
                <c:pt idx="551">
                  <c:v>43652</c:v>
                </c:pt>
                <c:pt idx="552">
                  <c:v>43653</c:v>
                </c:pt>
                <c:pt idx="553">
                  <c:v>43654</c:v>
                </c:pt>
                <c:pt idx="554">
                  <c:v>43655</c:v>
                </c:pt>
                <c:pt idx="555">
                  <c:v>43656</c:v>
                </c:pt>
                <c:pt idx="556">
                  <c:v>43657</c:v>
                </c:pt>
                <c:pt idx="557">
                  <c:v>43658</c:v>
                </c:pt>
                <c:pt idx="558">
                  <c:v>43659</c:v>
                </c:pt>
                <c:pt idx="559">
                  <c:v>43660</c:v>
                </c:pt>
                <c:pt idx="560">
                  <c:v>43661</c:v>
                </c:pt>
                <c:pt idx="561">
                  <c:v>43662</c:v>
                </c:pt>
                <c:pt idx="562">
                  <c:v>43663</c:v>
                </c:pt>
                <c:pt idx="563">
                  <c:v>43664</c:v>
                </c:pt>
                <c:pt idx="564">
                  <c:v>43665</c:v>
                </c:pt>
                <c:pt idx="565">
                  <c:v>43666</c:v>
                </c:pt>
                <c:pt idx="566">
                  <c:v>43667</c:v>
                </c:pt>
                <c:pt idx="567">
                  <c:v>43668</c:v>
                </c:pt>
                <c:pt idx="568">
                  <c:v>43669</c:v>
                </c:pt>
                <c:pt idx="569">
                  <c:v>43670</c:v>
                </c:pt>
                <c:pt idx="570">
                  <c:v>43671</c:v>
                </c:pt>
                <c:pt idx="571">
                  <c:v>43672</c:v>
                </c:pt>
                <c:pt idx="572">
                  <c:v>43673</c:v>
                </c:pt>
                <c:pt idx="573">
                  <c:v>43674</c:v>
                </c:pt>
                <c:pt idx="574">
                  <c:v>43675</c:v>
                </c:pt>
                <c:pt idx="575">
                  <c:v>43676</c:v>
                </c:pt>
                <c:pt idx="576">
                  <c:v>43677</c:v>
                </c:pt>
                <c:pt idx="577">
                  <c:v>43678</c:v>
                </c:pt>
                <c:pt idx="578">
                  <c:v>43679</c:v>
                </c:pt>
                <c:pt idx="579">
                  <c:v>43680</c:v>
                </c:pt>
                <c:pt idx="580">
                  <c:v>43681</c:v>
                </c:pt>
                <c:pt idx="581">
                  <c:v>43682</c:v>
                </c:pt>
                <c:pt idx="582">
                  <c:v>43683</c:v>
                </c:pt>
                <c:pt idx="583">
                  <c:v>43684</c:v>
                </c:pt>
                <c:pt idx="584">
                  <c:v>43685</c:v>
                </c:pt>
                <c:pt idx="585">
                  <c:v>43686</c:v>
                </c:pt>
                <c:pt idx="586">
                  <c:v>43687</c:v>
                </c:pt>
                <c:pt idx="587">
                  <c:v>43688</c:v>
                </c:pt>
                <c:pt idx="588">
                  <c:v>43689</c:v>
                </c:pt>
                <c:pt idx="589">
                  <c:v>43690</c:v>
                </c:pt>
                <c:pt idx="590">
                  <c:v>43691</c:v>
                </c:pt>
                <c:pt idx="591">
                  <c:v>43692</c:v>
                </c:pt>
                <c:pt idx="592">
                  <c:v>43693</c:v>
                </c:pt>
                <c:pt idx="593">
                  <c:v>43694</c:v>
                </c:pt>
                <c:pt idx="594">
                  <c:v>43695</c:v>
                </c:pt>
                <c:pt idx="595">
                  <c:v>43696</c:v>
                </c:pt>
                <c:pt idx="596">
                  <c:v>43697</c:v>
                </c:pt>
                <c:pt idx="597">
                  <c:v>43698</c:v>
                </c:pt>
                <c:pt idx="598">
                  <c:v>43699</c:v>
                </c:pt>
                <c:pt idx="599">
                  <c:v>43700</c:v>
                </c:pt>
                <c:pt idx="600">
                  <c:v>43701</c:v>
                </c:pt>
                <c:pt idx="601">
                  <c:v>43702</c:v>
                </c:pt>
                <c:pt idx="602">
                  <c:v>43703</c:v>
                </c:pt>
                <c:pt idx="603">
                  <c:v>43704</c:v>
                </c:pt>
                <c:pt idx="604">
                  <c:v>43705</c:v>
                </c:pt>
                <c:pt idx="605">
                  <c:v>43706</c:v>
                </c:pt>
                <c:pt idx="606">
                  <c:v>43707</c:v>
                </c:pt>
                <c:pt idx="607">
                  <c:v>43708</c:v>
                </c:pt>
                <c:pt idx="608">
                  <c:v>43709</c:v>
                </c:pt>
                <c:pt idx="609">
                  <c:v>43710</c:v>
                </c:pt>
                <c:pt idx="610">
                  <c:v>43711</c:v>
                </c:pt>
                <c:pt idx="611">
                  <c:v>43712</c:v>
                </c:pt>
                <c:pt idx="612">
                  <c:v>43713</c:v>
                </c:pt>
                <c:pt idx="613">
                  <c:v>43714</c:v>
                </c:pt>
                <c:pt idx="614">
                  <c:v>43715</c:v>
                </c:pt>
                <c:pt idx="615">
                  <c:v>43716</c:v>
                </c:pt>
                <c:pt idx="616">
                  <c:v>43717</c:v>
                </c:pt>
                <c:pt idx="617">
                  <c:v>43718</c:v>
                </c:pt>
                <c:pt idx="618">
                  <c:v>43719</c:v>
                </c:pt>
                <c:pt idx="619">
                  <c:v>43720</c:v>
                </c:pt>
                <c:pt idx="620">
                  <c:v>43721</c:v>
                </c:pt>
                <c:pt idx="621">
                  <c:v>43722</c:v>
                </c:pt>
                <c:pt idx="622">
                  <c:v>43723</c:v>
                </c:pt>
                <c:pt idx="623">
                  <c:v>43724</c:v>
                </c:pt>
                <c:pt idx="624">
                  <c:v>43725</c:v>
                </c:pt>
                <c:pt idx="625">
                  <c:v>43726</c:v>
                </c:pt>
                <c:pt idx="626">
                  <c:v>43727</c:v>
                </c:pt>
                <c:pt idx="627">
                  <c:v>43728</c:v>
                </c:pt>
                <c:pt idx="628">
                  <c:v>43729</c:v>
                </c:pt>
                <c:pt idx="629">
                  <c:v>43730</c:v>
                </c:pt>
                <c:pt idx="630">
                  <c:v>43731</c:v>
                </c:pt>
                <c:pt idx="631">
                  <c:v>43732</c:v>
                </c:pt>
                <c:pt idx="632">
                  <c:v>43733</c:v>
                </c:pt>
                <c:pt idx="633">
                  <c:v>43734</c:v>
                </c:pt>
                <c:pt idx="634">
                  <c:v>43735</c:v>
                </c:pt>
                <c:pt idx="635">
                  <c:v>43736</c:v>
                </c:pt>
                <c:pt idx="636">
                  <c:v>43737</c:v>
                </c:pt>
                <c:pt idx="637">
                  <c:v>43738</c:v>
                </c:pt>
                <c:pt idx="638">
                  <c:v>43739</c:v>
                </c:pt>
                <c:pt idx="639">
                  <c:v>43740</c:v>
                </c:pt>
                <c:pt idx="640">
                  <c:v>43741</c:v>
                </c:pt>
                <c:pt idx="641">
                  <c:v>43742</c:v>
                </c:pt>
                <c:pt idx="642">
                  <c:v>43743</c:v>
                </c:pt>
                <c:pt idx="643">
                  <c:v>43744</c:v>
                </c:pt>
                <c:pt idx="644">
                  <c:v>43745</c:v>
                </c:pt>
                <c:pt idx="645">
                  <c:v>43746</c:v>
                </c:pt>
                <c:pt idx="646">
                  <c:v>43747</c:v>
                </c:pt>
                <c:pt idx="647">
                  <c:v>43748</c:v>
                </c:pt>
                <c:pt idx="648">
                  <c:v>43749</c:v>
                </c:pt>
                <c:pt idx="649">
                  <c:v>43750</c:v>
                </c:pt>
                <c:pt idx="650">
                  <c:v>43751</c:v>
                </c:pt>
                <c:pt idx="651">
                  <c:v>43752</c:v>
                </c:pt>
                <c:pt idx="652">
                  <c:v>43753</c:v>
                </c:pt>
                <c:pt idx="653">
                  <c:v>43754</c:v>
                </c:pt>
                <c:pt idx="654">
                  <c:v>43755</c:v>
                </c:pt>
                <c:pt idx="655">
                  <c:v>43756</c:v>
                </c:pt>
                <c:pt idx="656">
                  <c:v>43757</c:v>
                </c:pt>
                <c:pt idx="657">
                  <c:v>43758</c:v>
                </c:pt>
                <c:pt idx="658">
                  <c:v>43759</c:v>
                </c:pt>
                <c:pt idx="659">
                  <c:v>43760</c:v>
                </c:pt>
                <c:pt idx="660">
                  <c:v>43761</c:v>
                </c:pt>
                <c:pt idx="661">
                  <c:v>43762</c:v>
                </c:pt>
                <c:pt idx="662">
                  <c:v>43763</c:v>
                </c:pt>
                <c:pt idx="663">
                  <c:v>43764</c:v>
                </c:pt>
                <c:pt idx="664">
                  <c:v>43765</c:v>
                </c:pt>
                <c:pt idx="665">
                  <c:v>43766</c:v>
                </c:pt>
                <c:pt idx="666">
                  <c:v>43767</c:v>
                </c:pt>
                <c:pt idx="667">
                  <c:v>43768</c:v>
                </c:pt>
                <c:pt idx="668">
                  <c:v>43769</c:v>
                </c:pt>
                <c:pt idx="669">
                  <c:v>43770</c:v>
                </c:pt>
                <c:pt idx="670">
                  <c:v>43771</c:v>
                </c:pt>
                <c:pt idx="671">
                  <c:v>43772</c:v>
                </c:pt>
                <c:pt idx="672">
                  <c:v>43773</c:v>
                </c:pt>
                <c:pt idx="673">
                  <c:v>43774</c:v>
                </c:pt>
                <c:pt idx="674">
                  <c:v>43775</c:v>
                </c:pt>
                <c:pt idx="675">
                  <c:v>43776</c:v>
                </c:pt>
                <c:pt idx="676">
                  <c:v>43777</c:v>
                </c:pt>
                <c:pt idx="677">
                  <c:v>43778</c:v>
                </c:pt>
                <c:pt idx="678">
                  <c:v>43779</c:v>
                </c:pt>
                <c:pt idx="679">
                  <c:v>43780</c:v>
                </c:pt>
                <c:pt idx="680">
                  <c:v>43781</c:v>
                </c:pt>
                <c:pt idx="681">
                  <c:v>43782</c:v>
                </c:pt>
                <c:pt idx="682">
                  <c:v>43783</c:v>
                </c:pt>
                <c:pt idx="683">
                  <c:v>43784</c:v>
                </c:pt>
                <c:pt idx="684">
                  <c:v>43785</c:v>
                </c:pt>
                <c:pt idx="685">
                  <c:v>43786</c:v>
                </c:pt>
                <c:pt idx="686">
                  <c:v>43787</c:v>
                </c:pt>
                <c:pt idx="687">
                  <c:v>43788</c:v>
                </c:pt>
                <c:pt idx="688">
                  <c:v>43789</c:v>
                </c:pt>
                <c:pt idx="689">
                  <c:v>43790</c:v>
                </c:pt>
                <c:pt idx="690">
                  <c:v>43791</c:v>
                </c:pt>
                <c:pt idx="691">
                  <c:v>43792</c:v>
                </c:pt>
                <c:pt idx="692">
                  <c:v>43793</c:v>
                </c:pt>
                <c:pt idx="693">
                  <c:v>43794</c:v>
                </c:pt>
                <c:pt idx="694">
                  <c:v>43795</c:v>
                </c:pt>
                <c:pt idx="695">
                  <c:v>43796</c:v>
                </c:pt>
                <c:pt idx="696">
                  <c:v>43797</c:v>
                </c:pt>
                <c:pt idx="697">
                  <c:v>43798</c:v>
                </c:pt>
                <c:pt idx="698">
                  <c:v>43799</c:v>
                </c:pt>
                <c:pt idx="699">
                  <c:v>43800</c:v>
                </c:pt>
                <c:pt idx="700">
                  <c:v>43801</c:v>
                </c:pt>
                <c:pt idx="701">
                  <c:v>43802</c:v>
                </c:pt>
                <c:pt idx="702">
                  <c:v>43803</c:v>
                </c:pt>
                <c:pt idx="703">
                  <c:v>43804</c:v>
                </c:pt>
                <c:pt idx="704">
                  <c:v>43805</c:v>
                </c:pt>
                <c:pt idx="705">
                  <c:v>43806</c:v>
                </c:pt>
                <c:pt idx="706">
                  <c:v>43807</c:v>
                </c:pt>
                <c:pt idx="707">
                  <c:v>43808</c:v>
                </c:pt>
                <c:pt idx="708">
                  <c:v>43809</c:v>
                </c:pt>
                <c:pt idx="709">
                  <c:v>43810</c:v>
                </c:pt>
                <c:pt idx="710">
                  <c:v>43811</c:v>
                </c:pt>
                <c:pt idx="711">
                  <c:v>43812</c:v>
                </c:pt>
                <c:pt idx="712">
                  <c:v>43813</c:v>
                </c:pt>
                <c:pt idx="713">
                  <c:v>43814</c:v>
                </c:pt>
                <c:pt idx="714">
                  <c:v>43815</c:v>
                </c:pt>
                <c:pt idx="715">
                  <c:v>43816</c:v>
                </c:pt>
                <c:pt idx="716">
                  <c:v>43817</c:v>
                </c:pt>
                <c:pt idx="717">
                  <c:v>43818</c:v>
                </c:pt>
                <c:pt idx="718">
                  <c:v>43819</c:v>
                </c:pt>
                <c:pt idx="719">
                  <c:v>43820</c:v>
                </c:pt>
                <c:pt idx="720">
                  <c:v>43821</c:v>
                </c:pt>
                <c:pt idx="721">
                  <c:v>43822</c:v>
                </c:pt>
                <c:pt idx="722">
                  <c:v>43823</c:v>
                </c:pt>
                <c:pt idx="723">
                  <c:v>43824</c:v>
                </c:pt>
                <c:pt idx="724">
                  <c:v>43825</c:v>
                </c:pt>
                <c:pt idx="725">
                  <c:v>43826</c:v>
                </c:pt>
                <c:pt idx="726">
                  <c:v>43827</c:v>
                </c:pt>
                <c:pt idx="727">
                  <c:v>43828</c:v>
                </c:pt>
                <c:pt idx="728">
                  <c:v>43829</c:v>
                </c:pt>
                <c:pt idx="729">
                  <c:v>43830</c:v>
                </c:pt>
                <c:pt idx="730">
                  <c:v>43831</c:v>
                </c:pt>
                <c:pt idx="731">
                  <c:v>43832</c:v>
                </c:pt>
                <c:pt idx="732">
                  <c:v>43833</c:v>
                </c:pt>
                <c:pt idx="733">
                  <c:v>43834</c:v>
                </c:pt>
                <c:pt idx="734">
                  <c:v>43835</c:v>
                </c:pt>
                <c:pt idx="735">
                  <c:v>43836</c:v>
                </c:pt>
                <c:pt idx="736">
                  <c:v>43837</c:v>
                </c:pt>
                <c:pt idx="737">
                  <c:v>43838</c:v>
                </c:pt>
                <c:pt idx="738">
                  <c:v>43839</c:v>
                </c:pt>
                <c:pt idx="739">
                  <c:v>43840</c:v>
                </c:pt>
                <c:pt idx="740">
                  <c:v>43841</c:v>
                </c:pt>
                <c:pt idx="741">
                  <c:v>43842</c:v>
                </c:pt>
                <c:pt idx="742">
                  <c:v>43843</c:v>
                </c:pt>
                <c:pt idx="743">
                  <c:v>43844</c:v>
                </c:pt>
                <c:pt idx="744">
                  <c:v>43845</c:v>
                </c:pt>
                <c:pt idx="745">
                  <c:v>43846</c:v>
                </c:pt>
                <c:pt idx="746">
                  <c:v>43847</c:v>
                </c:pt>
                <c:pt idx="747">
                  <c:v>43848</c:v>
                </c:pt>
                <c:pt idx="748">
                  <c:v>43849</c:v>
                </c:pt>
                <c:pt idx="749">
                  <c:v>43850</c:v>
                </c:pt>
                <c:pt idx="750">
                  <c:v>43851</c:v>
                </c:pt>
                <c:pt idx="751">
                  <c:v>43852</c:v>
                </c:pt>
                <c:pt idx="752">
                  <c:v>43853</c:v>
                </c:pt>
                <c:pt idx="753">
                  <c:v>43854</c:v>
                </c:pt>
                <c:pt idx="754">
                  <c:v>43855</c:v>
                </c:pt>
                <c:pt idx="755">
                  <c:v>43856</c:v>
                </c:pt>
                <c:pt idx="756">
                  <c:v>43857</c:v>
                </c:pt>
                <c:pt idx="757">
                  <c:v>43858</c:v>
                </c:pt>
                <c:pt idx="758">
                  <c:v>43859</c:v>
                </c:pt>
                <c:pt idx="759">
                  <c:v>43860</c:v>
                </c:pt>
                <c:pt idx="760">
                  <c:v>43861</c:v>
                </c:pt>
                <c:pt idx="761">
                  <c:v>43862</c:v>
                </c:pt>
                <c:pt idx="762">
                  <c:v>43863</c:v>
                </c:pt>
                <c:pt idx="763">
                  <c:v>43864</c:v>
                </c:pt>
                <c:pt idx="764">
                  <c:v>43865</c:v>
                </c:pt>
                <c:pt idx="765">
                  <c:v>43866</c:v>
                </c:pt>
                <c:pt idx="766">
                  <c:v>43867</c:v>
                </c:pt>
                <c:pt idx="767">
                  <c:v>43868</c:v>
                </c:pt>
                <c:pt idx="768">
                  <c:v>43869</c:v>
                </c:pt>
                <c:pt idx="769">
                  <c:v>43870</c:v>
                </c:pt>
                <c:pt idx="770">
                  <c:v>43871</c:v>
                </c:pt>
                <c:pt idx="771">
                  <c:v>43872</c:v>
                </c:pt>
                <c:pt idx="772">
                  <c:v>43873</c:v>
                </c:pt>
                <c:pt idx="773">
                  <c:v>43874</c:v>
                </c:pt>
                <c:pt idx="774">
                  <c:v>43875</c:v>
                </c:pt>
                <c:pt idx="775">
                  <c:v>43876</c:v>
                </c:pt>
                <c:pt idx="776">
                  <c:v>43877</c:v>
                </c:pt>
                <c:pt idx="777">
                  <c:v>43878</c:v>
                </c:pt>
                <c:pt idx="778">
                  <c:v>43879</c:v>
                </c:pt>
                <c:pt idx="779">
                  <c:v>43880</c:v>
                </c:pt>
                <c:pt idx="780">
                  <c:v>43881</c:v>
                </c:pt>
                <c:pt idx="781">
                  <c:v>43882</c:v>
                </c:pt>
                <c:pt idx="782">
                  <c:v>43883</c:v>
                </c:pt>
                <c:pt idx="783">
                  <c:v>43884</c:v>
                </c:pt>
                <c:pt idx="784">
                  <c:v>43885</c:v>
                </c:pt>
                <c:pt idx="785">
                  <c:v>43886</c:v>
                </c:pt>
                <c:pt idx="786">
                  <c:v>43887</c:v>
                </c:pt>
                <c:pt idx="787">
                  <c:v>43888</c:v>
                </c:pt>
                <c:pt idx="788">
                  <c:v>43889</c:v>
                </c:pt>
                <c:pt idx="789">
                  <c:v>43890</c:v>
                </c:pt>
                <c:pt idx="790">
                  <c:v>43891</c:v>
                </c:pt>
                <c:pt idx="791">
                  <c:v>43892</c:v>
                </c:pt>
                <c:pt idx="792">
                  <c:v>43893</c:v>
                </c:pt>
                <c:pt idx="793">
                  <c:v>43894</c:v>
                </c:pt>
                <c:pt idx="794">
                  <c:v>43895</c:v>
                </c:pt>
                <c:pt idx="795">
                  <c:v>43896</c:v>
                </c:pt>
                <c:pt idx="796">
                  <c:v>43897</c:v>
                </c:pt>
                <c:pt idx="797">
                  <c:v>43898</c:v>
                </c:pt>
                <c:pt idx="798">
                  <c:v>43899</c:v>
                </c:pt>
                <c:pt idx="799">
                  <c:v>43900</c:v>
                </c:pt>
                <c:pt idx="800">
                  <c:v>43901</c:v>
                </c:pt>
                <c:pt idx="801">
                  <c:v>43902</c:v>
                </c:pt>
                <c:pt idx="802">
                  <c:v>43903</c:v>
                </c:pt>
                <c:pt idx="803">
                  <c:v>43904</c:v>
                </c:pt>
                <c:pt idx="804">
                  <c:v>43905</c:v>
                </c:pt>
                <c:pt idx="805">
                  <c:v>43906</c:v>
                </c:pt>
                <c:pt idx="806">
                  <c:v>43907</c:v>
                </c:pt>
                <c:pt idx="807">
                  <c:v>43908</c:v>
                </c:pt>
                <c:pt idx="808">
                  <c:v>43909</c:v>
                </c:pt>
                <c:pt idx="809">
                  <c:v>43910</c:v>
                </c:pt>
                <c:pt idx="810">
                  <c:v>43911</c:v>
                </c:pt>
                <c:pt idx="811">
                  <c:v>43912</c:v>
                </c:pt>
                <c:pt idx="812">
                  <c:v>43913</c:v>
                </c:pt>
                <c:pt idx="813">
                  <c:v>43914</c:v>
                </c:pt>
                <c:pt idx="814">
                  <c:v>43915</c:v>
                </c:pt>
                <c:pt idx="815">
                  <c:v>43916</c:v>
                </c:pt>
                <c:pt idx="816">
                  <c:v>43917</c:v>
                </c:pt>
                <c:pt idx="817">
                  <c:v>43918</c:v>
                </c:pt>
                <c:pt idx="818">
                  <c:v>43919</c:v>
                </c:pt>
                <c:pt idx="819">
                  <c:v>43920</c:v>
                </c:pt>
                <c:pt idx="820">
                  <c:v>43921</c:v>
                </c:pt>
                <c:pt idx="821">
                  <c:v>43922</c:v>
                </c:pt>
                <c:pt idx="822">
                  <c:v>43923</c:v>
                </c:pt>
                <c:pt idx="823">
                  <c:v>43924</c:v>
                </c:pt>
                <c:pt idx="824">
                  <c:v>43925</c:v>
                </c:pt>
                <c:pt idx="825">
                  <c:v>43926</c:v>
                </c:pt>
                <c:pt idx="826">
                  <c:v>43927</c:v>
                </c:pt>
                <c:pt idx="827">
                  <c:v>43928</c:v>
                </c:pt>
                <c:pt idx="828">
                  <c:v>43929</c:v>
                </c:pt>
                <c:pt idx="829">
                  <c:v>43930</c:v>
                </c:pt>
                <c:pt idx="830">
                  <c:v>43931</c:v>
                </c:pt>
                <c:pt idx="831">
                  <c:v>43932</c:v>
                </c:pt>
                <c:pt idx="832">
                  <c:v>43933</c:v>
                </c:pt>
                <c:pt idx="833">
                  <c:v>43934</c:v>
                </c:pt>
                <c:pt idx="834">
                  <c:v>43935</c:v>
                </c:pt>
                <c:pt idx="835">
                  <c:v>43936</c:v>
                </c:pt>
                <c:pt idx="836">
                  <c:v>43937</c:v>
                </c:pt>
                <c:pt idx="837">
                  <c:v>43938</c:v>
                </c:pt>
                <c:pt idx="838">
                  <c:v>43939</c:v>
                </c:pt>
                <c:pt idx="839">
                  <c:v>43940</c:v>
                </c:pt>
                <c:pt idx="840">
                  <c:v>43941</c:v>
                </c:pt>
                <c:pt idx="841">
                  <c:v>43942</c:v>
                </c:pt>
                <c:pt idx="842">
                  <c:v>43943</c:v>
                </c:pt>
                <c:pt idx="843">
                  <c:v>43944</c:v>
                </c:pt>
                <c:pt idx="844">
                  <c:v>43945</c:v>
                </c:pt>
                <c:pt idx="845">
                  <c:v>43946</c:v>
                </c:pt>
                <c:pt idx="846">
                  <c:v>43947</c:v>
                </c:pt>
                <c:pt idx="847">
                  <c:v>43948</c:v>
                </c:pt>
                <c:pt idx="848">
                  <c:v>43949</c:v>
                </c:pt>
                <c:pt idx="849">
                  <c:v>43950</c:v>
                </c:pt>
                <c:pt idx="850">
                  <c:v>43951</c:v>
                </c:pt>
                <c:pt idx="851">
                  <c:v>43952</c:v>
                </c:pt>
                <c:pt idx="852">
                  <c:v>43953</c:v>
                </c:pt>
                <c:pt idx="853">
                  <c:v>43954</c:v>
                </c:pt>
                <c:pt idx="854">
                  <c:v>43955</c:v>
                </c:pt>
                <c:pt idx="855">
                  <c:v>43956</c:v>
                </c:pt>
                <c:pt idx="856">
                  <c:v>43957</c:v>
                </c:pt>
                <c:pt idx="857">
                  <c:v>43958</c:v>
                </c:pt>
                <c:pt idx="858">
                  <c:v>43959</c:v>
                </c:pt>
                <c:pt idx="859">
                  <c:v>43960</c:v>
                </c:pt>
                <c:pt idx="860">
                  <c:v>43961</c:v>
                </c:pt>
                <c:pt idx="861">
                  <c:v>43962</c:v>
                </c:pt>
                <c:pt idx="862">
                  <c:v>43963</c:v>
                </c:pt>
                <c:pt idx="863">
                  <c:v>43964</c:v>
                </c:pt>
                <c:pt idx="864">
                  <c:v>43965</c:v>
                </c:pt>
                <c:pt idx="865">
                  <c:v>43966</c:v>
                </c:pt>
                <c:pt idx="866">
                  <c:v>43967</c:v>
                </c:pt>
                <c:pt idx="867">
                  <c:v>43968</c:v>
                </c:pt>
                <c:pt idx="868">
                  <c:v>43969</c:v>
                </c:pt>
                <c:pt idx="869">
                  <c:v>43970</c:v>
                </c:pt>
                <c:pt idx="870">
                  <c:v>43971</c:v>
                </c:pt>
                <c:pt idx="871">
                  <c:v>43972</c:v>
                </c:pt>
                <c:pt idx="872">
                  <c:v>43973</c:v>
                </c:pt>
                <c:pt idx="873">
                  <c:v>43974</c:v>
                </c:pt>
                <c:pt idx="874">
                  <c:v>43975</c:v>
                </c:pt>
                <c:pt idx="875">
                  <c:v>43976</c:v>
                </c:pt>
                <c:pt idx="876">
                  <c:v>43977</c:v>
                </c:pt>
                <c:pt idx="877">
                  <c:v>43978</c:v>
                </c:pt>
                <c:pt idx="878">
                  <c:v>43979</c:v>
                </c:pt>
                <c:pt idx="879">
                  <c:v>43980</c:v>
                </c:pt>
                <c:pt idx="880">
                  <c:v>43981</c:v>
                </c:pt>
                <c:pt idx="881">
                  <c:v>43982</c:v>
                </c:pt>
                <c:pt idx="882">
                  <c:v>43983</c:v>
                </c:pt>
                <c:pt idx="883">
                  <c:v>43984</c:v>
                </c:pt>
                <c:pt idx="884">
                  <c:v>43985</c:v>
                </c:pt>
                <c:pt idx="885">
                  <c:v>43986</c:v>
                </c:pt>
                <c:pt idx="886">
                  <c:v>43987</c:v>
                </c:pt>
                <c:pt idx="887">
                  <c:v>43988</c:v>
                </c:pt>
                <c:pt idx="888">
                  <c:v>43989</c:v>
                </c:pt>
                <c:pt idx="889">
                  <c:v>43990</c:v>
                </c:pt>
                <c:pt idx="890">
                  <c:v>43991</c:v>
                </c:pt>
                <c:pt idx="891">
                  <c:v>43992</c:v>
                </c:pt>
                <c:pt idx="892">
                  <c:v>43993</c:v>
                </c:pt>
                <c:pt idx="893">
                  <c:v>43994</c:v>
                </c:pt>
                <c:pt idx="894">
                  <c:v>43995</c:v>
                </c:pt>
                <c:pt idx="895">
                  <c:v>43996</c:v>
                </c:pt>
                <c:pt idx="896">
                  <c:v>43997</c:v>
                </c:pt>
                <c:pt idx="897">
                  <c:v>43998</c:v>
                </c:pt>
                <c:pt idx="898">
                  <c:v>43999</c:v>
                </c:pt>
                <c:pt idx="899">
                  <c:v>44000</c:v>
                </c:pt>
                <c:pt idx="900">
                  <c:v>44001</c:v>
                </c:pt>
                <c:pt idx="901">
                  <c:v>44002</c:v>
                </c:pt>
                <c:pt idx="902">
                  <c:v>44003</c:v>
                </c:pt>
                <c:pt idx="903">
                  <c:v>44004</c:v>
                </c:pt>
                <c:pt idx="904">
                  <c:v>44005</c:v>
                </c:pt>
                <c:pt idx="905">
                  <c:v>44006</c:v>
                </c:pt>
                <c:pt idx="906">
                  <c:v>44007</c:v>
                </c:pt>
                <c:pt idx="907">
                  <c:v>44008</c:v>
                </c:pt>
                <c:pt idx="908">
                  <c:v>44009</c:v>
                </c:pt>
                <c:pt idx="909">
                  <c:v>44010</c:v>
                </c:pt>
                <c:pt idx="910">
                  <c:v>44011</c:v>
                </c:pt>
                <c:pt idx="911">
                  <c:v>44012</c:v>
                </c:pt>
                <c:pt idx="912">
                  <c:v>44013</c:v>
                </c:pt>
                <c:pt idx="913">
                  <c:v>44014</c:v>
                </c:pt>
                <c:pt idx="914">
                  <c:v>44015</c:v>
                </c:pt>
                <c:pt idx="915">
                  <c:v>44016</c:v>
                </c:pt>
                <c:pt idx="916">
                  <c:v>44017</c:v>
                </c:pt>
                <c:pt idx="917">
                  <c:v>44018</c:v>
                </c:pt>
              </c:numCache>
            </c:numRef>
          </c:cat>
          <c:val>
            <c:numRef>
              <c:f>ATB_Date!$I$1101:$I$2018</c:f>
              <c:numCache>
                <c:formatCode>General</c:formatCode>
                <c:ptCount val="918"/>
                <c:pt idx="0">
                  <c:v>742</c:v>
                </c:pt>
                <c:pt idx="1">
                  <c:v>734</c:v>
                </c:pt>
                <c:pt idx="2">
                  <c:v>725</c:v>
                </c:pt>
                <c:pt idx="3">
                  <c:v>716</c:v>
                </c:pt>
                <c:pt idx="4">
                  <c:v>762</c:v>
                </c:pt>
                <c:pt idx="5">
                  <c:v>750</c:v>
                </c:pt>
                <c:pt idx="6">
                  <c:v>763</c:v>
                </c:pt>
                <c:pt idx="7">
                  <c:v>794</c:v>
                </c:pt>
                <c:pt idx="8">
                  <c:v>834</c:v>
                </c:pt>
                <c:pt idx="9">
                  <c:v>887</c:v>
                </c:pt>
                <c:pt idx="10">
                  <c:v>945</c:v>
                </c:pt>
                <c:pt idx="11">
                  <c:v>966</c:v>
                </c:pt>
                <c:pt idx="12">
                  <c:v>999</c:v>
                </c:pt>
                <c:pt idx="13">
                  <c:v>1017</c:v>
                </c:pt>
                <c:pt idx="14">
                  <c:v>1003</c:v>
                </c:pt>
                <c:pt idx="15">
                  <c:v>1017</c:v>
                </c:pt>
                <c:pt idx="16">
                  <c:v>1004</c:v>
                </c:pt>
                <c:pt idx="17">
                  <c:v>1000</c:v>
                </c:pt>
                <c:pt idx="18">
                  <c:v>1023</c:v>
                </c:pt>
                <c:pt idx="19">
                  <c:v>1031</c:v>
                </c:pt>
                <c:pt idx="20">
                  <c:v>1027</c:v>
                </c:pt>
                <c:pt idx="21">
                  <c:v>1058</c:v>
                </c:pt>
                <c:pt idx="22">
                  <c:v>1028</c:v>
                </c:pt>
                <c:pt idx="23">
                  <c:v>1043</c:v>
                </c:pt>
                <c:pt idx="24">
                  <c:v>1038</c:v>
                </c:pt>
                <c:pt idx="25">
                  <c:v>1031</c:v>
                </c:pt>
                <c:pt idx="26">
                  <c:v>1013</c:v>
                </c:pt>
                <c:pt idx="27">
                  <c:v>1025</c:v>
                </c:pt>
                <c:pt idx="28">
                  <c:v>1005</c:v>
                </c:pt>
                <c:pt idx="29">
                  <c:v>1013</c:v>
                </c:pt>
                <c:pt idx="30">
                  <c:v>978</c:v>
                </c:pt>
                <c:pt idx="31">
                  <c:v>991</c:v>
                </c:pt>
                <c:pt idx="32">
                  <c:v>969</c:v>
                </c:pt>
                <c:pt idx="33">
                  <c:v>980</c:v>
                </c:pt>
                <c:pt idx="34">
                  <c:v>969</c:v>
                </c:pt>
                <c:pt idx="35">
                  <c:v>956</c:v>
                </c:pt>
                <c:pt idx="36">
                  <c:v>934</c:v>
                </c:pt>
                <c:pt idx="37">
                  <c:v>892</c:v>
                </c:pt>
                <c:pt idx="38">
                  <c:v>822</c:v>
                </c:pt>
                <c:pt idx="39">
                  <c:v>755</c:v>
                </c:pt>
                <c:pt idx="40">
                  <c:v>737</c:v>
                </c:pt>
                <c:pt idx="41">
                  <c:v>726</c:v>
                </c:pt>
                <c:pt idx="42">
                  <c:v>757</c:v>
                </c:pt>
                <c:pt idx="43">
                  <c:v>789</c:v>
                </c:pt>
                <c:pt idx="44">
                  <c:v>817</c:v>
                </c:pt>
                <c:pt idx="45">
                  <c:v>843</c:v>
                </c:pt>
                <c:pt idx="46">
                  <c:v>920</c:v>
                </c:pt>
                <c:pt idx="47">
                  <c:v>937</c:v>
                </c:pt>
                <c:pt idx="48">
                  <c:v>948</c:v>
                </c:pt>
                <c:pt idx="49">
                  <c:v>918</c:v>
                </c:pt>
                <c:pt idx="50">
                  <c:v>875</c:v>
                </c:pt>
                <c:pt idx="51">
                  <c:v>881</c:v>
                </c:pt>
                <c:pt idx="52">
                  <c:v>872</c:v>
                </c:pt>
                <c:pt idx="53">
                  <c:v>852</c:v>
                </c:pt>
                <c:pt idx="54">
                  <c:v>817</c:v>
                </c:pt>
                <c:pt idx="55">
                  <c:v>812</c:v>
                </c:pt>
                <c:pt idx="56">
                  <c:v>778</c:v>
                </c:pt>
                <c:pt idx="57">
                  <c:v>776</c:v>
                </c:pt>
                <c:pt idx="58">
                  <c:v>749</c:v>
                </c:pt>
                <c:pt idx="59">
                  <c:v>730</c:v>
                </c:pt>
                <c:pt idx="60">
                  <c:v>716</c:v>
                </c:pt>
                <c:pt idx="61">
                  <c:v>732</c:v>
                </c:pt>
                <c:pt idx="62">
                  <c:v>749</c:v>
                </c:pt>
                <c:pt idx="63">
                  <c:v>784</c:v>
                </c:pt>
                <c:pt idx="64">
                  <c:v>810</c:v>
                </c:pt>
                <c:pt idx="65">
                  <c:v>837</c:v>
                </c:pt>
                <c:pt idx="66">
                  <c:v>867</c:v>
                </c:pt>
                <c:pt idx="67">
                  <c:v>874</c:v>
                </c:pt>
                <c:pt idx="68">
                  <c:v>890</c:v>
                </c:pt>
                <c:pt idx="69">
                  <c:v>864</c:v>
                </c:pt>
                <c:pt idx="70">
                  <c:v>889</c:v>
                </c:pt>
                <c:pt idx="71">
                  <c:v>883</c:v>
                </c:pt>
                <c:pt idx="72">
                  <c:v>908</c:v>
                </c:pt>
                <c:pt idx="73">
                  <c:v>932</c:v>
                </c:pt>
                <c:pt idx="74">
                  <c:v>952</c:v>
                </c:pt>
                <c:pt idx="75">
                  <c:v>953</c:v>
                </c:pt>
                <c:pt idx="76">
                  <c:v>963</c:v>
                </c:pt>
                <c:pt idx="77">
                  <c:v>930</c:v>
                </c:pt>
                <c:pt idx="78">
                  <c:v>908</c:v>
                </c:pt>
                <c:pt idx="79">
                  <c:v>889</c:v>
                </c:pt>
                <c:pt idx="80">
                  <c:v>850</c:v>
                </c:pt>
                <c:pt idx="81">
                  <c:v>840</c:v>
                </c:pt>
                <c:pt idx="82">
                  <c:v>851</c:v>
                </c:pt>
                <c:pt idx="83">
                  <c:v>867</c:v>
                </c:pt>
                <c:pt idx="84">
                  <c:v>862</c:v>
                </c:pt>
                <c:pt idx="85">
                  <c:v>881</c:v>
                </c:pt>
                <c:pt idx="86">
                  <c:v>908</c:v>
                </c:pt>
                <c:pt idx="87">
                  <c:v>934</c:v>
                </c:pt>
                <c:pt idx="88">
                  <c:v>941</c:v>
                </c:pt>
                <c:pt idx="89">
                  <c:v>927</c:v>
                </c:pt>
                <c:pt idx="90">
                  <c:v>916</c:v>
                </c:pt>
                <c:pt idx="91">
                  <c:v>893</c:v>
                </c:pt>
                <c:pt idx="92">
                  <c:v>930</c:v>
                </c:pt>
                <c:pt idx="93">
                  <c:v>901</c:v>
                </c:pt>
                <c:pt idx="94">
                  <c:v>895</c:v>
                </c:pt>
                <c:pt idx="95">
                  <c:v>991</c:v>
                </c:pt>
                <c:pt idx="96">
                  <c:v>1021</c:v>
                </c:pt>
                <c:pt idx="97">
                  <c:v>1041</c:v>
                </c:pt>
                <c:pt idx="98">
                  <c:v>1084</c:v>
                </c:pt>
                <c:pt idx="99">
                  <c:v>1057</c:v>
                </c:pt>
                <c:pt idx="100">
                  <c:v>1092</c:v>
                </c:pt>
                <c:pt idx="101">
                  <c:v>1138</c:v>
                </c:pt>
                <c:pt idx="102">
                  <c:v>1058</c:v>
                </c:pt>
                <c:pt idx="103">
                  <c:v>1048</c:v>
                </c:pt>
                <c:pt idx="104">
                  <c:v>1050</c:v>
                </c:pt>
                <c:pt idx="105">
                  <c:v>1063</c:v>
                </c:pt>
                <c:pt idx="106">
                  <c:v>1098</c:v>
                </c:pt>
                <c:pt idx="107">
                  <c:v>1134</c:v>
                </c:pt>
                <c:pt idx="108">
                  <c:v>1146</c:v>
                </c:pt>
                <c:pt idx="109">
                  <c:v>1176</c:v>
                </c:pt>
                <c:pt idx="110">
                  <c:v>1226</c:v>
                </c:pt>
                <c:pt idx="111">
                  <c:v>1263</c:v>
                </c:pt>
                <c:pt idx="112">
                  <c:v>1256</c:v>
                </c:pt>
                <c:pt idx="113">
                  <c:v>1275</c:v>
                </c:pt>
                <c:pt idx="114">
                  <c:v>1245</c:v>
                </c:pt>
                <c:pt idx="115">
                  <c:v>1206</c:v>
                </c:pt>
                <c:pt idx="116">
                  <c:v>1180</c:v>
                </c:pt>
                <c:pt idx="117">
                  <c:v>1126</c:v>
                </c:pt>
                <c:pt idx="118">
                  <c:v>1080</c:v>
                </c:pt>
                <c:pt idx="119">
                  <c:v>1082</c:v>
                </c:pt>
                <c:pt idx="120">
                  <c:v>1007</c:v>
                </c:pt>
                <c:pt idx="121">
                  <c:v>992</c:v>
                </c:pt>
                <c:pt idx="122">
                  <c:v>972</c:v>
                </c:pt>
                <c:pt idx="123">
                  <c:v>977</c:v>
                </c:pt>
                <c:pt idx="124">
                  <c:v>1041</c:v>
                </c:pt>
                <c:pt idx="125">
                  <c:v>1078</c:v>
                </c:pt>
                <c:pt idx="126">
                  <c:v>1108</c:v>
                </c:pt>
                <c:pt idx="127">
                  <c:v>1110</c:v>
                </c:pt>
                <c:pt idx="128">
                  <c:v>1129</c:v>
                </c:pt>
                <c:pt idx="129">
                  <c:v>1100</c:v>
                </c:pt>
                <c:pt idx="130">
                  <c:v>1078</c:v>
                </c:pt>
                <c:pt idx="131">
                  <c:v>999</c:v>
                </c:pt>
                <c:pt idx="132">
                  <c:v>939</c:v>
                </c:pt>
                <c:pt idx="133">
                  <c:v>936</c:v>
                </c:pt>
                <c:pt idx="134">
                  <c:v>985</c:v>
                </c:pt>
                <c:pt idx="135">
                  <c:v>967</c:v>
                </c:pt>
                <c:pt idx="136">
                  <c:v>1019</c:v>
                </c:pt>
                <c:pt idx="137">
                  <c:v>1092</c:v>
                </c:pt>
                <c:pt idx="138">
                  <c:v>1117</c:v>
                </c:pt>
                <c:pt idx="139">
                  <c:v>1173</c:v>
                </c:pt>
                <c:pt idx="140">
                  <c:v>1123</c:v>
                </c:pt>
                <c:pt idx="141">
                  <c:v>1147</c:v>
                </c:pt>
                <c:pt idx="142">
                  <c:v>1156</c:v>
                </c:pt>
                <c:pt idx="143">
                  <c:v>1164</c:v>
                </c:pt>
                <c:pt idx="144">
                  <c:v>1151</c:v>
                </c:pt>
                <c:pt idx="145">
                  <c:v>1164</c:v>
                </c:pt>
                <c:pt idx="146">
                  <c:v>1146</c:v>
                </c:pt>
                <c:pt idx="147">
                  <c:v>1189</c:v>
                </c:pt>
                <c:pt idx="148">
                  <c:v>1180</c:v>
                </c:pt>
                <c:pt idx="149">
                  <c:v>1189</c:v>
                </c:pt>
                <c:pt idx="150">
                  <c:v>1197</c:v>
                </c:pt>
                <c:pt idx="151">
                  <c:v>1142</c:v>
                </c:pt>
                <c:pt idx="152">
                  <c:v>1143</c:v>
                </c:pt>
                <c:pt idx="153">
                  <c:v>1146</c:v>
                </c:pt>
                <c:pt idx="154">
                  <c:v>1148</c:v>
                </c:pt>
                <c:pt idx="155">
                  <c:v>1142</c:v>
                </c:pt>
                <c:pt idx="156">
                  <c:v>1155</c:v>
                </c:pt>
                <c:pt idx="157">
                  <c:v>1135</c:v>
                </c:pt>
                <c:pt idx="158">
                  <c:v>1166</c:v>
                </c:pt>
                <c:pt idx="159">
                  <c:v>1163</c:v>
                </c:pt>
                <c:pt idx="160">
                  <c:v>1173</c:v>
                </c:pt>
                <c:pt idx="161">
                  <c:v>1137</c:v>
                </c:pt>
                <c:pt idx="162">
                  <c:v>1131</c:v>
                </c:pt>
                <c:pt idx="163">
                  <c:v>1109</c:v>
                </c:pt>
                <c:pt idx="164">
                  <c:v>1130</c:v>
                </c:pt>
                <c:pt idx="165">
                  <c:v>1132</c:v>
                </c:pt>
                <c:pt idx="166">
                  <c:v>1153</c:v>
                </c:pt>
                <c:pt idx="167">
                  <c:v>1158</c:v>
                </c:pt>
                <c:pt idx="168">
                  <c:v>1207</c:v>
                </c:pt>
                <c:pt idx="169">
                  <c:v>1223</c:v>
                </c:pt>
                <c:pt idx="170">
                  <c:v>1259</c:v>
                </c:pt>
                <c:pt idx="171">
                  <c:v>1297</c:v>
                </c:pt>
                <c:pt idx="172">
                  <c:v>1341</c:v>
                </c:pt>
                <c:pt idx="173">
                  <c:v>1353</c:v>
                </c:pt>
                <c:pt idx="174">
                  <c:v>1372</c:v>
                </c:pt>
                <c:pt idx="175">
                  <c:v>1396</c:v>
                </c:pt>
                <c:pt idx="176">
                  <c:v>1432</c:v>
                </c:pt>
                <c:pt idx="177">
                  <c:v>1470</c:v>
                </c:pt>
                <c:pt idx="178">
                  <c:v>1456</c:v>
                </c:pt>
                <c:pt idx="179">
                  <c:v>1424</c:v>
                </c:pt>
                <c:pt idx="180">
                  <c:v>1414</c:v>
                </c:pt>
                <c:pt idx="181">
                  <c:v>1405</c:v>
                </c:pt>
                <c:pt idx="182">
                  <c:v>1385</c:v>
                </c:pt>
                <c:pt idx="183">
                  <c:v>1334</c:v>
                </c:pt>
                <c:pt idx="184">
                  <c:v>1306</c:v>
                </c:pt>
                <c:pt idx="185">
                  <c:v>1281</c:v>
                </c:pt>
                <c:pt idx="186">
                  <c:v>1257</c:v>
                </c:pt>
                <c:pt idx="187">
                  <c:v>1253</c:v>
                </c:pt>
                <c:pt idx="188">
                  <c:v>1251</c:v>
                </c:pt>
                <c:pt idx="189">
                  <c:v>1260</c:v>
                </c:pt>
                <c:pt idx="190">
                  <c:v>1307</c:v>
                </c:pt>
                <c:pt idx="191">
                  <c:v>1288</c:v>
                </c:pt>
                <c:pt idx="192">
                  <c:v>1300</c:v>
                </c:pt>
                <c:pt idx="193">
                  <c:v>1299</c:v>
                </c:pt>
                <c:pt idx="194">
                  <c:v>1272</c:v>
                </c:pt>
                <c:pt idx="195">
                  <c:v>1291</c:v>
                </c:pt>
                <c:pt idx="196">
                  <c:v>1259</c:v>
                </c:pt>
                <c:pt idx="197">
                  <c:v>1183</c:v>
                </c:pt>
                <c:pt idx="198">
                  <c:v>1150</c:v>
                </c:pt>
                <c:pt idx="199">
                  <c:v>1118</c:v>
                </c:pt>
                <c:pt idx="200">
                  <c:v>1101</c:v>
                </c:pt>
                <c:pt idx="201">
                  <c:v>1089</c:v>
                </c:pt>
                <c:pt idx="202">
                  <c:v>1044</c:v>
                </c:pt>
                <c:pt idx="203">
                  <c:v>1029</c:v>
                </c:pt>
                <c:pt idx="204">
                  <c:v>1043</c:v>
                </c:pt>
                <c:pt idx="205">
                  <c:v>1041</c:v>
                </c:pt>
                <c:pt idx="206">
                  <c:v>1062</c:v>
                </c:pt>
                <c:pt idx="207">
                  <c:v>1062</c:v>
                </c:pt>
                <c:pt idx="208">
                  <c:v>1047</c:v>
                </c:pt>
                <c:pt idx="209">
                  <c:v>1041</c:v>
                </c:pt>
                <c:pt idx="210">
                  <c:v>1024</c:v>
                </c:pt>
                <c:pt idx="211">
                  <c:v>1027</c:v>
                </c:pt>
                <c:pt idx="212">
                  <c:v>1033</c:v>
                </c:pt>
                <c:pt idx="213">
                  <c:v>1024</c:v>
                </c:pt>
                <c:pt idx="214">
                  <c:v>1025</c:v>
                </c:pt>
                <c:pt idx="215">
                  <c:v>1055</c:v>
                </c:pt>
                <c:pt idx="216">
                  <c:v>1046</c:v>
                </c:pt>
                <c:pt idx="217">
                  <c:v>1057</c:v>
                </c:pt>
                <c:pt idx="218">
                  <c:v>1041</c:v>
                </c:pt>
                <c:pt idx="219">
                  <c:v>1017</c:v>
                </c:pt>
                <c:pt idx="220">
                  <c:v>948</c:v>
                </c:pt>
                <c:pt idx="221">
                  <c:v>917</c:v>
                </c:pt>
                <c:pt idx="222">
                  <c:v>894</c:v>
                </c:pt>
                <c:pt idx="223">
                  <c:v>908</c:v>
                </c:pt>
                <c:pt idx="224">
                  <c:v>895</c:v>
                </c:pt>
                <c:pt idx="225">
                  <c:v>900</c:v>
                </c:pt>
                <c:pt idx="226">
                  <c:v>888</c:v>
                </c:pt>
                <c:pt idx="227">
                  <c:v>925</c:v>
                </c:pt>
                <c:pt idx="228">
                  <c:v>897</c:v>
                </c:pt>
                <c:pt idx="229">
                  <c:v>894</c:v>
                </c:pt>
                <c:pt idx="230">
                  <c:v>891</c:v>
                </c:pt>
                <c:pt idx="231">
                  <c:v>908</c:v>
                </c:pt>
                <c:pt idx="232">
                  <c:v>894</c:v>
                </c:pt>
                <c:pt idx="233">
                  <c:v>882</c:v>
                </c:pt>
                <c:pt idx="234">
                  <c:v>874</c:v>
                </c:pt>
                <c:pt idx="235">
                  <c:v>899</c:v>
                </c:pt>
                <c:pt idx="236">
                  <c:v>899</c:v>
                </c:pt>
                <c:pt idx="237">
                  <c:v>897</c:v>
                </c:pt>
                <c:pt idx="238">
                  <c:v>889</c:v>
                </c:pt>
                <c:pt idx="239">
                  <c:v>902</c:v>
                </c:pt>
                <c:pt idx="240">
                  <c:v>915</c:v>
                </c:pt>
                <c:pt idx="241">
                  <c:v>917</c:v>
                </c:pt>
                <c:pt idx="242">
                  <c:v>947</c:v>
                </c:pt>
                <c:pt idx="243">
                  <c:v>977</c:v>
                </c:pt>
                <c:pt idx="244">
                  <c:v>1011</c:v>
                </c:pt>
                <c:pt idx="245">
                  <c:v>1028</c:v>
                </c:pt>
                <c:pt idx="246">
                  <c:v>1060</c:v>
                </c:pt>
                <c:pt idx="247">
                  <c:v>1093</c:v>
                </c:pt>
                <c:pt idx="248">
                  <c:v>1143</c:v>
                </c:pt>
                <c:pt idx="249">
                  <c:v>1178</c:v>
                </c:pt>
                <c:pt idx="250">
                  <c:v>1185</c:v>
                </c:pt>
                <c:pt idx="251">
                  <c:v>1161</c:v>
                </c:pt>
                <c:pt idx="252">
                  <c:v>1169</c:v>
                </c:pt>
                <c:pt idx="253">
                  <c:v>1220</c:v>
                </c:pt>
                <c:pt idx="254">
                  <c:v>1252</c:v>
                </c:pt>
                <c:pt idx="255">
                  <c:v>1249</c:v>
                </c:pt>
                <c:pt idx="256">
                  <c:v>1253</c:v>
                </c:pt>
                <c:pt idx="257">
                  <c:v>1275</c:v>
                </c:pt>
                <c:pt idx="258">
                  <c:v>1281</c:v>
                </c:pt>
                <c:pt idx="259">
                  <c:v>1311</c:v>
                </c:pt>
                <c:pt idx="260">
                  <c:v>1268</c:v>
                </c:pt>
                <c:pt idx="261">
                  <c:v>1257</c:v>
                </c:pt>
                <c:pt idx="262">
                  <c:v>1285</c:v>
                </c:pt>
                <c:pt idx="263">
                  <c:v>1308</c:v>
                </c:pt>
                <c:pt idx="264">
                  <c:v>1282</c:v>
                </c:pt>
                <c:pt idx="265">
                  <c:v>1288</c:v>
                </c:pt>
                <c:pt idx="266">
                  <c:v>1286</c:v>
                </c:pt>
                <c:pt idx="267">
                  <c:v>1321</c:v>
                </c:pt>
                <c:pt idx="268">
                  <c:v>1330</c:v>
                </c:pt>
                <c:pt idx="269">
                  <c:v>1328</c:v>
                </c:pt>
                <c:pt idx="270">
                  <c:v>1305</c:v>
                </c:pt>
                <c:pt idx="271">
                  <c:v>1312</c:v>
                </c:pt>
                <c:pt idx="272">
                  <c:v>1316</c:v>
                </c:pt>
                <c:pt idx="273">
                  <c:v>1327</c:v>
                </c:pt>
                <c:pt idx="274">
                  <c:v>1271</c:v>
                </c:pt>
                <c:pt idx="275">
                  <c:v>1280</c:v>
                </c:pt>
                <c:pt idx="276">
                  <c:v>1284</c:v>
                </c:pt>
                <c:pt idx="277">
                  <c:v>1335</c:v>
                </c:pt>
                <c:pt idx="278">
                  <c:v>1347</c:v>
                </c:pt>
                <c:pt idx="279">
                  <c:v>1337</c:v>
                </c:pt>
                <c:pt idx="280">
                  <c:v>1288</c:v>
                </c:pt>
                <c:pt idx="281">
                  <c:v>1314</c:v>
                </c:pt>
                <c:pt idx="282">
                  <c:v>1316</c:v>
                </c:pt>
                <c:pt idx="283">
                  <c:v>1353</c:v>
                </c:pt>
                <c:pt idx="284">
                  <c:v>1316</c:v>
                </c:pt>
                <c:pt idx="285">
                  <c:v>1320</c:v>
                </c:pt>
                <c:pt idx="286">
                  <c:v>1288</c:v>
                </c:pt>
                <c:pt idx="287">
                  <c:v>1319</c:v>
                </c:pt>
                <c:pt idx="288">
                  <c:v>1326</c:v>
                </c:pt>
                <c:pt idx="289">
                  <c:v>1321</c:v>
                </c:pt>
                <c:pt idx="290">
                  <c:v>1258</c:v>
                </c:pt>
                <c:pt idx="291">
                  <c:v>1251</c:v>
                </c:pt>
                <c:pt idx="292">
                  <c:v>1231</c:v>
                </c:pt>
                <c:pt idx="293">
                  <c:v>1269</c:v>
                </c:pt>
                <c:pt idx="294">
                  <c:v>1252</c:v>
                </c:pt>
                <c:pt idx="295">
                  <c:v>1240</c:v>
                </c:pt>
                <c:pt idx="296">
                  <c:v>1184</c:v>
                </c:pt>
                <c:pt idx="297">
                  <c:v>1172</c:v>
                </c:pt>
                <c:pt idx="298">
                  <c:v>1136</c:v>
                </c:pt>
                <c:pt idx="299">
                  <c:v>1131</c:v>
                </c:pt>
                <c:pt idx="300">
                  <c:v>1109</c:v>
                </c:pt>
                <c:pt idx="301">
                  <c:v>1100</c:v>
                </c:pt>
                <c:pt idx="302">
                  <c:v>1098</c:v>
                </c:pt>
                <c:pt idx="303">
                  <c:v>1137</c:v>
                </c:pt>
                <c:pt idx="304">
                  <c:v>1103</c:v>
                </c:pt>
                <c:pt idx="305">
                  <c:v>1078</c:v>
                </c:pt>
                <c:pt idx="306">
                  <c:v>1056</c:v>
                </c:pt>
                <c:pt idx="307">
                  <c:v>1037</c:v>
                </c:pt>
                <c:pt idx="308">
                  <c:v>1027</c:v>
                </c:pt>
                <c:pt idx="309">
                  <c:v>1034</c:v>
                </c:pt>
                <c:pt idx="310">
                  <c:v>1035</c:v>
                </c:pt>
                <c:pt idx="311">
                  <c:v>1067</c:v>
                </c:pt>
                <c:pt idx="312">
                  <c:v>1088</c:v>
                </c:pt>
                <c:pt idx="313">
                  <c:v>1118</c:v>
                </c:pt>
                <c:pt idx="314">
                  <c:v>1144</c:v>
                </c:pt>
                <c:pt idx="315">
                  <c:v>1174</c:v>
                </c:pt>
                <c:pt idx="316">
                  <c:v>1157</c:v>
                </c:pt>
                <c:pt idx="317">
                  <c:v>1132</c:v>
                </c:pt>
                <c:pt idx="318">
                  <c:v>1128</c:v>
                </c:pt>
                <c:pt idx="319">
                  <c:v>1152</c:v>
                </c:pt>
                <c:pt idx="320">
                  <c:v>1145</c:v>
                </c:pt>
                <c:pt idx="321">
                  <c:v>1132</c:v>
                </c:pt>
                <c:pt idx="322">
                  <c:v>1129</c:v>
                </c:pt>
                <c:pt idx="323">
                  <c:v>1127</c:v>
                </c:pt>
                <c:pt idx="324">
                  <c:v>1118</c:v>
                </c:pt>
                <c:pt idx="325">
                  <c:v>1097</c:v>
                </c:pt>
                <c:pt idx="326">
                  <c:v>1090</c:v>
                </c:pt>
                <c:pt idx="327">
                  <c:v>1055</c:v>
                </c:pt>
                <c:pt idx="328">
                  <c:v>1078</c:v>
                </c:pt>
                <c:pt idx="329">
                  <c:v>1039</c:v>
                </c:pt>
                <c:pt idx="330">
                  <c:v>1012</c:v>
                </c:pt>
                <c:pt idx="331">
                  <c:v>1041</c:v>
                </c:pt>
                <c:pt idx="332">
                  <c:v>1049</c:v>
                </c:pt>
                <c:pt idx="333">
                  <c:v>1079</c:v>
                </c:pt>
                <c:pt idx="334">
                  <c:v>1121</c:v>
                </c:pt>
                <c:pt idx="335">
                  <c:v>1106</c:v>
                </c:pt>
                <c:pt idx="336">
                  <c:v>1158</c:v>
                </c:pt>
                <c:pt idx="337">
                  <c:v>1185</c:v>
                </c:pt>
                <c:pt idx="338">
                  <c:v>1176</c:v>
                </c:pt>
                <c:pt idx="339">
                  <c:v>1183</c:v>
                </c:pt>
                <c:pt idx="340">
                  <c:v>1125</c:v>
                </c:pt>
                <c:pt idx="341">
                  <c:v>1096</c:v>
                </c:pt>
                <c:pt idx="342">
                  <c:v>1086</c:v>
                </c:pt>
                <c:pt idx="343">
                  <c:v>1065</c:v>
                </c:pt>
                <c:pt idx="344">
                  <c:v>1075</c:v>
                </c:pt>
                <c:pt idx="345">
                  <c:v>1083</c:v>
                </c:pt>
                <c:pt idx="346">
                  <c:v>1112</c:v>
                </c:pt>
                <c:pt idx="347">
                  <c:v>1129</c:v>
                </c:pt>
                <c:pt idx="348">
                  <c:v>1119</c:v>
                </c:pt>
                <c:pt idx="349">
                  <c:v>1131</c:v>
                </c:pt>
                <c:pt idx="350">
                  <c:v>1145</c:v>
                </c:pt>
                <c:pt idx="351">
                  <c:v>1142</c:v>
                </c:pt>
                <c:pt idx="352">
                  <c:v>1133</c:v>
                </c:pt>
                <c:pt idx="353">
                  <c:v>1129</c:v>
                </c:pt>
                <c:pt idx="354">
                  <c:v>1196</c:v>
                </c:pt>
                <c:pt idx="355">
                  <c:v>1211</c:v>
                </c:pt>
                <c:pt idx="356">
                  <c:v>1187</c:v>
                </c:pt>
                <c:pt idx="357">
                  <c:v>1122</c:v>
                </c:pt>
                <c:pt idx="358">
                  <c:v>1015</c:v>
                </c:pt>
                <c:pt idx="359">
                  <c:v>961</c:v>
                </c:pt>
                <c:pt idx="360">
                  <c:v>885</c:v>
                </c:pt>
                <c:pt idx="361">
                  <c:v>745</c:v>
                </c:pt>
                <c:pt idx="362">
                  <c:v>704</c:v>
                </c:pt>
                <c:pt idx="363">
                  <c:v>676</c:v>
                </c:pt>
                <c:pt idx="364">
                  <c:v>662</c:v>
                </c:pt>
                <c:pt idx="365">
                  <c:v>683</c:v>
                </c:pt>
                <c:pt idx="366">
                  <c:v>677</c:v>
                </c:pt>
                <c:pt idx="367">
                  <c:v>677</c:v>
                </c:pt>
                <c:pt idx="368">
                  <c:v>691</c:v>
                </c:pt>
                <c:pt idx="369">
                  <c:v>682</c:v>
                </c:pt>
                <c:pt idx="370">
                  <c:v>676</c:v>
                </c:pt>
                <c:pt idx="371">
                  <c:v>711</c:v>
                </c:pt>
                <c:pt idx="372">
                  <c:v>769</c:v>
                </c:pt>
                <c:pt idx="373">
                  <c:v>821</c:v>
                </c:pt>
                <c:pt idx="374">
                  <c:v>850</c:v>
                </c:pt>
                <c:pt idx="375">
                  <c:v>910</c:v>
                </c:pt>
                <c:pt idx="376">
                  <c:v>933</c:v>
                </c:pt>
                <c:pt idx="377">
                  <c:v>972</c:v>
                </c:pt>
                <c:pt idx="378">
                  <c:v>979</c:v>
                </c:pt>
                <c:pt idx="379">
                  <c:v>989</c:v>
                </c:pt>
                <c:pt idx="380">
                  <c:v>987</c:v>
                </c:pt>
                <c:pt idx="381">
                  <c:v>1013</c:v>
                </c:pt>
                <c:pt idx="382">
                  <c:v>1037</c:v>
                </c:pt>
                <c:pt idx="383">
                  <c:v>1040</c:v>
                </c:pt>
                <c:pt idx="384">
                  <c:v>1013</c:v>
                </c:pt>
                <c:pt idx="385">
                  <c:v>1030</c:v>
                </c:pt>
                <c:pt idx="386">
                  <c:v>996</c:v>
                </c:pt>
                <c:pt idx="387">
                  <c:v>951</c:v>
                </c:pt>
                <c:pt idx="388">
                  <c:v>928</c:v>
                </c:pt>
                <c:pt idx="389">
                  <c:v>857</c:v>
                </c:pt>
                <c:pt idx="390">
                  <c:v>869</c:v>
                </c:pt>
                <c:pt idx="391">
                  <c:v>877</c:v>
                </c:pt>
                <c:pt idx="392">
                  <c:v>851</c:v>
                </c:pt>
                <c:pt idx="393">
                  <c:v>863</c:v>
                </c:pt>
                <c:pt idx="394">
                  <c:v>890</c:v>
                </c:pt>
                <c:pt idx="395">
                  <c:v>894</c:v>
                </c:pt>
                <c:pt idx="396">
                  <c:v>938</c:v>
                </c:pt>
                <c:pt idx="397">
                  <c:v>921</c:v>
                </c:pt>
                <c:pt idx="398">
                  <c:v>918</c:v>
                </c:pt>
                <c:pt idx="399">
                  <c:v>938</c:v>
                </c:pt>
                <c:pt idx="400">
                  <c:v>938</c:v>
                </c:pt>
                <c:pt idx="401">
                  <c:v>940</c:v>
                </c:pt>
                <c:pt idx="402">
                  <c:v>971</c:v>
                </c:pt>
                <c:pt idx="403">
                  <c:v>976</c:v>
                </c:pt>
                <c:pt idx="404">
                  <c:v>978</c:v>
                </c:pt>
                <c:pt idx="405">
                  <c:v>1001</c:v>
                </c:pt>
                <c:pt idx="406">
                  <c:v>978</c:v>
                </c:pt>
                <c:pt idx="407">
                  <c:v>989</c:v>
                </c:pt>
                <c:pt idx="408">
                  <c:v>1003</c:v>
                </c:pt>
                <c:pt idx="409">
                  <c:v>999</c:v>
                </c:pt>
                <c:pt idx="410">
                  <c:v>1025</c:v>
                </c:pt>
                <c:pt idx="411">
                  <c:v>1087</c:v>
                </c:pt>
                <c:pt idx="412">
                  <c:v>1115</c:v>
                </c:pt>
                <c:pt idx="413">
                  <c:v>1125</c:v>
                </c:pt>
                <c:pt idx="414">
                  <c:v>1112</c:v>
                </c:pt>
                <c:pt idx="415">
                  <c:v>1093</c:v>
                </c:pt>
                <c:pt idx="416">
                  <c:v>1074</c:v>
                </c:pt>
                <c:pt idx="417">
                  <c:v>1033</c:v>
                </c:pt>
                <c:pt idx="418">
                  <c:v>996</c:v>
                </c:pt>
                <c:pt idx="419">
                  <c:v>972</c:v>
                </c:pt>
                <c:pt idx="420">
                  <c:v>1006</c:v>
                </c:pt>
                <c:pt idx="421">
                  <c:v>1035</c:v>
                </c:pt>
                <c:pt idx="422">
                  <c:v>1049</c:v>
                </c:pt>
                <c:pt idx="423">
                  <c:v>1038</c:v>
                </c:pt>
                <c:pt idx="424">
                  <c:v>998</c:v>
                </c:pt>
                <c:pt idx="425">
                  <c:v>961</c:v>
                </c:pt>
                <c:pt idx="426">
                  <c:v>957</c:v>
                </c:pt>
                <c:pt idx="427">
                  <c:v>898</c:v>
                </c:pt>
                <c:pt idx="428">
                  <c:v>872</c:v>
                </c:pt>
                <c:pt idx="429">
                  <c:v>859</c:v>
                </c:pt>
                <c:pt idx="430">
                  <c:v>863</c:v>
                </c:pt>
                <c:pt idx="431">
                  <c:v>892</c:v>
                </c:pt>
                <c:pt idx="432">
                  <c:v>908</c:v>
                </c:pt>
                <c:pt idx="433">
                  <c:v>909</c:v>
                </c:pt>
                <c:pt idx="434">
                  <c:v>926</c:v>
                </c:pt>
                <c:pt idx="435">
                  <c:v>925</c:v>
                </c:pt>
                <c:pt idx="436">
                  <c:v>930</c:v>
                </c:pt>
                <c:pt idx="437">
                  <c:v>934</c:v>
                </c:pt>
                <c:pt idx="438">
                  <c:v>929</c:v>
                </c:pt>
                <c:pt idx="439">
                  <c:v>949</c:v>
                </c:pt>
                <c:pt idx="440">
                  <c:v>938</c:v>
                </c:pt>
                <c:pt idx="441">
                  <c:v>961</c:v>
                </c:pt>
                <c:pt idx="442">
                  <c:v>968</c:v>
                </c:pt>
                <c:pt idx="443">
                  <c:v>973</c:v>
                </c:pt>
                <c:pt idx="444">
                  <c:v>1003</c:v>
                </c:pt>
                <c:pt idx="445">
                  <c:v>1051</c:v>
                </c:pt>
                <c:pt idx="446">
                  <c:v>1074</c:v>
                </c:pt>
                <c:pt idx="447">
                  <c:v>1088</c:v>
                </c:pt>
                <c:pt idx="448">
                  <c:v>1088</c:v>
                </c:pt>
                <c:pt idx="449">
                  <c:v>1113</c:v>
                </c:pt>
                <c:pt idx="450">
                  <c:v>1150</c:v>
                </c:pt>
                <c:pt idx="451">
                  <c:v>1127</c:v>
                </c:pt>
                <c:pt idx="452">
                  <c:v>1119</c:v>
                </c:pt>
                <c:pt idx="453">
                  <c:v>1114</c:v>
                </c:pt>
                <c:pt idx="454">
                  <c:v>1168</c:v>
                </c:pt>
                <c:pt idx="455">
                  <c:v>1155</c:v>
                </c:pt>
                <c:pt idx="456">
                  <c:v>1134</c:v>
                </c:pt>
                <c:pt idx="457">
                  <c:v>1090</c:v>
                </c:pt>
                <c:pt idx="458">
                  <c:v>1119</c:v>
                </c:pt>
                <c:pt idx="459">
                  <c:v>1099</c:v>
                </c:pt>
                <c:pt idx="460">
                  <c:v>1089</c:v>
                </c:pt>
                <c:pt idx="461">
                  <c:v>1024</c:v>
                </c:pt>
                <c:pt idx="462">
                  <c:v>1025</c:v>
                </c:pt>
                <c:pt idx="463">
                  <c:v>1015</c:v>
                </c:pt>
                <c:pt idx="464">
                  <c:v>1049</c:v>
                </c:pt>
                <c:pt idx="465">
                  <c:v>1024</c:v>
                </c:pt>
                <c:pt idx="466">
                  <c:v>1024</c:v>
                </c:pt>
                <c:pt idx="467">
                  <c:v>1027</c:v>
                </c:pt>
                <c:pt idx="468">
                  <c:v>1049</c:v>
                </c:pt>
                <c:pt idx="469">
                  <c:v>1036</c:v>
                </c:pt>
                <c:pt idx="470">
                  <c:v>1043</c:v>
                </c:pt>
                <c:pt idx="471">
                  <c:v>1039</c:v>
                </c:pt>
                <c:pt idx="472">
                  <c:v>1047</c:v>
                </c:pt>
                <c:pt idx="473">
                  <c:v>1069</c:v>
                </c:pt>
                <c:pt idx="474">
                  <c:v>1083</c:v>
                </c:pt>
                <c:pt idx="475">
                  <c:v>1071</c:v>
                </c:pt>
                <c:pt idx="476">
                  <c:v>1069</c:v>
                </c:pt>
                <c:pt idx="477">
                  <c:v>1052</c:v>
                </c:pt>
                <c:pt idx="478">
                  <c:v>1027</c:v>
                </c:pt>
                <c:pt idx="479">
                  <c:v>1004</c:v>
                </c:pt>
                <c:pt idx="480">
                  <c:v>982</c:v>
                </c:pt>
                <c:pt idx="481">
                  <c:v>931</c:v>
                </c:pt>
                <c:pt idx="482">
                  <c:v>930</c:v>
                </c:pt>
                <c:pt idx="483">
                  <c:v>932</c:v>
                </c:pt>
                <c:pt idx="484">
                  <c:v>959</c:v>
                </c:pt>
                <c:pt idx="485">
                  <c:v>959</c:v>
                </c:pt>
                <c:pt idx="486">
                  <c:v>975</c:v>
                </c:pt>
                <c:pt idx="487">
                  <c:v>940</c:v>
                </c:pt>
                <c:pt idx="488">
                  <c:v>952</c:v>
                </c:pt>
                <c:pt idx="489">
                  <c:v>950</c:v>
                </c:pt>
                <c:pt idx="490">
                  <c:v>971</c:v>
                </c:pt>
                <c:pt idx="491">
                  <c:v>960</c:v>
                </c:pt>
                <c:pt idx="492">
                  <c:v>924</c:v>
                </c:pt>
                <c:pt idx="493">
                  <c:v>904</c:v>
                </c:pt>
                <c:pt idx="494">
                  <c:v>929</c:v>
                </c:pt>
                <c:pt idx="495">
                  <c:v>935</c:v>
                </c:pt>
                <c:pt idx="496">
                  <c:v>963</c:v>
                </c:pt>
                <c:pt idx="497">
                  <c:v>1008</c:v>
                </c:pt>
                <c:pt idx="498">
                  <c:v>1049</c:v>
                </c:pt>
                <c:pt idx="499">
                  <c:v>1128</c:v>
                </c:pt>
                <c:pt idx="500">
                  <c:v>1150</c:v>
                </c:pt>
                <c:pt idx="501">
                  <c:v>1134</c:v>
                </c:pt>
                <c:pt idx="502">
                  <c:v>1131</c:v>
                </c:pt>
                <c:pt idx="503">
                  <c:v>1105</c:v>
                </c:pt>
                <c:pt idx="504">
                  <c:v>1057</c:v>
                </c:pt>
                <c:pt idx="505">
                  <c:v>1017</c:v>
                </c:pt>
                <c:pt idx="506">
                  <c:v>1009</c:v>
                </c:pt>
                <c:pt idx="507">
                  <c:v>1014</c:v>
                </c:pt>
                <c:pt idx="508">
                  <c:v>1060</c:v>
                </c:pt>
                <c:pt idx="509">
                  <c:v>1087</c:v>
                </c:pt>
                <c:pt idx="510">
                  <c:v>1116</c:v>
                </c:pt>
                <c:pt idx="511">
                  <c:v>1127</c:v>
                </c:pt>
                <c:pt idx="512">
                  <c:v>1139</c:v>
                </c:pt>
                <c:pt idx="513">
                  <c:v>1146</c:v>
                </c:pt>
                <c:pt idx="514">
                  <c:v>1117</c:v>
                </c:pt>
                <c:pt idx="515">
                  <c:v>1108</c:v>
                </c:pt>
                <c:pt idx="516">
                  <c:v>1114</c:v>
                </c:pt>
                <c:pt idx="517">
                  <c:v>1124</c:v>
                </c:pt>
                <c:pt idx="518">
                  <c:v>1120</c:v>
                </c:pt>
                <c:pt idx="519">
                  <c:v>1125</c:v>
                </c:pt>
                <c:pt idx="520">
                  <c:v>1122</c:v>
                </c:pt>
                <c:pt idx="521">
                  <c:v>1158</c:v>
                </c:pt>
                <c:pt idx="522">
                  <c:v>1171</c:v>
                </c:pt>
                <c:pt idx="523">
                  <c:v>1174</c:v>
                </c:pt>
                <c:pt idx="524">
                  <c:v>1157</c:v>
                </c:pt>
                <c:pt idx="525">
                  <c:v>1121</c:v>
                </c:pt>
                <c:pt idx="526">
                  <c:v>1119</c:v>
                </c:pt>
                <c:pt idx="527">
                  <c:v>1123</c:v>
                </c:pt>
                <c:pt idx="528">
                  <c:v>1118</c:v>
                </c:pt>
                <c:pt idx="529">
                  <c:v>1114</c:v>
                </c:pt>
                <c:pt idx="530">
                  <c:v>1098</c:v>
                </c:pt>
                <c:pt idx="531">
                  <c:v>1144</c:v>
                </c:pt>
                <c:pt idx="532">
                  <c:v>1229</c:v>
                </c:pt>
                <c:pt idx="533">
                  <c:v>1256</c:v>
                </c:pt>
                <c:pt idx="534">
                  <c:v>1243</c:v>
                </c:pt>
                <c:pt idx="535">
                  <c:v>1257</c:v>
                </c:pt>
                <c:pt idx="536">
                  <c:v>1294</c:v>
                </c:pt>
                <c:pt idx="537">
                  <c:v>1319</c:v>
                </c:pt>
                <c:pt idx="538">
                  <c:v>1293</c:v>
                </c:pt>
                <c:pt idx="539">
                  <c:v>1284</c:v>
                </c:pt>
                <c:pt idx="540">
                  <c:v>1280</c:v>
                </c:pt>
                <c:pt idx="541">
                  <c:v>1298</c:v>
                </c:pt>
                <c:pt idx="542">
                  <c:v>1312</c:v>
                </c:pt>
                <c:pt idx="543">
                  <c:v>1300</c:v>
                </c:pt>
                <c:pt idx="544">
                  <c:v>1303</c:v>
                </c:pt>
                <c:pt idx="545">
                  <c:v>1320</c:v>
                </c:pt>
                <c:pt idx="546">
                  <c:v>1323</c:v>
                </c:pt>
                <c:pt idx="547">
                  <c:v>1359</c:v>
                </c:pt>
                <c:pt idx="548">
                  <c:v>1372</c:v>
                </c:pt>
                <c:pt idx="549">
                  <c:v>1402</c:v>
                </c:pt>
                <c:pt idx="550">
                  <c:v>1403</c:v>
                </c:pt>
                <c:pt idx="551">
                  <c:v>1415</c:v>
                </c:pt>
                <c:pt idx="552">
                  <c:v>1409</c:v>
                </c:pt>
                <c:pt idx="553">
                  <c:v>1389</c:v>
                </c:pt>
                <c:pt idx="554">
                  <c:v>1367</c:v>
                </c:pt>
                <c:pt idx="555">
                  <c:v>1350</c:v>
                </c:pt>
                <c:pt idx="556">
                  <c:v>1297</c:v>
                </c:pt>
                <c:pt idx="557">
                  <c:v>1280</c:v>
                </c:pt>
                <c:pt idx="558">
                  <c:v>1251</c:v>
                </c:pt>
                <c:pt idx="559">
                  <c:v>1237</c:v>
                </c:pt>
                <c:pt idx="560">
                  <c:v>1238</c:v>
                </c:pt>
                <c:pt idx="561">
                  <c:v>1218</c:v>
                </c:pt>
                <c:pt idx="562">
                  <c:v>1215</c:v>
                </c:pt>
                <c:pt idx="563">
                  <c:v>1208</c:v>
                </c:pt>
                <c:pt idx="564">
                  <c:v>1174</c:v>
                </c:pt>
                <c:pt idx="565">
                  <c:v>1179</c:v>
                </c:pt>
                <c:pt idx="566">
                  <c:v>1173</c:v>
                </c:pt>
                <c:pt idx="567">
                  <c:v>1129</c:v>
                </c:pt>
                <c:pt idx="568">
                  <c:v>1100</c:v>
                </c:pt>
                <c:pt idx="569">
                  <c:v>1087</c:v>
                </c:pt>
                <c:pt idx="570">
                  <c:v>1088</c:v>
                </c:pt>
                <c:pt idx="571">
                  <c:v>1090</c:v>
                </c:pt>
                <c:pt idx="572">
                  <c:v>1083</c:v>
                </c:pt>
                <c:pt idx="573">
                  <c:v>1047</c:v>
                </c:pt>
                <c:pt idx="574">
                  <c:v>1069</c:v>
                </c:pt>
                <c:pt idx="575">
                  <c:v>1070</c:v>
                </c:pt>
                <c:pt idx="576">
                  <c:v>1033</c:v>
                </c:pt>
                <c:pt idx="577">
                  <c:v>1007</c:v>
                </c:pt>
                <c:pt idx="578">
                  <c:v>1008</c:v>
                </c:pt>
                <c:pt idx="579">
                  <c:v>980</c:v>
                </c:pt>
                <c:pt idx="580">
                  <c:v>990</c:v>
                </c:pt>
                <c:pt idx="581">
                  <c:v>985</c:v>
                </c:pt>
                <c:pt idx="582">
                  <c:v>977</c:v>
                </c:pt>
                <c:pt idx="583">
                  <c:v>991</c:v>
                </c:pt>
                <c:pt idx="584">
                  <c:v>992</c:v>
                </c:pt>
                <c:pt idx="585">
                  <c:v>980</c:v>
                </c:pt>
                <c:pt idx="586">
                  <c:v>993</c:v>
                </c:pt>
                <c:pt idx="587">
                  <c:v>984</c:v>
                </c:pt>
                <c:pt idx="588">
                  <c:v>950</c:v>
                </c:pt>
                <c:pt idx="589">
                  <c:v>937</c:v>
                </c:pt>
                <c:pt idx="590">
                  <c:v>940</c:v>
                </c:pt>
                <c:pt idx="591">
                  <c:v>894</c:v>
                </c:pt>
                <c:pt idx="592">
                  <c:v>873</c:v>
                </c:pt>
                <c:pt idx="593">
                  <c:v>870</c:v>
                </c:pt>
                <c:pt idx="594">
                  <c:v>874</c:v>
                </c:pt>
                <c:pt idx="595">
                  <c:v>875</c:v>
                </c:pt>
                <c:pt idx="596">
                  <c:v>867</c:v>
                </c:pt>
                <c:pt idx="597">
                  <c:v>839</c:v>
                </c:pt>
                <c:pt idx="598">
                  <c:v>892</c:v>
                </c:pt>
                <c:pt idx="599">
                  <c:v>898</c:v>
                </c:pt>
                <c:pt idx="600">
                  <c:v>903</c:v>
                </c:pt>
                <c:pt idx="601">
                  <c:v>934</c:v>
                </c:pt>
                <c:pt idx="602">
                  <c:v>946</c:v>
                </c:pt>
                <c:pt idx="603">
                  <c:v>955</c:v>
                </c:pt>
                <c:pt idx="604">
                  <c:v>980</c:v>
                </c:pt>
                <c:pt idx="605">
                  <c:v>987</c:v>
                </c:pt>
                <c:pt idx="606">
                  <c:v>1016</c:v>
                </c:pt>
                <c:pt idx="607">
                  <c:v>1040</c:v>
                </c:pt>
                <c:pt idx="608">
                  <c:v>1024</c:v>
                </c:pt>
                <c:pt idx="609">
                  <c:v>1047</c:v>
                </c:pt>
                <c:pt idx="610">
                  <c:v>1082</c:v>
                </c:pt>
                <c:pt idx="611">
                  <c:v>1115</c:v>
                </c:pt>
                <c:pt idx="612">
                  <c:v>1115</c:v>
                </c:pt>
                <c:pt idx="613">
                  <c:v>1174</c:v>
                </c:pt>
                <c:pt idx="614">
                  <c:v>1196</c:v>
                </c:pt>
                <c:pt idx="615">
                  <c:v>1192</c:v>
                </c:pt>
                <c:pt idx="616">
                  <c:v>1207</c:v>
                </c:pt>
                <c:pt idx="617">
                  <c:v>1204</c:v>
                </c:pt>
                <c:pt idx="618">
                  <c:v>1211</c:v>
                </c:pt>
                <c:pt idx="619">
                  <c:v>1238</c:v>
                </c:pt>
                <c:pt idx="620">
                  <c:v>1230</c:v>
                </c:pt>
                <c:pt idx="621">
                  <c:v>1214</c:v>
                </c:pt>
                <c:pt idx="622">
                  <c:v>1253</c:v>
                </c:pt>
                <c:pt idx="623">
                  <c:v>1263</c:v>
                </c:pt>
                <c:pt idx="624">
                  <c:v>1269</c:v>
                </c:pt>
                <c:pt idx="625">
                  <c:v>1277</c:v>
                </c:pt>
                <c:pt idx="626">
                  <c:v>1294</c:v>
                </c:pt>
                <c:pt idx="627">
                  <c:v>1299</c:v>
                </c:pt>
                <c:pt idx="628">
                  <c:v>1263</c:v>
                </c:pt>
                <c:pt idx="629">
                  <c:v>1243</c:v>
                </c:pt>
                <c:pt idx="630">
                  <c:v>1240</c:v>
                </c:pt>
                <c:pt idx="631">
                  <c:v>1244</c:v>
                </c:pt>
                <c:pt idx="632">
                  <c:v>1230</c:v>
                </c:pt>
                <c:pt idx="633">
                  <c:v>1183</c:v>
                </c:pt>
                <c:pt idx="634">
                  <c:v>1115</c:v>
                </c:pt>
                <c:pt idx="635">
                  <c:v>1135</c:v>
                </c:pt>
                <c:pt idx="636">
                  <c:v>1128</c:v>
                </c:pt>
                <c:pt idx="637">
                  <c:v>1141</c:v>
                </c:pt>
                <c:pt idx="638">
                  <c:v>1133</c:v>
                </c:pt>
                <c:pt idx="639">
                  <c:v>1121</c:v>
                </c:pt>
                <c:pt idx="640">
                  <c:v>1117</c:v>
                </c:pt>
                <c:pt idx="641">
                  <c:v>1149</c:v>
                </c:pt>
                <c:pt idx="642">
                  <c:v>1167</c:v>
                </c:pt>
                <c:pt idx="643">
                  <c:v>1175</c:v>
                </c:pt>
                <c:pt idx="644">
                  <c:v>1173</c:v>
                </c:pt>
                <c:pt idx="645">
                  <c:v>1207</c:v>
                </c:pt>
                <c:pt idx="646">
                  <c:v>1216</c:v>
                </c:pt>
                <c:pt idx="647">
                  <c:v>1259</c:v>
                </c:pt>
                <c:pt idx="648">
                  <c:v>1286</c:v>
                </c:pt>
                <c:pt idx="649">
                  <c:v>1247</c:v>
                </c:pt>
                <c:pt idx="650">
                  <c:v>1260</c:v>
                </c:pt>
                <c:pt idx="651">
                  <c:v>1236</c:v>
                </c:pt>
                <c:pt idx="652">
                  <c:v>1210</c:v>
                </c:pt>
                <c:pt idx="653">
                  <c:v>1187</c:v>
                </c:pt>
                <c:pt idx="654">
                  <c:v>1184</c:v>
                </c:pt>
                <c:pt idx="655">
                  <c:v>1160</c:v>
                </c:pt>
                <c:pt idx="656">
                  <c:v>1171</c:v>
                </c:pt>
                <c:pt idx="657">
                  <c:v>1185</c:v>
                </c:pt>
                <c:pt idx="658">
                  <c:v>1173</c:v>
                </c:pt>
                <c:pt idx="659">
                  <c:v>1157</c:v>
                </c:pt>
                <c:pt idx="660">
                  <c:v>1149</c:v>
                </c:pt>
                <c:pt idx="661">
                  <c:v>1128</c:v>
                </c:pt>
                <c:pt idx="662">
                  <c:v>1113</c:v>
                </c:pt>
                <c:pt idx="663">
                  <c:v>1144</c:v>
                </c:pt>
                <c:pt idx="664">
                  <c:v>1107</c:v>
                </c:pt>
                <c:pt idx="665">
                  <c:v>1104</c:v>
                </c:pt>
                <c:pt idx="666">
                  <c:v>1089</c:v>
                </c:pt>
                <c:pt idx="667">
                  <c:v>1085</c:v>
                </c:pt>
                <c:pt idx="668">
                  <c:v>1092</c:v>
                </c:pt>
                <c:pt idx="669">
                  <c:v>1054</c:v>
                </c:pt>
                <c:pt idx="670">
                  <c:v>1003</c:v>
                </c:pt>
                <c:pt idx="671">
                  <c:v>974</c:v>
                </c:pt>
                <c:pt idx="672">
                  <c:v>1027</c:v>
                </c:pt>
                <c:pt idx="673">
                  <c:v>1066</c:v>
                </c:pt>
                <c:pt idx="674">
                  <c:v>1100</c:v>
                </c:pt>
                <c:pt idx="675">
                  <c:v>1115</c:v>
                </c:pt>
                <c:pt idx="676">
                  <c:v>1143</c:v>
                </c:pt>
                <c:pt idx="677">
                  <c:v>1146</c:v>
                </c:pt>
                <c:pt idx="678">
                  <c:v>1143</c:v>
                </c:pt>
                <c:pt idx="679">
                  <c:v>1048</c:v>
                </c:pt>
                <c:pt idx="680">
                  <c:v>1063</c:v>
                </c:pt>
                <c:pt idx="681">
                  <c:v>1052</c:v>
                </c:pt>
                <c:pt idx="682">
                  <c:v>1007</c:v>
                </c:pt>
                <c:pt idx="683">
                  <c:v>1040</c:v>
                </c:pt>
                <c:pt idx="684">
                  <c:v>1039</c:v>
                </c:pt>
                <c:pt idx="685">
                  <c:v>1021</c:v>
                </c:pt>
                <c:pt idx="686">
                  <c:v>1091</c:v>
                </c:pt>
                <c:pt idx="687">
                  <c:v>1064</c:v>
                </c:pt>
                <c:pt idx="688">
                  <c:v>1047</c:v>
                </c:pt>
                <c:pt idx="689">
                  <c:v>1073</c:v>
                </c:pt>
                <c:pt idx="690">
                  <c:v>1078</c:v>
                </c:pt>
                <c:pt idx="691">
                  <c:v>1085</c:v>
                </c:pt>
                <c:pt idx="692">
                  <c:v>1109</c:v>
                </c:pt>
                <c:pt idx="693">
                  <c:v>1113</c:v>
                </c:pt>
                <c:pt idx="694">
                  <c:v>1099</c:v>
                </c:pt>
                <c:pt idx="695">
                  <c:v>1124</c:v>
                </c:pt>
                <c:pt idx="696">
                  <c:v>1101</c:v>
                </c:pt>
                <c:pt idx="697">
                  <c:v>1082</c:v>
                </c:pt>
                <c:pt idx="698">
                  <c:v>1077</c:v>
                </c:pt>
                <c:pt idx="699">
                  <c:v>1077</c:v>
                </c:pt>
                <c:pt idx="700">
                  <c:v>1093</c:v>
                </c:pt>
                <c:pt idx="701">
                  <c:v>1134</c:v>
                </c:pt>
                <c:pt idx="702">
                  <c:v>1160</c:v>
                </c:pt>
                <c:pt idx="703">
                  <c:v>1177</c:v>
                </c:pt>
                <c:pt idx="704">
                  <c:v>1190</c:v>
                </c:pt>
                <c:pt idx="705">
                  <c:v>1211</c:v>
                </c:pt>
                <c:pt idx="706">
                  <c:v>1226</c:v>
                </c:pt>
                <c:pt idx="707">
                  <c:v>1232</c:v>
                </c:pt>
                <c:pt idx="708">
                  <c:v>1242</c:v>
                </c:pt>
                <c:pt idx="709">
                  <c:v>1219</c:v>
                </c:pt>
                <c:pt idx="710">
                  <c:v>1276</c:v>
                </c:pt>
                <c:pt idx="711">
                  <c:v>1289</c:v>
                </c:pt>
                <c:pt idx="712">
                  <c:v>1274</c:v>
                </c:pt>
                <c:pt idx="713">
                  <c:v>1282</c:v>
                </c:pt>
                <c:pt idx="714">
                  <c:v>1264</c:v>
                </c:pt>
                <c:pt idx="715">
                  <c:v>1223</c:v>
                </c:pt>
                <c:pt idx="716">
                  <c:v>1237</c:v>
                </c:pt>
                <c:pt idx="717">
                  <c:v>1190</c:v>
                </c:pt>
                <c:pt idx="718">
                  <c:v>1218</c:v>
                </c:pt>
                <c:pt idx="719">
                  <c:v>1220</c:v>
                </c:pt>
                <c:pt idx="720">
                  <c:v>1184</c:v>
                </c:pt>
                <c:pt idx="721">
                  <c:v>1163</c:v>
                </c:pt>
                <c:pt idx="722">
                  <c:v>1138</c:v>
                </c:pt>
                <c:pt idx="723">
                  <c:v>1027</c:v>
                </c:pt>
                <c:pt idx="724">
                  <c:v>968</c:v>
                </c:pt>
                <c:pt idx="725">
                  <c:v>831</c:v>
                </c:pt>
                <c:pt idx="726">
                  <c:v>798</c:v>
                </c:pt>
                <c:pt idx="727">
                  <c:v>801</c:v>
                </c:pt>
                <c:pt idx="728">
                  <c:v>766</c:v>
                </c:pt>
                <c:pt idx="729">
                  <c:v>736</c:v>
                </c:pt>
                <c:pt idx="730">
                  <c:v>764</c:v>
                </c:pt>
                <c:pt idx="731">
                  <c:v>756</c:v>
                </c:pt>
                <c:pt idx="732">
                  <c:v>759</c:v>
                </c:pt>
                <c:pt idx="733">
                  <c:v>749</c:v>
                </c:pt>
                <c:pt idx="734">
                  <c:v>753</c:v>
                </c:pt>
                <c:pt idx="735">
                  <c:v>797</c:v>
                </c:pt>
                <c:pt idx="736">
                  <c:v>843</c:v>
                </c:pt>
                <c:pt idx="737">
                  <c:v>909</c:v>
                </c:pt>
                <c:pt idx="738">
                  <c:v>975</c:v>
                </c:pt>
                <c:pt idx="739">
                  <c:v>1051</c:v>
                </c:pt>
                <c:pt idx="740">
                  <c:v>1095</c:v>
                </c:pt>
                <c:pt idx="741">
                  <c:v>1094</c:v>
                </c:pt>
                <c:pt idx="742">
                  <c:v>1094</c:v>
                </c:pt>
                <c:pt idx="743">
                  <c:v>1089</c:v>
                </c:pt>
                <c:pt idx="744">
                  <c:v>1075</c:v>
                </c:pt>
                <c:pt idx="745">
                  <c:v>1101</c:v>
                </c:pt>
                <c:pt idx="746">
                  <c:v>1087</c:v>
                </c:pt>
                <c:pt idx="747">
                  <c:v>1074</c:v>
                </c:pt>
                <c:pt idx="748">
                  <c:v>1067</c:v>
                </c:pt>
                <c:pt idx="749">
                  <c:v>1096</c:v>
                </c:pt>
                <c:pt idx="750">
                  <c:v>1100</c:v>
                </c:pt>
                <c:pt idx="751">
                  <c:v>1102</c:v>
                </c:pt>
                <c:pt idx="752">
                  <c:v>1043</c:v>
                </c:pt>
                <c:pt idx="753">
                  <c:v>1031</c:v>
                </c:pt>
                <c:pt idx="754">
                  <c:v>1019</c:v>
                </c:pt>
                <c:pt idx="755">
                  <c:v>1039</c:v>
                </c:pt>
                <c:pt idx="756">
                  <c:v>991</c:v>
                </c:pt>
                <c:pt idx="757">
                  <c:v>1005</c:v>
                </c:pt>
                <c:pt idx="758">
                  <c:v>1001</c:v>
                </c:pt>
                <c:pt idx="759">
                  <c:v>1036</c:v>
                </c:pt>
                <c:pt idx="760">
                  <c:v>1049</c:v>
                </c:pt>
                <c:pt idx="761">
                  <c:v>1049</c:v>
                </c:pt>
                <c:pt idx="762">
                  <c:v>1076</c:v>
                </c:pt>
                <c:pt idx="763">
                  <c:v>1072</c:v>
                </c:pt>
                <c:pt idx="764">
                  <c:v>1078</c:v>
                </c:pt>
                <c:pt idx="765">
                  <c:v>1074</c:v>
                </c:pt>
                <c:pt idx="766">
                  <c:v>1079</c:v>
                </c:pt>
                <c:pt idx="767">
                  <c:v>1075</c:v>
                </c:pt>
                <c:pt idx="768">
                  <c:v>1089</c:v>
                </c:pt>
                <c:pt idx="769">
                  <c:v>1061</c:v>
                </c:pt>
                <c:pt idx="770">
                  <c:v>1037</c:v>
                </c:pt>
                <c:pt idx="771">
                  <c:v>1001</c:v>
                </c:pt>
                <c:pt idx="772">
                  <c:v>1009</c:v>
                </c:pt>
                <c:pt idx="773">
                  <c:v>985</c:v>
                </c:pt>
                <c:pt idx="774">
                  <c:v>1007</c:v>
                </c:pt>
                <c:pt idx="775">
                  <c:v>1002</c:v>
                </c:pt>
                <c:pt idx="776">
                  <c:v>988</c:v>
                </c:pt>
                <c:pt idx="777">
                  <c:v>987</c:v>
                </c:pt>
                <c:pt idx="778">
                  <c:v>1000</c:v>
                </c:pt>
                <c:pt idx="779">
                  <c:v>976</c:v>
                </c:pt>
                <c:pt idx="780">
                  <c:v>958</c:v>
                </c:pt>
                <c:pt idx="781">
                  <c:v>933</c:v>
                </c:pt>
                <c:pt idx="782">
                  <c:v>941</c:v>
                </c:pt>
                <c:pt idx="783">
                  <c:v>946</c:v>
                </c:pt>
                <c:pt idx="784">
                  <c:v>961</c:v>
                </c:pt>
                <c:pt idx="785">
                  <c:v>955</c:v>
                </c:pt>
                <c:pt idx="786">
                  <c:v>951</c:v>
                </c:pt>
                <c:pt idx="787">
                  <c:v>942</c:v>
                </c:pt>
                <c:pt idx="788">
                  <c:v>926</c:v>
                </c:pt>
                <c:pt idx="789">
                  <c:v>891</c:v>
                </c:pt>
                <c:pt idx="790">
                  <c:v>927</c:v>
                </c:pt>
                <c:pt idx="791">
                  <c:v>925</c:v>
                </c:pt>
                <c:pt idx="792">
                  <c:v>902</c:v>
                </c:pt>
                <c:pt idx="793">
                  <c:v>922</c:v>
                </c:pt>
                <c:pt idx="794">
                  <c:v>948</c:v>
                </c:pt>
                <c:pt idx="795">
                  <c:v>985</c:v>
                </c:pt>
                <c:pt idx="796">
                  <c:v>1024</c:v>
                </c:pt>
                <c:pt idx="797">
                  <c:v>983</c:v>
                </c:pt>
                <c:pt idx="798">
                  <c:v>984</c:v>
                </c:pt>
                <c:pt idx="799">
                  <c:v>997</c:v>
                </c:pt>
                <c:pt idx="800">
                  <c:v>988</c:v>
                </c:pt>
                <c:pt idx="801">
                  <c:v>967</c:v>
                </c:pt>
                <c:pt idx="802">
                  <c:v>930</c:v>
                </c:pt>
                <c:pt idx="803">
                  <c:v>897</c:v>
                </c:pt>
                <c:pt idx="804">
                  <c:v>910</c:v>
                </c:pt>
                <c:pt idx="805">
                  <c:v>853</c:v>
                </c:pt>
                <c:pt idx="806">
                  <c:v>761</c:v>
                </c:pt>
                <c:pt idx="807">
                  <c:v>650</c:v>
                </c:pt>
                <c:pt idx="808">
                  <c:v>543</c:v>
                </c:pt>
                <c:pt idx="809">
                  <c:v>415</c:v>
                </c:pt>
                <c:pt idx="810">
                  <c:v>324</c:v>
                </c:pt>
                <c:pt idx="811">
                  <c:v>225</c:v>
                </c:pt>
                <c:pt idx="812">
                  <c:v>171</c:v>
                </c:pt>
                <c:pt idx="813">
                  <c:v>149</c:v>
                </c:pt>
                <c:pt idx="814">
                  <c:v>143</c:v>
                </c:pt>
                <c:pt idx="815">
                  <c:v>135</c:v>
                </c:pt>
                <c:pt idx="816">
                  <c:v>138</c:v>
                </c:pt>
                <c:pt idx="817">
                  <c:v>149</c:v>
                </c:pt>
                <c:pt idx="818">
                  <c:v>148</c:v>
                </c:pt>
                <c:pt idx="819">
                  <c:v>165</c:v>
                </c:pt>
                <c:pt idx="820">
                  <c:v>168</c:v>
                </c:pt>
                <c:pt idx="821">
                  <c:v>169</c:v>
                </c:pt>
                <c:pt idx="822">
                  <c:v>173</c:v>
                </c:pt>
                <c:pt idx="823">
                  <c:v>178</c:v>
                </c:pt>
                <c:pt idx="824">
                  <c:v>177</c:v>
                </c:pt>
                <c:pt idx="825">
                  <c:v>197</c:v>
                </c:pt>
                <c:pt idx="826">
                  <c:v>191</c:v>
                </c:pt>
                <c:pt idx="827">
                  <c:v>203</c:v>
                </c:pt>
                <c:pt idx="828">
                  <c:v>220</c:v>
                </c:pt>
                <c:pt idx="829">
                  <c:v>228</c:v>
                </c:pt>
                <c:pt idx="830">
                  <c:v>249</c:v>
                </c:pt>
                <c:pt idx="831">
                  <c:v>249</c:v>
                </c:pt>
                <c:pt idx="832">
                  <c:v>243</c:v>
                </c:pt>
                <c:pt idx="833">
                  <c:v>231</c:v>
                </c:pt>
                <c:pt idx="834">
                  <c:v>252</c:v>
                </c:pt>
                <c:pt idx="835">
                  <c:v>253</c:v>
                </c:pt>
                <c:pt idx="836">
                  <c:v>264</c:v>
                </c:pt>
                <c:pt idx="837">
                  <c:v>260</c:v>
                </c:pt>
                <c:pt idx="838">
                  <c:v>262</c:v>
                </c:pt>
                <c:pt idx="839">
                  <c:v>252</c:v>
                </c:pt>
                <c:pt idx="840">
                  <c:v>282</c:v>
                </c:pt>
                <c:pt idx="841">
                  <c:v>270</c:v>
                </c:pt>
                <c:pt idx="842">
                  <c:v>278</c:v>
                </c:pt>
                <c:pt idx="843">
                  <c:v>276</c:v>
                </c:pt>
                <c:pt idx="844">
                  <c:v>279</c:v>
                </c:pt>
                <c:pt idx="845">
                  <c:v>288</c:v>
                </c:pt>
                <c:pt idx="846">
                  <c:v>308</c:v>
                </c:pt>
                <c:pt idx="847">
                  <c:v>307</c:v>
                </c:pt>
                <c:pt idx="848">
                  <c:v>302</c:v>
                </c:pt>
                <c:pt idx="849">
                  <c:v>292</c:v>
                </c:pt>
                <c:pt idx="850">
                  <c:v>304</c:v>
                </c:pt>
                <c:pt idx="851">
                  <c:v>283</c:v>
                </c:pt>
                <c:pt idx="852">
                  <c:v>274</c:v>
                </c:pt>
                <c:pt idx="853">
                  <c:v>269</c:v>
                </c:pt>
                <c:pt idx="854">
                  <c:v>264</c:v>
                </c:pt>
                <c:pt idx="855">
                  <c:v>286</c:v>
                </c:pt>
                <c:pt idx="856">
                  <c:v>317</c:v>
                </c:pt>
                <c:pt idx="857">
                  <c:v>335</c:v>
                </c:pt>
                <c:pt idx="858">
                  <c:v>353</c:v>
                </c:pt>
                <c:pt idx="859">
                  <c:v>368</c:v>
                </c:pt>
                <c:pt idx="860">
                  <c:v>363</c:v>
                </c:pt>
                <c:pt idx="861">
                  <c:v>403</c:v>
                </c:pt>
                <c:pt idx="862">
                  <c:v>443</c:v>
                </c:pt>
                <c:pt idx="863">
                  <c:v>459</c:v>
                </c:pt>
                <c:pt idx="864">
                  <c:v>486</c:v>
                </c:pt>
                <c:pt idx="865">
                  <c:v>559</c:v>
                </c:pt>
                <c:pt idx="866">
                  <c:v>655</c:v>
                </c:pt>
                <c:pt idx="867">
                  <c:v>757</c:v>
                </c:pt>
                <c:pt idx="868">
                  <c:v>792</c:v>
                </c:pt>
                <c:pt idx="869">
                  <c:v>854</c:v>
                </c:pt>
                <c:pt idx="870">
                  <c:v>947</c:v>
                </c:pt>
                <c:pt idx="871">
                  <c:v>973</c:v>
                </c:pt>
                <c:pt idx="872">
                  <c:v>982</c:v>
                </c:pt>
                <c:pt idx="873">
                  <c:v>937</c:v>
                </c:pt>
                <c:pt idx="874">
                  <c:v>927</c:v>
                </c:pt>
                <c:pt idx="875">
                  <c:v>920</c:v>
                </c:pt>
                <c:pt idx="876">
                  <c:v>903</c:v>
                </c:pt>
                <c:pt idx="877">
                  <c:v>856</c:v>
                </c:pt>
                <c:pt idx="878">
                  <c:v>882</c:v>
                </c:pt>
                <c:pt idx="879">
                  <c:v>918</c:v>
                </c:pt>
                <c:pt idx="880">
                  <c:v>979</c:v>
                </c:pt>
                <c:pt idx="881">
                  <c:v>996</c:v>
                </c:pt>
                <c:pt idx="882">
                  <c:v>1005</c:v>
                </c:pt>
                <c:pt idx="883">
                  <c:v>1008</c:v>
                </c:pt>
                <c:pt idx="884">
                  <c:v>1028</c:v>
                </c:pt>
                <c:pt idx="885">
                  <c:v>1003</c:v>
                </c:pt>
                <c:pt idx="886">
                  <c:v>951</c:v>
                </c:pt>
                <c:pt idx="887">
                  <c:v>938</c:v>
                </c:pt>
                <c:pt idx="888">
                  <c:v>894</c:v>
                </c:pt>
                <c:pt idx="889">
                  <c:v>896</c:v>
                </c:pt>
                <c:pt idx="890">
                  <c:v>889</c:v>
                </c:pt>
                <c:pt idx="891">
                  <c:v>849</c:v>
                </c:pt>
                <c:pt idx="892">
                  <c:v>844</c:v>
                </c:pt>
                <c:pt idx="893">
                  <c:v>865</c:v>
                </c:pt>
                <c:pt idx="894">
                  <c:v>839</c:v>
                </c:pt>
                <c:pt idx="895">
                  <c:v>885</c:v>
                </c:pt>
                <c:pt idx="896">
                  <c:v>897</c:v>
                </c:pt>
                <c:pt idx="897">
                  <c:v>901</c:v>
                </c:pt>
                <c:pt idx="898">
                  <c:v>912</c:v>
                </c:pt>
                <c:pt idx="899">
                  <c:v>942</c:v>
                </c:pt>
                <c:pt idx="900">
                  <c:v>967</c:v>
                </c:pt>
                <c:pt idx="901">
                  <c:v>999</c:v>
                </c:pt>
                <c:pt idx="902">
                  <c:v>995</c:v>
                </c:pt>
                <c:pt idx="903">
                  <c:v>1014</c:v>
                </c:pt>
                <c:pt idx="904">
                  <c:v>1041</c:v>
                </c:pt>
                <c:pt idx="905">
                  <c:v>1081</c:v>
                </c:pt>
                <c:pt idx="906">
                  <c:v>1103</c:v>
                </c:pt>
                <c:pt idx="907">
                  <c:v>1088</c:v>
                </c:pt>
                <c:pt idx="908">
                  <c:v>1076</c:v>
                </c:pt>
                <c:pt idx="909">
                  <c:v>1076</c:v>
                </c:pt>
                <c:pt idx="910">
                  <c:v>1071</c:v>
                </c:pt>
                <c:pt idx="911">
                  <c:v>1054</c:v>
                </c:pt>
                <c:pt idx="912">
                  <c:v>1040</c:v>
                </c:pt>
                <c:pt idx="913">
                  <c:v>1001</c:v>
                </c:pt>
                <c:pt idx="914">
                  <c:v>1024</c:v>
                </c:pt>
                <c:pt idx="915">
                  <c:v>1024</c:v>
                </c:pt>
                <c:pt idx="916">
                  <c:v>996</c:v>
                </c:pt>
                <c:pt idx="917">
                  <c:v>869</c:v>
                </c:pt>
              </c:numCache>
            </c:numRef>
          </c:val>
          <c:smooth val="0"/>
          <c:extLst>
            <c:ext xmlns:c16="http://schemas.microsoft.com/office/drawing/2014/chart" uri="{C3380CC4-5D6E-409C-BE32-E72D297353CC}">
              <c16:uniqueId val="{00000001-9E69-4BA8-8240-42B58D9DAEFB}"/>
            </c:ext>
          </c:extLst>
        </c:ser>
        <c:dLbls>
          <c:showLegendKey val="0"/>
          <c:showVal val="0"/>
          <c:showCatName val="0"/>
          <c:showSerName val="0"/>
          <c:showPercent val="0"/>
          <c:showBubbleSize val="0"/>
        </c:dLbls>
        <c:smooth val="0"/>
        <c:axId val="1766142911"/>
        <c:axId val="1766144159"/>
      </c:lineChart>
      <c:dateAx>
        <c:axId val="1766142911"/>
        <c:scaling>
          <c:orientation val="minMax"/>
        </c:scaling>
        <c:delete val="0"/>
        <c:axPos val="b"/>
        <c:numFmt formatCode="m/d/yyyy"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66144159"/>
        <c:crosses val="autoZero"/>
        <c:auto val="1"/>
        <c:lblOffset val="100"/>
        <c:baseTimeUnit val="days"/>
      </c:dateAx>
      <c:valAx>
        <c:axId val="17661441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66142911"/>
        <c:crosses val="autoZero"/>
        <c:crossBetween val="between"/>
      </c:valAx>
      <c:spPr>
        <a:noFill/>
        <a:ln>
          <a:solidFill>
            <a:schemeClr val="tx1">
              <a:lumMod val="50000"/>
              <a:lumOff val="50000"/>
            </a:schemeClr>
          </a:solidFill>
        </a:ln>
        <a:effectLst/>
      </c:spPr>
    </c:plotArea>
    <c:legend>
      <c:legendPos val="b"/>
      <c:layout>
        <c:manualLayout>
          <c:xMode val="edge"/>
          <c:yMode val="edge"/>
          <c:x val="8.2778708913746737E-2"/>
          <c:y val="0.6853665592937247"/>
          <c:w val="0.46152125821892115"/>
          <c:h val="9.4936471009305662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zero"/>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100" b="1"/>
              <a:t>Accidentalité jusqu'à</a:t>
            </a:r>
            <a:r>
              <a:rPr lang="fr-FR" sz="1100" b="1" baseline="0"/>
              <a:t> la</a:t>
            </a:r>
            <a:r>
              <a:rPr lang="fr-FR" sz="1100" b="1"/>
              <a:t> semaine 21,</a:t>
            </a:r>
            <a:r>
              <a:rPr lang="fr-FR" sz="1100" b="1" baseline="0"/>
              <a:t> </a:t>
            </a:r>
            <a:r>
              <a:rPr lang="fr-FR" sz="1100" b="1"/>
              <a:t>en 2020 et pour</a:t>
            </a:r>
            <a:r>
              <a:rPr lang="fr-FR" sz="1100" b="1" baseline="0"/>
              <a:t> la moyenne 2015-2019 en France métropolitaine</a:t>
            </a:r>
            <a:endParaRPr lang="fr-FR" sz="1100" b="1"/>
          </a:p>
        </c:rich>
      </c:tx>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6.9261119681778713E-2"/>
          <c:y val="0.1715909090909091"/>
          <c:w val="0.91347504257957091"/>
          <c:h val="0.75350393700787399"/>
        </c:manualLayout>
      </c:layout>
      <c:lineChart>
        <c:grouping val="standard"/>
        <c:varyColors val="0"/>
        <c:ser>
          <c:idx val="1"/>
          <c:order val="0"/>
          <c:tx>
            <c:strRef>
              <c:f>ATB_Date!$J$4</c:f>
              <c:strCache>
                <c:ptCount val="1"/>
                <c:pt idx="0">
                  <c:v>T_Cumul 7j</c:v>
                </c:pt>
              </c:strCache>
            </c:strRef>
          </c:tx>
          <c:spPr>
            <a:ln w="25400" cap="rnd">
              <a:solidFill>
                <a:schemeClr val="accent2"/>
              </a:solidFill>
              <a:prstDash val="solid"/>
              <a:round/>
            </a:ln>
            <a:effectLst/>
          </c:spPr>
          <c:marker>
            <c:symbol val="none"/>
          </c:marker>
          <c:cat>
            <c:numRef>
              <c:f>ATB_Date!$C$1101:$C$2018</c:f>
              <c:numCache>
                <c:formatCode>m/d/yyyy</c:formatCode>
                <c:ptCount val="918"/>
                <c:pt idx="0">
                  <c:v>43101</c:v>
                </c:pt>
                <c:pt idx="1">
                  <c:v>43102</c:v>
                </c:pt>
                <c:pt idx="2">
                  <c:v>43103</c:v>
                </c:pt>
                <c:pt idx="3">
                  <c:v>43104</c:v>
                </c:pt>
                <c:pt idx="4">
                  <c:v>43105</c:v>
                </c:pt>
                <c:pt idx="5">
                  <c:v>43106</c:v>
                </c:pt>
                <c:pt idx="6">
                  <c:v>43107</c:v>
                </c:pt>
                <c:pt idx="7">
                  <c:v>43108</c:v>
                </c:pt>
                <c:pt idx="8">
                  <c:v>43109</c:v>
                </c:pt>
                <c:pt idx="9">
                  <c:v>43110</c:v>
                </c:pt>
                <c:pt idx="10">
                  <c:v>43111</c:v>
                </c:pt>
                <c:pt idx="11">
                  <c:v>43112</c:v>
                </c:pt>
                <c:pt idx="12">
                  <c:v>43113</c:v>
                </c:pt>
                <c:pt idx="13">
                  <c:v>43114</c:v>
                </c:pt>
                <c:pt idx="14">
                  <c:v>43115</c:v>
                </c:pt>
                <c:pt idx="15">
                  <c:v>43116</c:v>
                </c:pt>
                <c:pt idx="16">
                  <c:v>43117</c:v>
                </c:pt>
                <c:pt idx="17">
                  <c:v>43118</c:v>
                </c:pt>
                <c:pt idx="18">
                  <c:v>43119</c:v>
                </c:pt>
                <c:pt idx="19">
                  <c:v>43120</c:v>
                </c:pt>
                <c:pt idx="20">
                  <c:v>43121</c:v>
                </c:pt>
                <c:pt idx="21">
                  <c:v>43122</c:v>
                </c:pt>
                <c:pt idx="22">
                  <c:v>43123</c:v>
                </c:pt>
                <c:pt idx="23">
                  <c:v>43124</c:v>
                </c:pt>
                <c:pt idx="24">
                  <c:v>43125</c:v>
                </c:pt>
                <c:pt idx="25">
                  <c:v>43126</c:v>
                </c:pt>
                <c:pt idx="26">
                  <c:v>43127</c:v>
                </c:pt>
                <c:pt idx="27">
                  <c:v>43128</c:v>
                </c:pt>
                <c:pt idx="28">
                  <c:v>43129</c:v>
                </c:pt>
                <c:pt idx="29">
                  <c:v>43130</c:v>
                </c:pt>
                <c:pt idx="30">
                  <c:v>43131</c:v>
                </c:pt>
                <c:pt idx="31">
                  <c:v>43132</c:v>
                </c:pt>
                <c:pt idx="32">
                  <c:v>43133</c:v>
                </c:pt>
                <c:pt idx="33">
                  <c:v>43134</c:v>
                </c:pt>
                <c:pt idx="34">
                  <c:v>43135</c:v>
                </c:pt>
                <c:pt idx="35">
                  <c:v>43136</c:v>
                </c:pt>
                <c:pt idx="36">
                  <c:v>43137</c:v>
                </c:pt>
                <c:pt idx="37">
                  <c:v>43138</c:v>
                </c:pt>
                <c:pt idx="38">
                  <c:v>43139</c:v>
                </c:pt>
                <c:pt idx="39">
                  <c:v>43140</c:v>
                </c:pt>
                <c:pt idx="40">
                  <c:v>43141</c:v>
                </c:pt>
                <c:pt idx="41">
                  <c:v>43142</c:v>
                </c:pt>
                <c:pt idx="42">
                  <c:v>43143</c:v>
                </c:pt>
                <c:pt idx="43">
                  <c:v>43144</c:v>
                </c:pt>
                <c:pt idx="44">
                  <c:v>43145</c:v>
                </c:pt>
                <c:pt idx="45">
                  <c:v>43146</c:v>
                </c:pt>
                <c:pt idx="46">
                  <c:v>43147</c:v>
                </c:pt>
                <c:pt idx="47">
                  <c:v>43148</c:v>
                </c:pt>
                <c:pt idx="48">
                  <c:v>43149</c:v>
                </c:pt>
                <c:pt idx="49">
                  <c:v>43150</c:v>
                </c:pt>
                <c:pt idx="50">
                  <c:v>43151</c:v>
                </c:pt>
                <c:pt idx="51">
                  <c:v>43152</c:v>
                </c:pt>
                <c:pt idx="52">
                  <c:v>43153</c:v>
                </c:pt>
                <c:pt idx="53">
                  <c:v>43154</c:v>
                </c:pt>
                <c:pt idx="54">
                  <c:v>43155</c:v>
                </c:pt>
                <c:pt idx="55">
                  <c:v>43156</c:v>
                </c:pt>
                <c:pt idx="56">
                  <c:v>43157</c:v>
                </c:pt>
                <c:pt idx="57">
                  <c:v>43158</c:v>
                </c:pt>
                <c:pt idx="58">
                  <c:v>43159</c:v>
                </c:pt>
                <c:pt idx="59">
                  <c:v>43160</c:v>
                </c:pt>
                <c:pt idx="60">
                  <c:v>43161</c:v>
                </c:pt>
                <c:pt idx="61">
                  <c:v>43162</c:v>
                </c:pt>
                <c:pt idx="62">
                  <c:v>43163</c:v>
                </c:pt>
                <c:pt idx="63">
                  <c:v>43164</c:v>
                </c:pt>
                <c:pt idx="64">
                  <c:v>43165</c:v>
                </c:pt>
                <c:pt idx="65">
                  <c:v>43166</c:v>
                </c:pt>
                <c:pt idx="66">
                  <c:v>43167</c:v>
                </c:pt>
                <c:pt idx="67">
                  <c:v>43168</c:v>
                </c:pt>
                <c:pt idx="68">
                  <c:v>43169</c:v>
                </c:pt>
                <c:pt idx="69">
                  <c:v>43170</c:v>
                </c:pt>
                <c:pt idx="70">
                  <c:v>43171</c:v>
                </c:pt>
                <c:pt idx="71">
                  <c:v>43172</c:v>
                </c:pt>
                <c:pt idx="72">
                  <c:v>43173</c:v>
                </c:pt>
                <c:pt idx="73">
                  <c:v>43174</c:v>
                </c:pt>
                <c:pt idx="74">
                  <c:v>43175</c:v>
                </c:pt>
                <c:pt idx="75">
                  <c:v>43176</c:v>
                </c:pt>
                <c:pt idx="76">
                  <c:v>43177</c:v>
                </c:pt>
                <c:pt idx="77">
                  <c:v>43178</c:v>
                </c:pt>
                <c:pt idx="78">
                  <c:v>43179</c:v>
                </c:pt>
                <c:pt idx="79">
                  <c:v>43180</c:v>
                </c:pt>
                <c:pt idx="80">
                  <c:v>43181</c:v>
                </c:pt>
                <c:pt idx="81">
                  <c:v>43182</c:v>
                </c:pt>
                <c:pt idx="82">
                  <c:v>43183</c:v>
                </c:pt>
                <c:pt idx="83">
                  <c:v>43184</c:v>
                </c:pt>
                <c:pt idx="84">
                  <c:v>43185</c:v>
                </c:pt>
                <c:pt idx="85">
                  <c:v>43186</c:v>
                </c:pt>
                <c:pt idx="86">
                  <c:v>43187</c:v>
                </c:pt>
                <c:pt idx="87">
                  <c:v>43188</c:v>
                </c:pt>
                <c:pt idx="88">
                  <c:v>43189</c:v>
                </c:pt>
                <c:pt idx="89">
                  <c:v>43190</c:v>
                </c:pt>
                <c:pt idx="90">
                  <c:v>43191</c:v>
                </c:pt>
                <c:pt idx="91">
                  <c:v>43192</c:v>
                </c:pt>
                <c:pt idx="92">
                  <c:v>43193</c:v>
                </c:pt>
                <c:pt idx="93">
                  <c:v>43194</c:v>
                </c:pt>
                <c:pt idx="94">
                  <c:v>43195</c:v>
                </c:pt>
                <c:pt idx="95">
                  <c:v>43196</c:v>
                </c:pt>
                <c:pt idx="96">
                  <c:v>43197</c:v>
                </c:pt>
                <c:pt idx="97">
                  <c:v>43198</c:v>
                </c:pt>
                <c:pt idx="98">
                  <c:v>43199</c:v>
                </c:pt>
                <c:pt idx="99">
                  <c:v>43200</c:v>
                </c:pt>
                <c:pt idx="100">
                  <c:v>43201</c:v>
                </c:pt>
                <c:pt idx="101">
                  <c:v>43202</c:v>
                </c:pt>
                <c:pt idx="102">
                  <c:v>43203</c:v>
                </c:pt>
                <c:pt idx="103">
                  <c:v>43204</c:v>
                </c:pt>
                <c:pt idx="104">
                  <c:v>43205</c:v>
                </c:pt>
                <c:pt idx="105">
                  <c:v>43206</c:v>
                </c:pt>
                <c:pt idx="106">
                  <c:v>43207</c:v>
                </c:pt>
                <c:pt idx="107">
                  <c:v>43208</c:v>
                </c:pt>
                <c:pt idx="108">
                  <c:v>43209</c:v>
                </c:pt>
                <c:pt idx="109">
                  <c:v>43210</c:v>
                </c:pt>
                <c:pt idx="110">
                  <c:v>43211</c:v>
                </c:pt>
                <c:pt idx="111">
                  <c:v>43212</c:v>
                </c:pt>
                <c:pt idx="112">
                  <c:v>43213</c:v>
                </c:pt>
                <c:pt idx="113">
                  <c:v>43214</c:v>
                </c:pt>
                <c:pt idx="114">
                  <c:v>43215</c:v>
                </c:pt>
                <c:pt idx="115">
                  <c:v>43216</c:v>
                </c:pt>
                <c:pt idx="116">
                  <c:v>43217</c:v>
                </c:pt>
                <c:pt idx="117">
                  <c:v>43218</c:v>
                </c:pt>
                <c:pt idx="118">
                  <c:v>43219</c:v>
                </c:pt>
                <c:pt idx="119">
                  <c:v>43220</c:v>
                </c:pt>
                <c:pt idx="120">
                  <c:v>43221</c:v>
                </c:pt>
                <c:pt idx="121">
                  <c:v>43222</c:v>
                </c:pt>
                <c:pt idx="122">
                  <c:v>43223</c:v>
                </c:pt>
                <c:pt idx="123">
                  <c:v>43224</c:v>
                </c:pt>
                <c:pt idx="124">
                  <c:v>43225</c:v>
                </c:pt>
                <c:pt idx="125">
                  <c:v>43226</c:v>
                </c:pt>
                <c:pt idx="126">
                  <c:v>43227</c:v>
                </c:pt>
                <c:pt idx="127">
                  <c:v>43228</c:v>
                </c:pt>
                <c:pt idx="128">
                  <c:v>43229</c:v>
                </c:pt>
                <c:pt idx="129">
                  <c:v>43230</c:v>
                </c:pt>
                <c:pt idx="130">
                  <c:v>43231</c:v>
                </c:pt>
                <c:pt idx="131">
                  <c:v>43232</c:v>
                </c:pt>
                <c:pt idx="132">
                  <c:v>43233</c:v>
                </c:pt>
                <c:pt idx="133">
                  <c:v>43234</c:v>
                </c:pt>
                <c:pt idx="134">
                  <c:v>43235</c:v>
                </c:pt>
                <c:pt idx="135">
                  <c:v>43236</c:v>
                </c:pt>
                <c:pt idx="136">
                  <c:v>43237</c:v>
                </c:pt>
                <c:pt idx="137">
                  <c:v>43238</c:v>
                </c:pt>
                <c:pt idx="138">
                  <c:v>43239</c:v>
                </c:pt>
                <c:pt idx="139">
                  <c:v>43240</c:v>
                </c:pt>
                <c:pt idx="140">
                  <c:v>43241</c:v>
                </c:pt>
                <c:pt idx="141">
                  <c:v>43242</c:v>
                </c:pt>
                <c:pt idx="142">
                  <c:v>43243</c:v>
                </c:pt>
                <c:pt idx="143">
                  <c:v>43244</c:v>
                </c:pt>
                <c:pt idx="144">
                  <c:v>43245</c:v>
                </c:pt>
                <c:pt idx="145">
                  <c:v>43246</c:v>
                </c:pt>
                <c:pt idx="146">
                  <c:v>43247</c:v>
                </c:pt>
                <c:pt idx="147">
                  <c:v>43248</c:v>
                </c:pt>
                <c:pt idx="148">
                  <c:v>43249</c:v>
                </c:pt>
                <c:pt idx="149">
                  <c:v>43250</c:v>
                </c:pt>
                <c:pt idx="150">
                  <c:v>43251</c:v>
                </c:pt>
                <c:pt idx="151">
                  <c:v>43252</c:v>
                </c:pt>
                <c:pt idx="152">
                  <c:v>43253</c:v>
                </c:pt>
                <c:pt idx="153">
                  <c:v>43254</c:v>
                </c:pt>
                <c:pt idx="154">
                  <c:v>43255</c:v>
                </c:pt>
                <c:pt idx="155">
                  <c:v>43256</c:v>
                </c:pt>
                <c:pt idx="156">
                  <c:v>43257</c:v>
                </c:pt>
                <c:pt idx="157">
                  <c:v>43258</c:v>
                </c:pt>
                <c:pt idx="158">
                  <c:v>43259</c:v>
                </c:pt>
                <c:pt idx="159">
                  <c:v>43260</c:v>
                </c:pt>
                <c:pt idx="160">
                  <c:v>43261</c:v>
                </c:pt>
                <c:pt idx="161">
                  <c:v>43262</c:v>
                </c:pt>
                <c:pt idx="162">
                  <c:v>43263</c:v>
                </c:pt>
                <c:pt idx="163">
                  <c:v>43264</c:v>
                </c:pt>
                <c:pt idx="164">
                  <c:v>43265</c:v>
                </c:pt>
                <c:pt idx="165">
                  <c:v>43266</c:v>
                </c:pt>
                <c:pt idx="166">
                  <c:v>43267</c:v>
                </c:pt>
                <c:pt idx="167">
                  <c:v>43268</c:v>
                </c:pt>
                <c:pt idx="168">
                  <c:v>43269</c:v>
                </c:pt>
                <c:pt idx="169">
                  <c:v>43270</c:v>
                </c:pt>
                <c:pt idx="170">
                  <c:v>43271</c:v>
                </c:pt>
                <c:pt idx="171">
                  <c:v>43272</c:v>
                </c:pt>
                <c:pt idx="172">
                  <c:v>43273</c:v>
                </c:pt>
                <c:pt idx="173">
                  <c:v>43274</c:v>
                </c:pt>
                <c:pt idx="174">
                  <c:v>43275</c:v>
                </c:pt>
                <c:pt idx="175">
                  <c:v>43276</c:v>
                </c:pt>
                <c:pt idx="176">
                  <c:v>43277</c:v>
                </c:pt>
                <c:pt idx="177">
                  <c:v>43278</c:v>
                </c:pt>
                <c:pt idx="178">
                  <c:v>43279</c:v>
                </c:pt>
                <c:pt idx="179">
                  <c:v>43280</c:v>
                </c:pt>
                <c:pt idx="180">
                  <c:v>43281</c:v>
                </c:pt>
                <c:pt idx="181">
                  <c:v>43282</c:v>
                </c:pt>
                <c:pt idx="182">
                  <c:v>43283</c:v>
                </c:pt>
                <c:pt idx="183">
                  <c:v>43284</c:v>
                </c:pt>
                <c:pt idx="184">
                  <c:v>43285</c:v>
                </c:pt>
                <c:pt idx="185">
                  <c:v>43286</c:v>
                </c:pt>
                <c:pt idx="186">
                  <c:v>43287</c:v>
                </c:pt>
                <c:pt idx="187">
                  <c:v>43288</c:v>
                </c:pt>
                <c:pt idx="188">
                  <c:v>43289</c:v>
                </c:pt>
                <c:pt idx="189">
                  <c:v>43290</c:v>
                </c:pt>
                <c:pt idx="190">
                  <c:v>43291</c:v>
                </c:pt>
                <c:pt idx="191">
                  <c:v>43292</c:v>
                </c:pt>
                <c:pt idx="192">
                  <c:v>43293</c:v>
                </c:pt>
                <c:pt idx="193">
                  <c:v>43294</c:v>
                </c:pt>
                <c:pt idx="194">
                  <c:v>43295</c:v>
                </c:pt>
                <c:pt idx="195">
                  <c:v>43296</c:v>
                </c:pt>
                <c:pt idx="196">
                  <c:v>43297</c:v>
                </c:pt>
                <c:pt idx="197">
                  <c:v>43298</c:v>
                </c:pt>
                <c:pt idx="198">
                  <c:v>43299</c:v>
                </c:pt>
                <c:pt idx="199">
                  <c:v>43300</c:v>
                </c:pt>
                <c:pt idx="200">
                  <c:v>43301</c:v>
                </c:pt>
                <c:pt idx="201">
                  <c:v>43302</c:v>
                </c:pt>
                <c:pt idx="202">
                  <c:v>43303</c:v>
                </c:pt>
                <c:pt idx="203">
                  <c:v>43304</c:v>
                </c:pt>
                <c:pt idx="204">
                  <c:v>43305</c:v>
                </c:pt>
                <c:pt idx="205">
                  <c:v>43306</c:v>
                </c:pt>
                <c:pt idx="206">
                  <c:v>43307</c:v>
                </c:pt>
                <c:pt idx="207">
                  <c:v>43308</c:v>
                </c:pt>
                <c:pt idx="208">
                  <c:v>43309</c:v>
                </c:pt>
                <c:pt idx="209">
                  <c:v>43310</c:v>
                </c:pt>
                <c:pt idx="210">
                  <c:v>43311</c:v>
                </c:pt>
                <c:pt idx="211">
                  <c:v>43312</c:v>
                </c:pt>
                <c:pt idx="212">
                  <c:v>43313</c:v>
                </c:pt>
                <c:pt idx="213">
                  <c:v>43314</c:v>
                </c:pt>
                <c:pt idx="214">
                  <c:v>43315</c:v>
                </c:pt>
                <c:pt idx="215">
                  <c:v>43316</c:v>
                </c:pt>
                <c:pt idx="216">
                  <c:v>43317</c:v>
                </c:pt>
                <c:pt idx="217">
                  <c:v>43318</c:v>
                </c:pt>
                <c:pt idx="218">
                  <c:v>43319</c:v>
                </c:pt>
                <c:pt idx="219">
                  <c:v>43320</c:v>
                </c:pt>
                <c:pt idx="220">
                  <c:v>43321</c:v>
                </c:pt>
                <c:pt idx="221">
                  <c:v>43322</c:v>
                </c:pt>
                <c:pt idx="222">
                  <c:v>43323</c:v>
                </c:pt>
                <c:pt idx="223">
                  <c:v>43324</c:v>
                </c:pt>
                <c:pt idx="224">
                  <c:v>43325</c:v>
                </c:pt>
                <c:pt idx="225">
                  <c:v>43326</c:v>
                </c:pt>
                <c:pt idx="226">
                  <c:v>43327</c:v>
                </c:pt>
                <c:pt idx="227">
                  <c:v>43328</c:v>
                </c:pt>
                <c:pt idx="228">
                  <c:v>43329</c:v>
                </c:pt>
                <c:pt idx="229">
                  <c:v>43330</c:v>
                </c:pt>
                <c:pt idx="230">
                  <c:v>43331</c:v>
                </c:pt>
                <c:pt idx="231">
                  <c:v>43332</c:v>
                </c:pt>
                <c:pt idx="232">
                  <c:v>43333</c:v>
                </c:pt>
                <c:pt idx="233">
                  <c:v>43334</c:v>
                </c:pt>
                <c:pt idx="234">
                  <c:v>43335</c:v>
                </c:pt>
                <c:pt idx="235">
                  <c:v>43336</c:v>
                </c:pt>
                <c:pt idx="236">
                  <c:v>43337</c:v>
                </c:pt>
                <c:pt idx="237">
                  <c:v>43338</c:v>
                </c:pt>
                <c:pt idx="238">
                  <c:v>43339</c:v>
                </c:pt>
                <c:pt idx="239">
                  <c:v>43340</c:v>
                </c:pt>
                <c:pt idx="240">
                  <c:v>43341</c:v>
                </c:pt>
                <c:pt idx="241">
                  <c:v>43342</c:v>
                </c:pt>
                <c:pt idx="242">
                  <c:v>43343</c:v>
                </c:pt>
                <c:pt idx="243">
                  <c:v>43344</c:v>
                </c:pt>
                <c:pt idx="244">
                  <c:v>43345</c:v>
                </c:pt>
                <c:pt idx="245">
                  <c:v>43346</c:v>
                </c:pt>
                <c:pt idx="246">
                  <c:v>43347</c:v>
                </c:pt>
                <c:pt idx="247">
                  <c:v>43348</c:v>
                </c:pt>
                <c:pt idx="248">
                  <c:v>43349</c:v>
                </c:pt>
                <c:pt idx="249">
                  <c:v>43350</c:v>
                </c:pt>
                <c:pt idx="250">
                  <c:v>43351</c:v>
                </c:pt>
                <c:pt idx="251">
                  <c:v>43352</c:v>
                </c:pt>
                <c:pt idx="252">
                  <c:v>43353</c:v>
                </c:pt>
                <c:pt idx="253">
                  <c:v>43354</c:v>
                </c:pt>
                <c:pt idx="254">
                  <c:v>43355</c:v>
                </c:pt>
                <c:pt idx="255">
                  <c:v>43356</c:v>
                </c:pt>
                <c:pt idx="256">
                  <c:v>43357</c:v>
                </c:pt>
                <c:pt idx="257">
                  <c:v>43358</c:v>
                </c:pt>
                <c:pt idx="258">
                  <c:v>43359</c:v>
                </c:pt>
                <c:pt idx="259">
                  <c:v>43360</c:v>
                </c:pt>
                <c:pt idx="260">
                  <c:v>43361</c:v>
                </c:pt>
                <c:pt idx="261">
                  <c:v>43362</c:v>
                </c:pt>
                <c:pt idx="262">
                  <c:v>43363</c:v>
                </c:pt>
                <c:pt idx="263">
                  <c:v>43364</c:v>
                </c:pt>
                <c:pt idx="264">
                  <c:v>43365</c:v>
                </c:pt>
                <c:pt idx="265">
                  <c:v>43366</c:v>
                </c:pt>
                <c:pt idx="266">
                  <c:v>43367</c:v>
                </c:pt>
                <c:pt idx="267">
                  <c:v>43368</c:v>
                </c:pt>
                <c:pt idx="268">
                  <c:v>43369</c:v>
                </c:pt>
                <c:pt idx="269">
                  <c:v>43370</c:v>
                </c:pt>
                <c:pt idx="270">
                  <c:v>43371</c:v>
                </c:pt>
                <c:pt idx="271">
                  <c:v>43372</c:v>
                </c:pt>
                <c:pt idx="272">
                  <c:v>43373</c:v>
                </c:pt>
                <c:pt idx="273">
                  <c:v>43374</c:v>
                </c:pt>
                <c:pt idx="274">
                  <c:v>43375</c:v>
                </c:pt>
                <c:pt idx="275">
                  <c:v>43376</c:v>
                </c:pt>
                <c:pt idx="276">
                  <c:v>43377</c:v>
                </c:pt>
                <c:pt idx="277">
                  <c:v>43378</c:v>
                </c:pt>
                <c:pt idx="278">
                  <c:v>43379</c:v>
                </c:pt>
                <c:pt idx="279">
                  <c:v>43380</c:v>
                </c:pt>
                <c:pt idx="280">
                  <c:v>43381</c:v>
                </c:pt>
                <c:pt idx="281">
                  <c:v>43382</c:v>
                </c:pt>
                <c:pt idx="282">
                  <c:v>43383</c:v>
                </c:pt>
                <c:pt idx="283">
                  <c:v>43384</c:v>
                </c:pt>
                <c:pt idx="284">
                  <c:v>43385</c:v>
                </c:pt>
                <c:pt idx="285">
                  <c:v>43386</c:v>
                </c:pt>
                <c:pt idx="286">
                  <c:v>43387</c:v>
                </c:pt>
                <c:pt idx="287">
                  <c:v>43388</c:v>
                </c:pt>
                <c:pt idx="288">
                  <c:v>43389</c:v>
                </c:pt>
                <c:pt idx="289">
                  <c:v>43390</c:v>
                </c:pt>
                <c:pt idx="290">
                  <c:v>43391</c:v>
                </c:pt>
                <c:pt idx="291">
                  <c:v>43392</c:v>
                </c:pt>
                <c:pt idx="292">
                  <c:v>43393</c:v>
                </c:pt>
                <c:pt idx="293">
                  <c:v>43394</c:v>
                </c:pt>
                <c:pt idx="294">
                  <c:v>43395</c:v>
                </c:pt>
                <c:pt idx="295">
                  <c:v>43396</c:v>
                </c:pt>
                <c:pt idx="296">
                  <c:v>43397</c:v>
                </c:pt>
                <c:pt idx="297">
                  <c:v>43398</c:v>
                </c:pt>
                <c:pt idx="298">
                  <c:v>43399</c:v>
                </c:pt>
                <c:pt idx="299">
                  <c:v>43400</c:v>
                </c:pt>
                <c:pt idx="300">
                  <c:v>43401</c:v>
                </c:pt>
                <c:pt idx="301">
                  <c:v>43402</c:v>
                </c:pt>
                <c:pt idx="302">
                  <c:v>43403</c:v>
                </c:pt>
                <c:pt idx="303">
                  <c:v>43404</c:v>
                </c:pt>
                <c:pt idx="304">
                  <c:v>43405</c:v>
                </c:pt>
                <c:pt idx="305">
                  <c:v>43406</c:v>
                </c:pt>
                <c:pt idx="306">
                  <c:v>43407</c:v>
                </c:pt>
                <c:pt idx="307">
                  <c:v>43408</c:v>
                </c:pt>
                <c:pt idx="308">
                  <c:v>43409</c:v>
                </c:pt>
                <c:pt idx="309">
                  <c:v>43410</c:v>
                </c:pt>
                <c:pt idx="310">
                  <c:v>43411</c:v>
                </c:pt>
                <c:pt idx="311">
                  <c:v>43412</c:v>
                </c:pt>
                <c:pt idx="312">
                  <c:v>43413</c:v>
                </c:pt>
                <c:pt idx="313">
                  <c:v>43414</c:v>
                </c:pt>
                <c:pt idx="314">
                  <c:v>43415</c:v>
                </c:pt>
                <c:pt idx="315">
                  <c:v>43416</c:v>
                </c:pt>
                <c:pt idx="316">
                  <c:v>43417</c:v>
                </c:pt>
                <c:pt idx="317">
                  <c:v>43418</c:v>
                </c:pt>
                <c:pt idx="318">
                  <c:v>43419</c:v>
                </c:pt>
                <c:pt idx="319">
                  <c:v>43420</c:v>
                </c:pt>
                <c:pt idx="320">
                  <c:v>43421</c:v>
                </c:pt>
                <c:pt idx="321">
                  <c:v>43422</c:v>
                </c:pt>
                <c:pt idx="322">
                  <c:v>43423</c:v>
                </c:pt>
                <c:pt idx="323">
                  <c:v>43424</c:v>
                </c:pt>
                <c:pt idx="324">
                  <c:v>43425</c:v>
                </c:pt>
                <c:pt idx="325">
                  <c:v>43426</c:v>
                </c:pt>
                <c:pt idx="326">
                  <c:v>43427</c:v>
                </c:pt>
                <c:pt idx="327">
                  <c:v>43428</c:v>
                </c:pt>
                <c:pt idx="328">
                  <c:v>43429</c:v>
                </c:pt>
                <c:pt idx="329">
                  <c:v>43430</c:v>
                </c:pt>
                <c:pt idx="330">
                  <c:v>43431</c:v>
                </c:pt>
                <c:pt idx="331">
                  <c:v>43432</c:v>
                </c:pt>
                <c:pt idx="332">
                  <c:v>43433</c:v>
                </c:pt>
                <c:pt idx="333">
                  <c:v>43434</c:v>
                </c:pt>
                <c:pt idx="334">
                  <c:v>43435</c:v>
                </c:pt>
                <c:pt idx="335">
                  <c:v>43436</c:v>
                </c:pt>
                <c:pt idx="336">
                  <c:v>43437</c:v>
                </c:pt>
                <c:pt idx="337">
                  <c:v>43438</c:v>
                </c:pt>
                <c:pt idx="338">
                  <c:v>43439</c:v>
                </c:pt>
                <c:pt idx="339">
                  <c:v>43440</c:v>
                </c:pt>
                <c:pt idx="340">
                  <c:v>43441</c:v>
                </c:pt>
                <c:pt idx="341">
                  <c:v>43442</c:v>
                </c:pt>
                <c:pt idx="342">
                  <c:v>43443</c:v>
                </c:pt>
                <c:pt idx="343">
                  <c:v>43444</c:v>
                </c:pt>
                <c:pt idx="344">
                  <c:v>43445</c:v>
                </c:pt>
                <c:pt idx="345">
                  <c:v>43446</c:v>
                </c:pt>
                <c:pt idx="346">
                  <c:v>43447</c:v>
                </c:pt>
                <c:pt idx="347">
                  <c:v>43448</c:v>
                </c:pt>
                <c:pt idx="348">
                  <c:v>43449</c:v>
                </c:pt>
                <c:pt idx="349">
                  <c:v>43450</c:v>
                </c:pt>
                <c:pt idx="350">
                  <c:v>43451</c:v>
                </c:pt>
                <c:pt idx="351">
                  <c:v>43452</c:v>
                </c:pt>
                <c:pt idx="352">
                  <c:v>43453</c:v>
                </c:pt>
                <c:pt idx="353">
                  <c:v>43454</c:v>
                </c:pt>
                <c:pt idx="354">
                  <c:v>43455</c:v>
                </c:pt>
                <c:pt idx="355">
                  <c:v>43456</c:v>
                </c:pt>
                <c:pt idx="356">
                  <c:v>43457</c:v>
                </c:pt>
                <c:pt idx="357">
                  <c:v>43458</c:v>
                </c:pt>
                <c:pt idx="358">
                  <c:v>43459</c:v>
                </c:pt>
                <c:pt idx="359">
                  <c:v>43460</c:v>
                </c:pt>
                <c:pt idx="360">
                  <c:v>43461</c:v>
                </c:pt>
                <c:pt idx="361">
                  <c:v>43462</c:v>
                </c:pt>
                <c:pt idx="362">
                  <c:v>43463</c:v>
                </c:pt>
                <c:pt idx="363">
                  <c:v>43464</c:v>
                </c:pt>
                <c:pt idx="364">
                  <c:v>43465</c:v>
                </c:pt>
                <c:pt idx="365">
                  <c:v>43466</c:v>
                </c:pt>
                <c:pt idx="366">
                  <c:v>43467</c:v>
                </c:pt>
                <c:pt idx="367">
                  <c:v>43468</c:v>
                </c:pt>
                <c:pt idx="368">
                  <c:v>43469</c:v>
                </c:pt>
                <c:pt idx="369">
                  <c:v>43470</c:v>
                </c:pt>
                <c:pt idx="370">
                  <c:v>43471</c:v>
                </c:pt>
                <c:pt idx="371">
                  <c:v>43472</c:v>
                </c:pt>
                <c:pt idx="372">
                  <c:v>43473</c:v>
                </c:pt>
                <c:pt idx="373">
                  <c:v>43474</c:v>
                </c:pt>
                <c:pt idx="374">
                  <c:v>43475</c:v>
                </c:pt>
                <c:pt idx="375">
                  <c:v>43476</c:v>
                </c:pt>
                <c:pt idx="376">
                  <c:v>43477</c:v>
                </c:pt>
                <c:pt idx="377">
                  <c:v>43478</c:v>
                </c:pt>
                <c:pt idx="378">
                  <c:v>43479</c:v>
                </c:pt>
                <c:pt idx="379">
                  <c:v>43480</c:v>
                </c:pt>
                <c:pt idx="380">
                  <c:v>43481</c:v>
                </c:pt>
                <c:pt idx="381">
                  <c:v>43482</c:v>
                </c:pt>
                <c:pt idx="382">
                  <c:v>43483</c:v>
                </c:pt>
                <c:pt idx="383">
                  <c:v>43484</c:v>
                </c:pt>
                <c:pt idx="384">
                  <c:v>43485</c:v>
                </c:pt>
                <c:pt idx="385">
                  <c:v>43486</c:v>
                </c:pt>
                <c:pt idx="386">
                  <c:v>43487</c:v>
                </c:pt>
                <c:pt idx="387">
                  <c:v>43488</c:v>
                </c:pt>
                <c:pt idx="388">
                  <c:v>43489</c:v>
                </c:pt>
                <c:pt idx="389">
                  <c:v>43490</c:v>
                </c:pt>
                <c:pt idx="390">
                  <c:v>43491</c:v>
                </c:pt>
                <c:pt idx="391">
                  <c:v>43492</c:v>
                </c:pt>
                <c:pt idx="392">
                  <c:v>43493</c:v>
                </c:pt>
                <c:pt idx="393">
                  <c:v>43494</c:v>
                </c:pt>
                <c:pt idx="394">
                  <c:v>43495</c:v>
                </c:pt>
                <c:pt idx="395">
                  <c:v>43496</c:v>
                </c:pt>
                <c:pt idx="396">
                  <c:v>43497</c:v>
                </c:pt>
                <c:pt idx="397">
                  <c:v>43498</c:v>
                </c:pt>
                <c:pt idx="398">
                  <c:v>43499</c:v>
                </c:pt>
                <c:pt idx="399">
                  <c:v>43500</c:v>
                </c:pt>
                <c:pt idx="400">
                  <c:v>43501</c:v>
                </c:pt>
                <c:pt idx="401">
                  <c:v>43502</c:v>
                </c:pt>
                <c:pt idx="402">
                  <c:v>43503</c:v>
                </c:pt>
                <c:pt idx="403">
                  <c:v>43504</c:v>
                </c:pt>
                <c:pt idx="404">
                  <c:v>43505</c:v>
                </c:pt>
                <c:pt idx="405">
                  <c:v>43506</c:v>
                </c:pt>
                <c:pt idx="406">
                  <c:v>43507</c:v>
                </c:pt>
                <c:pt idx="407">
                  <c:v>43508</c:v>
                </c:pt>
                <c:pt idx="408">
                  <c:v>43509</c:v>
                </c:pt>
                <c:pt idx="409">
                  <c:v>43510</c:v>
                </c:pt>
                <c:pt idx="410">
                  <c:v>43511</c:v>
                </c:pt>
                <c:pt idx="411">
                  <c:v>43512</c:v>
                </c:pt>
                <c:pt idx="412">
                  <c:v>43513</c:v>
                </c:pt>
                <c:pt idx="413">
                  <c:v>43514</c:v>
                </c:pt>
                <c:pt idx="414">
                  <c:v>43515</c:v>
                </c:pt>
                <c:pt idx="415">
                  <c:v>43516</c:v>
                </c:pt>
                <c:pt idx="416">
                  <c:v>43517</c:v>
                </c:pt>
                <c:pt idx="417">
                  <c:v>43518</c:v>
                </c:pt>
                <c:pt idx="418">
                  <c:v>43519</c:v>
                </c:pt>
                <c:pt idx="419">
                  <c:v>43520</c:v>
                </c:pt>
                <c:pt idx="420">
                  <c:v>43521</c:v>
                </c:pt>
                <c:pt idx="421">
                  <c:v>43522</c:v>
                </c:pt>
                <c:pt idx="422">
                  <c:v>43523</c:v>
                </c:pt>
                <c:pt idx="423">
                  <c:v>43524</c:v>
                </c:pt>
                <c:pt idx="424">
                  <c:v>43525</c:v>
                </c:pt>
                <c:pt idx="425">
                  <c:v>43526</c:v>
                </c:pt>
                <c:pt idx="426">
                  <c:v>43527</c:v>
                </c:pt>
                <c:pt idx="427">
                  <c:v>43528</c:v>
                </c:pt>
                <c:pt idx="428">
                  <c:v>43529</c:v>
                </c:pt>
                <c:pt idx="429">
                  <c:v>43530</c:v>
                </c:pt>
                <c:pt idx="430">
                  <c:v>43531</c:v>
                </c:pt>
                <c:pt idx="431">
                  <c:v>43532</c:v>
                </c:pt>
                <c:pt idx="432">
                  <c:v>43533</c:v>
                </c:pt>
                <c:pt idx="433">
                  <c:v>43534</c:v>
                </c:pt>
                <c:pt idx="434">
                  <c:v>43535</c:v>
                </c:pt>
                <c:pt idx="435">
                  <c:v>43536</c:v>
                </c:pt>
                <c:pt idx="436">
                  <c:v>43537</c:v>
                </c:pt>
                <c:pt idx="437">
                  <c:v>43538</c:v>
                </c:pt>
                <c:pt idx="438">
                  <c:v>43539</c:v>
                </c:pt>
                <c:pt idx="439">
                  <c:v>43540</c:v>
                </c:pt>
                <c:pt idx="440">
                  <c:v>43541</c:v>
                </c:pt>
                <c:pt idx="441">
                  <c:v>43542</c:v>
                </c:pt>
                <c:pt idx="442">
                  <c:v>43543</c:v>
                </c:pt>
                <c:pt idx="443">
                  <c:v>43544</c:v>
                </c:pt>
                <c:pt idx="444">
                  <c:v>43545</c:v>
                </c:pt>
                <c:pt idx="445">
                  <c:v>43546</c:v>
                </c:pt>
                <c:pt idx="446">
                  <c:v>43547</c:v>
                </c:pt>
                <c:pt idx="447">
                  <c:v>43548</c:v>
                </c:pt>
                <c:pt idx="448">
                  <c:v>43549</c:v>
                </c:pt>
                <c:pt idx="449">
                  <c:v>43550</c:v>
                </c:pt>
                <c:pt idx="450">
                  <c:v>43551</c:v>
                </c:pt>
                <c:pt idx="451">
                  <c:v>43552</c:v>
                </c:pt>
                <c:pt idx="452">
                  <c:v>43553</c:v>
                </c:pt>
                <c:pt idx="453">
                  <c:v>43554</c:v>
                </c:pt>
                <c:pt idx="454">
                  <c:v>43555</c:v>
                </c:pt>
                <c:pt idx="455">
                  <c:v>43556</c:v>
                </c:pt>
                <c:pt idx="456">
                  <c:v>43557</c:v>
                </c:pt>
                <c:pt idx="457">
                  <c:v>43558</c:v>
                </c:pt>
                <c:pt idx="458">
                  <c:v>43559</c:v>
                </c:pt>
                <c:pt idx="459">
                  <c:v>43560</c:v>
                </c:pt>
                <c:pt idx="460">
                  <c:v>43561</c:v>
                </c:pt>
                <c:pt idx="461">
                  <c:v>43562</c:v>
                </c:pt>
                <c:pt idx="462">
                  <c:v>43563</c:v>
                </c:pt>
                <c:pt idx="463">
                  <c:v>43564</c:v>
                </c:pt>
                <c:pt idx="464">
                  <c:v>43565</c:v>
                </c:pt>
                <c:pt idx="465">
                  <c:v>43566</c:v>
                </c:pt>
                <c:pt idx="466">
                  <c:v>43567</c:v>
                </c:pt>
                <c:pt idx="467">
                  <c:v>43568</c:v>
                </c:pt>
                <c:pt idx="468">
                  <c:v>43569</c:v>
                </c:pt>
                <c:pt idx="469">
                  <c:v>43570</c:v>
                </c:pt>
                <c:pt idx="470">
                  <c:v>43571</c:v>
                </c:pt>
                <c:pt idx="471">
                  <c:v>43572</c:v>
                </c:pt>
                <c:pt idx="472">
                  <c:v>43573</c:v>
                </c:pt>
                <c:pt idx="473">
                  <c:v>43574</c:v>
                </c:pt>
                <c:pt idx="474">
                  <c:v>43575</c:v>
                </c:pt>
                <c:pt idx="475">
                  <c:v>43576</c:v>
                </c:pt>
                <c:pt idx="476">
                  <c:v>43577</c:v>
                </c:pt>
                <c:pt idx="477">
                  <c:v>43578</c:v>
                </c:pt>
                <c:pt idx="478">
                  <c:v>43579</c:v>
                </c:pt>
                <c:pt idx="479">
                  <c:v>43580</c:v>
                </c:pt>
                <c:pt idx="480">
                  <c:v>43581</c:v>
                </c:pt>
                <c:pt idx="481">
                  <c:v>43582</c:v>
                </c:pt>
                <c:pt idx="482">
                  <c:v>43583</c:v>
                </c:pt>
                <c:pt idx="483">
                  <c:v>43584</c:v>
                </c:pt>
                <c:pt idx="484">
                  <c:v>43585</c:v>
                </c:pt>
                <c:pt idx="485">
                  <c:v>43586</c:v>
                </c:pt>
                <c:pt idx="486">
                  <c:v>43587</c:v>
                </c:pt>
                <c:pt idx="487">
                  <c:v>43588</c:v>
                </c:pt>
                <c:pt idx="488">
                  <c:v>43589</c:v>
                </c:pt>
                <c:pt idx="489">
                  <c:v>43590</c:v>
                </c:pt>
                <c:pt idx="490">
                  <c:v>43591</c:v>
                </c:pt>
                <c:pt idx="491">
                  <c:v>43592</c:v>
                </c:pt>
                <c:pt idx="492">
                  <c:v>43593</c:v>
                </c:pt>
                <c:pt idx="493">
                  <c:v>43594</c:v>
                </c:pt>
                <c:pt idx="494">
                  <c:v>43595</c:v>
                </c:pt>
                <c:pt idx="495">
                  <c:v>43596</c:v>
                </c:pt>
                <c:pt idx="496">
                  <c:v>43597</c:v>
                </c:pt>
                <c:pt idx="497">
                  <c:v>43598</c:v>
                </c:pt>
                <c:pt idx="498">
                  <c:v>43599</c:v>
                </c:pt>
                <c:pt idx="499">
                  <c:v>43600</c:v>
                </c:pt>
                <c:pt idx="500">
                  <c:v>43601</c:v>
                </c:pt>
                <c:pt idx="501">
                  <c:v>43602</c:v>
                </c:pt>
                <c:pt idx="502">
                  <c:v>43603</c:v>
                </c:pt>
                <c:pt idx="503">
                  <c:v>43604</c:v>
                </c:pt>
                <c:pt idx="504">
                  <c:v>43605</c:v>
                </c:pt>
                <c:pt idx="505">
                  <c:v>43606</c:v>
                </c:pt>
                <c:pt idx="506">
                  <c:v>43607</c:v>
                </c:pt>
                <c:pt idx="507">
                  <c:v>43608</c:v>
                </c:pt>
                <c:pt idx="508">
                  <c:v>43609</c:v>
                </c:pt>
                <c:pt idx="509">
                  <c:v>43610</c:v>
                </c:pt>
                <c:pt idx="510">
                  <c:v>43611</c:v>
                </c:pt>
                <c:pt idx="511">
                  <c:v>43612</c:v>
                </c:pt>
                <c:pt idx="512">
                  <c:v>43613</c:v>
                </c:pt>
                <c:pt idx="513">
                  <c:v>43614</c:v>
                </c:pt>
                <c:pt idx="514">
                  <c:v>43615</c:v>
                </c:pt>
                <c:pt idx="515">
                  <c:v>43616</c:v>
                </c:pt>
                <c:pt idx="516">
                  <c:v>43617</c:v>
                </c:pt>
                <c:pt idx="517">
                  <c:v>43618</c:v>
                </c:pt>
                <c:pt idx="518">
                  <c:v>43619</c:v>
                </c:pt>
                <c:pt idx="519">
                  <c:v>43620</c:v>
                </c:pt>
                <c:pt idx="520">
                  <c:v>43621</c:v>
                </c:pt>
                <c:pt idx="521">
                  <c:v>43622</c:v>
                </c:pt>
                <c:pt idx="522">
                  <c:v>43623</c:v>
                </c:pt>
                <c:pt idx="523">
                  <c:v>43624</c:v>
                </c:pt>
                <c:pt idx="524">
                  <c:v>43625</c:v>
                </c:pt>
                <c:pt idx="525">
                  <c:v>43626</c:v>
                </c:pt>
                <c:pt idx="526">
                  <c:v>43627</c:v>
                </c:pt>
                <c:pt idx="527">
                  <c:v>43628</c:v>
                </c:pt>
                <c:pt idx="528">
                  <c:v>43629</c:v>
                </c:pt>
                <c:pt idx="529">
                  <c:v>43630</c:v>
                </c:pt>
                <c:pt idx="530">
                  <c:v>43631</c:v>
                </c:pt>
                <c:pt idx="531">
                  <c:v>43632</c:v>
                </c:pt>
                <c:pt idx="532">
                  <c:v>43633</c:v>
                </c:pt>
                <c:pt idx="533">
                  <c:v>43634</c:v>
                </c:pt>
                <c:pt idx="534">
                  <c:v>43635</c:v>
                </c:pt>
                <c:pt idx="535">
                  <c:v>43636</c:v>
                </c:pt>
                <c:pt idx="536">
                  <c:v>43637</c:v>
                </c:pt>
                <c:pt idx="537">
                  <c:v>43638</c:v>
                </c:pt>
                <c:pt idx="538">
                  <c:v>43639</c:v>
                </c:pt>
                <c:pt idx="539">
                  <c:v>43640</c:v>
                </c:pt>
                <c:pt idx="540">
                  <c:v>43641</c:v>
                </c:pt>
                <c:pt idx="541">
                  <c:v>43642</c:v>
                </c:pt>
                <c:pt idx="542">
                  <c:v>43643</c:v>
                </c:pt>
                <c:pt idx="543">
                  <c:v>43644</c:v>
                </c:pt>
                <c:pt idx="544">
                  <c:v>43645</c:v>
                </c:pt>
                <c:pt idx="545">
                  <c:v>43646</c:v>
                </c:pt>
                <c:pt idx="546">
                  <c:v>43647</c:v>
                </c:pt>
                <c:pt idx="547">
                  <c:v>43648</c:v>
                </c:pt>
                <c:pt idx="548">
                  <c:v>43649</c:v>
                </c:pt>
                <c:pt idx="549">
                  <c:v>43650</c:v>
                </c:pt>
                <c:pt idx="550">
                  <c:v>43651</c:v>
                </c:pt>
                <c:pt idx="551">
                  <c:v>43652</c:v>
                </c:pt>
                <c:pt idx="552">
                  <c:v>43653</c:v>
                </c:pt>
                <c:pt idx="553">
                  <c:v>43654</c:v>
                </c:pt>
                <c:pt idx="554">
                  <c:v>43655</c:v>
                </c:pt>
                <c:pt idx="555">
                  <c:v>43656</c:v>
                </c:pt>
                <c:pt idx="556">
                  <c:v>43657</c:v>
                </c:pt>
                <c:pt idx="557">
                  <c:v>43658</c:v>
                </c:pt>
                <c:pt idx="558">
                  <c:v>43659</c:v>
                </c:pt>
                <c:pt idx="559">
                  <c:v>43660</c:v>
                </c:pt>
                <c:pt idx="560">
                  <c:v>43661</c:v>
                </c:pt>
                <c:pt idx="561">
                  <c:v>43662</c:v>
                </c:pt>
                <c:pt idx="562">
                  <c:v>43663</c:v>
                </c:pt>
                <c:pt idx="563">
                  <c:v>43664</c:v>
                </c:pt>
                <c:pt idx="564">
                  <c:v>43665</c:v>
                </c:pt>
                <c:pt idx="565">
                  <c:v>43666</c:v>
                </c:pt>
                <c:pt idx="566">
                  <c:v>43667</c:v>
                </c:pt>
                <c:pt idx="567">
                  <c:v>43668</c:v>
                </c:pt>
                <c:pt idx="568">
                  <c:v>43669</c:v>
                </c:pt>
                <c:pt idx="569">
                  <c:v>43670</c:v>
                </c:pt>
                <c:pt idx="570">
                  <c:v>43671</c:v>
                </c:pt>
                <c:pt idx="571">
                  <c:v>43672</c:v>
                </c:pt>
                <c:pt idx="572">
                  <c:v>43673</c:v>
                </c:pt>
                <c:pt idx="573">
                  <c:v>43674</c:v>
                </c:pt>
                <c:pt idx="574">
                  <c:v>43675</c:v>
                </c:pt>
                <c:pt idx="575">
                  <c:v>43676</c:v>
                </c:pt>
                <c:pt idx="576">
                  <c:v>43677</c:v>
                </c:pt>
                <c:pt idx="577">
                  <c:v>43678</c:v>
                </c:pt>
                <c:pt idx="578">
                  <c:v>43679</c:v>
                </c:pt>
                <c:pt idx="579">
                  <c:v>43680</c:v>
                </c:pt>
                <c:pt idx="580">
                  <c:v>43681</c:v>
                </c:pt>
                <c:pt idx="581">
                  <c:v>43682</c:v>
                </c:pt>
                <c:pt idx="582">
                  <c:v>43683</c:v>
                </c:pt>
                <c:pt idx="583">
                  <c:v>43684</c:v>
                </c:pt>
                <c:pt idx="584">
                  <c:v>43685</c:v>
                </c:pt>
                <c:pt idx="585">
                  <c:v>43686</c:v>
                </c:pt>
                <c:pt idx="586">
                  <c:v>43687</c:v>
                </c:pt>
                <c:pt idx="587">
                  <c:v>43688</c:v>
                </c:pt>
                <c:pt idx="588">
                  <c:v>43689</c:v>
                </c:pt>
                <c:pt idx="589">
                  <c:v>43690</c:v>
                </c:pt>
                <c:pt idx="590">
                  <c:v>43691</c:v>
                </c:pt>
                <c:pt idx="591">
                  <c:v>43692</c:v>
                </c:pt>
                <c:pt idx="592">
                  <c:v>43693</c:v>
                </c:pt>
                <c:pt idx="593">
                  <c:v>43694</c:v>
                </c:pt>
                <c:pt idx="594">
                  <c:v>43695</c:v>
                </c:pt>
                <c:pt idx="595">
                  <c:v>43696</c:v>
                </c:pt>
                <c:pt idx="596">
                  <c:v>43697</c:v>
                </c:pt>
                <c:pt idx="597">
                  <c:v>43698</c:v>
                </c:pt>
                <c:pt idx="598">
                  <c:v>43699</c:v>
                </c:pt>
                <c:pt idx="599">
                  <c:v>43700</c:v>
                </c:pt>
                <c:pt idx="600">
                  <c:v>43701</c:v>
                </c:pt>
                <c:pt idx="601">
                  <c:v>43702</c:v>
                </c:pt>
                <c:pt idx="602">
                  <c:v>43703</c:v>
                </c:pt>
                <c:pt idx="603">
                  <c:v>43704</c:v>
                </c:pt>
                <c:pt idx="604">
                  <c:v>43705</c:v>
                </c:pt>
                <c:pt idx="605">
                  <c:v>43706</c:v>
                </c:pt>
                <c:pt idx="606">
                  <c:v>43707</c:v>
                </c:pt>
                <c:pt idx="607">
                  <c:v>43708</c:v>
                </c:pt>
                <c:pt idx="608">
                  <c:v>43709</c:v>
                </c:pt>
                <c:pt idx="609">
                  <c:v>43710</c:v>
                </c:pt>
                <c:pt idx="610">
                  <c:v>43711</c:v>
                </c:pt>
                <c:pt idx="611">
                  <c:v>43712</c:v>
                </c:pt>
                <c:pt idx="612">
                  <c:v>43713</c:v>
                </c:pt>
                <c:pt idx="613">
                  <c:v>43714</c:v>
                </c:pt>
                <c:pt idx="614">
                  <c:v>43715</c:v>
                </c:pt>
                <c:pt idx="615">
                  <c:v>43716</c:v>
                </c:pt>
                <c:pt idx="616">
                  <c:v>43717</c:v>
                </c:pt>
                <c:pt idx="617">
                  <c:v>43718</c:v>
                </c:pt>
                <c:pt idx="618">
                  <c:v>43719</c:v>
                </c:pt>
                <c:pt idx="619">
                  <c:v>43720</c:v>
                </c:pt>
                <c:pt idx="620">
                  <c:v>43721</c:v>
                </c:pt>
                <c:pt idx="621">
                  <c:v>43722</c:v>
                </c:pt>
                <c:pt idx="622">
                  <c:v>43723</c:v>
                </c:pt>
                <c:pt idx="623">
                  <c:v>43724</c:v>
                </c:pt>
                <c:pt idx="624">
                  <c:v>43725</c:v>
                </c:pt>
                <c:pt idx="625">
                  <c:v>43726</c:v>
                </c:pt>
                <c:pt idx="626">
                  <c:v>43727</c:v>
                </c:pt>
                <c:pt idx="627">
                  <c:v>43728</c:v>
                </c:pt>
                <c:pt idx="628">
                  <c:v>43729</c:v>
                </c:pt>
                <c:pt idx="629">
                  <c:v>43730</c:v>
                </c:pt>
                <c:pt idx="630">
                  <c:v>43731</c:v>
                </c:pt>
                <c:pt idx="631">
                  <c:v>43732</c:v>
                </c:pt>
                <c:pt idx="632">
                  <c:v>43733</c:v>
                </c:pt>
                <c:pt idx="633">
                  <c:v>43734</c:v>
                </c:pt>
                <c:pt idx="634">
                  <c:v>43735</c:v>
                </c:pt>
                <c:pt idx="635">
                  <c:v>43736</c:v>
                </c:pt>
                <c:pt idx="636">
                  <c:v>43737</c:v>
                </c:pt>
                <c:pt idx="637">
                  <c:v>43738</c:v>
                </c:pt>
                <c:pt idx="638">
                  <c:v>43739</c:v>
                </c:pt>
                <c:pt idx="639">
                  <c:v>43740</c:v>
                </c:pt>
                <c:pt idx="640">
                  <c:v>43741</c:v>
                </c:pt>
                <c:pt idx="641">
                  <c:v>43742</c:v>
                </c:pt>
                <c:pt idx="642">
                  <c:v>43743</c:v>
                </c:pt>
                <c:pt idx="643">
                  <c:v>43744</c:v>
                </c:pt>
                <c:pt idx="644">
                  <c:v>43745</c:v>
                </c:pt>
                <c:pt idx="645">
                  <c:v>43746</c:v>
                </c:pt>
                <c:pt idx="646">
                  <c:v>43747</c:v>
                </c:pt>
                <c:pt idx="647">
                  <c:v>43748</c:v>
                </c:pt>
                <c:pt idx="648">
                  <c:v>43749</c:v>
                </c:pt>
                <c:pt idx="649">
                  <c:v>43750</c:v>
                </c:pt>
                <c:pt idx="650">
                  <c:v>43751</c:v>
                </c:pt>
                <c:pt idx="651">
                  <c:v>43752</c:v>
                </c:pt>
                <c:pt idx="652">
                  <c:v>43753</c:v>
                </c:pt>
                <c:pt idx="653">
                  <c:v>43754</c:v>
                </c:pt>
                <c:pt idx="654">
                  <c:v>43755</c:v>
                </c:pt>
                <c:pt idx="655">
                  <c:v>43756</c:v>
                </c:pt>
                <c:pt idx="656">
                  <c:v>43757</c:v>
                </c:pt>
                <c:pt idx="657">
                  <c:v>43758</c:v>
                </c:pt>
                <c:pt idx="658">
                  <c:v>43759</c:v>
                </c:pt>
                <c:pt idx="659">
                  <c:v>43760</c:v>
                </c:pt>
                <c:pt idx="660">
                  <c:v>43761</c:v>
                </c:pt>
                <c:pt idx="661">
                  <c:v>43762</c:v>
                </c:pt>
                <c:pt idx="662">
                  <c:v>43763</c:v>
                </c:pt>
                <c:pt idx="663">
                  <c:v>43764</c:v>
                </c:pt>
                <c:pt idx="664">
                  <c:v>43765</c:v>
                </c:pt>
                <c:pt idx="665">
                  <c:v>43766</c:v>
                </c:pt>
                <c:pt idx="666">
                  <c:v>43767</c:v>
                </c:pt>
                <c:pt idx="667">
                  <c:v>43768</c:v>
                </c:pt>
                <c:pt idx="668">
                  <c:v>43769</c:v>
                </c:pt>
                <c:pt idx="669">
                  <c:v>43770</c:v>
                </c:pt>
                <c:pt idx="670">
                  <c:v>43771</c:v>
                </c:pt>
                <c:pt idx="671">
                  <c:v>43772</c:v>
                </c:pt>
                <c:pt idx="672">
                  <c:v>43773</c:v>
                </c:pt>
                <c:pt idx="673">
                  <c:v>43774</c:v>
                </c:pt>
                <c:pt idx="674">
                  <c:v>43775</c:v>
                </c:pt>
                <c:pt idx="675">
                  <c:v>43776</c:v>
                </c:pt>
                <c:pt idx="676">
                  <c:v>43777</c:v>
                </c:pt>
                <c:pt idx="677">
                  <c:v>43778</c:v>
                </c:pt>
                <c:pt idx="678">
                  <c:v>43779</c:v>
                </c:pt>
                <c:pt idx="679">
                  <c:v>43780</c:v>
                </c:pt>
                <c:pt idx="680">
                  <c:v>43781</c:v>
                </c:pt>
                <c:pt idx="681">
                  <c:v>43782</c:v>
                </c:pt>
                <c:pt idx="682">
                  <c:v>43783</c:v>
                </c:pt>
                <c:pt idx="683">
                  <c:v>43784</c:v>
                </c:pt>
                <c:pt idx="684">
                  <c:v>43785</c:v>
                </c:pt>
                <c:pt idx="685">
                  <c:v>43786</c:v>
                </c:pt>
                <c:pt idx="686">
                  <c:v>43787</c:v>
                </c:pt>
                <c:pt idx="687">
                  <c:v>43788</c:v>
                </c:pt>
                <c:pt idx="688">
                  <c:v>43789</c:v>
                </c:pt>
                <c:pt idx="689">
                  <c:v>43790</c:v>
                </c:pt>
                <c:pt idx="690">
                  <c:v>43791</c:v>
                </c:pt>
                <c:pt idx="691">
                  <c:v>43792</c:v>
                </c:pt>
                <c:pt idx="692">
                  <c:v>43793</c:v>
                </c:pt>
                <c:pt idx="693">
                  <c:v>43794</c:v>
                </c:pt>
                <c:pt idx="694">
                  <c:v>43795</c:v>
                </c:pt>
                <c:pt idx="695">
                  <c:v>43796</c:v>
                </c:pt>
                <c:pt idx="696">
                  <c:v>43797</c:v>
                </c:pt>
                <c:pt idx="697">
                  <c:v>43798</c:v>
                </c:pt>
                <c:pt idx="698">
                  <c:v>43799</c:v>
                </c:pt>
                <c:pt idx="699">
                  <c:v>43800</c:v>
                </c:pt>
                <c:pt idx="700">
                  <c:v>43801</c:v>
                </c:pt>
                <c:pt idx="701">
                  <c:v>43802</c:v>
                </c:pt>
                <c:pt idx="702">
                  <c:v>43803</c:v>
                </c:pt>
                <c:pt idx="703">
                  <c:v>43804</c:v>
                </c:pt>
                <c:pt idx="704">
                  <c:v>43805</c:v>
                </c:pt>
                <c:pt idx="705">
                  <c:v>43806</c:v>
                </c:pt>
                <c:pt idx="706">
                  <c:v>43807</c:v>
                </c:pt>
                <c:pt idx="707">
                  <c:v>43808</c:v>
                </c:pt>
                <c:pt idx="708">
                  <c:v>43809</c:v>
                </c:pt>
                <c:pt idx="709">
                  <c:v>43810</c:v>
                </c:pt>
                <c:pt idx="710">
                  <c:v>43811</c:v>
                </c:pt>
                <c:pt idx="711">
                  <c:v>43812</c:v>
                </c:pt>
                <c:pt idx="712">
                  <c:v>43813</c:v>
                </c:pt>
                <c:pt idx="713">
                  <c:v>43814</c:v>
                </c:pt>
                <c:pt idx="714">
                  <c:v>43815</c:v>
                </c:pt>
                <c:pt idx="715">
                  <c:v>43816</c:v>
                </c:pt>
                <c:pt idx="716">
                  <c:v>43817</c:v>
                </c:pt>
                <c:pt idx="717">
                  <c:v>43818</c:v>
                </c:pt>
                <c:pt idx="718">
                  <c:v>43819</c:v>
                </c:pt>
                <c:pt idx="719">
                  <c:v>43820</c:v>
                </c:pt>
                <c:pt idx="720">
                  <c:v>43821</c:v>
                </c:pt>
                <c:pt idx="721">
                  <c:v>43822</c:v>
                </c:pt>
                <c:pt idx="722">
                  <c:v>43823</c:v>
                </c:pt>
                <c:pt idx="723">
                  <c:v>43824</c:v>
                </c:pt>
                <c:pt idx="724">
                  <c:v>43825</c:v>
                </c:pt>
                <c:pt idx="725">
                  <c:v>43826</c:v>
                </c:pt>
                <c:pt idx="726">
                  <c:v>43827</c:v>
                </c:pt>
                <c:pt idx="727">
                  <c:v>43828</c:v>
                </c:pt>
                <c:pt idx="728">
                  <c:v>43829</c:v>
                </c:pt>
                <c:pt idx="729">
                  <c:v>43830</c:v>
                </c:pt>
                <c:pt idx="730">
                  <c:v>43831</c:v>
                </c:pt>
                <c:pt idx="731">
                  <c:v>43832</c:v>
                </c:pt>
                <c:pt idx="732">
                  <c:v>43833</c:v>
                </c:pt>
                <c:pt idx="733">
                  <c:v>43834</c:v>
                </c:pt>
                <c:pt idx="734">
                  <c:v>43835</c:v>
                </c:pt>
                <c:pt idx="735">
                  <c:v>43836</c:v>
                </c:pt>
                <c:pt idx="736">
                  <c:v>43837</c:v>
                </c:pt>
                <c:pt idx="737">
                  <c:v>43838</c:v>
                </c:pt>
                <c:pt idx="738">
                  <c:v>43839</c:v>
                </c:pt>
                <c:pt idx="739">
                  <c:v>43840</c:v>
                </c:pt>
                <c:pt idx="740">
                  <c:v>43841</c:v>
                </c:pt>
                <c:pt idx="741">
                  <c:v>43842</c:v>
                </c:pt>
                <c:pt idx="742">
                  <c:v>43843</c:v>
                </c:pt>
                <c:pt idx="743">
                  <c:v>43844</c:v>
                </c:pt>
                <c:pt idx="744">
                  <c:v>43845</c:v>
                </c:pt>
                <c:pt idx="745">
                  <c:v>43846</c:v>
                </c:pt>
                <c:pt idx="746">
                  <c:v>43847</c:v>
                </c:pt>
                <c:pt idx="747">
                  <c:v>43848</c:v>
                </c:pt>
                <c:pt idx="748">
                  <c:v>43849</c:v>
                </c:pt>
                <c:pt idx="749">
                  <c:v>43850</c:v>
                </c:pt>
                <c:pt idx="750">
                  <c:v>43851</c:v>
                </c:pt>
                <c:pt idx="751">
                  <c:v>43852</c:v>
                </c:pt>
                <c:pt idx="752">
                  <c:v>43853</c:v>
                </c:pt>
                <c:pt idx="753">
                  <c:v>43854</c:v>
                </c:pt>
                <c:pt idx="754">
                  <c:v>43855</c:v>
                </c:pt>
                <c:pt idx="755">
                  <c:v>43856</c:v>
                </c:pt>
                <c:pt idx="756">
                  <c:v>43857</c:v>
                </c:pt>
                <c:pt idx="757">
                  <c:v>43858</c:v>
                </c:pt>
                <c:pt idx="758">
                  <c:v>43859</c:v>
                </c:pt>
                <c:pt idx="759">
                  <c:v>43860</c:v>
                </c:pt>
                <c:pt idx="760">
                  <c:v>43861</c:v>
                </c:pt>
                <c:pt idx="761">
                  <c:v>43862</c:v>
                </c:pt>
                <c:pt idx="762">
                  <c:v>43863</c:v>
                </c:pt>
                <c:pt idx="763">
                  <c:v>43864</c:v>
                </c:pt>
                <c:pt idx="764">
                  <c:v>43865</c:v>
                </c:pt>
                <c:pt idx="765">
                  <c:v>43866</c:v>
                </c:pt>
                <c:pt idx="766">
                  <c:v>43867</c:v>
                </c:pt>
                <c:pt idx="767">
                  <c:v>43868</c:v>
                </c:pt>
                <c:pt idx="768">
                  <c:v>43869</c:v>
                </c:pt>
                <c:pt idx="769">
                  <c:v>43870</c:v>
                </c:pt>
                <c:pt idx="770">
                  <c:v>43871</c:v>
                </c:pt>
                <c:pt idx="771">
                  <c:v>43872</c:v>
                </c:pt>
                <c:pt idx="772">
                  <c:v>43873</c:v>
                </c:pt>
                <c:pt idx="773">
                  <c:v>43874</c:v>
                </c:pt>
                <c:pt idx="774">
                  <c:v>43875</c:v>
                </c:pt>
                <c:pt idx="775">
                  <c:v>43876</c:v>
                </c:pt>
                <c:pt idx="776">
                  <c:v>43877</c:v>
                </c:pt>
                <c:pt idx="777">
                  <c:v>43878</c:v>
                </c:pt>
                <c:pt idx="778">
                  <c:v>43879</c:v>
                </c:pt>
                <c:pt idx="779">
                  <c:v>43880</c:v>
                </c:pt>
                <c:pt idx="780">
                  <c:v>43881</c:v>
                </c:pt>
                <c:pt idx="781">
                  <c:v>43882</c:v>
                </c:pt>
                <c:pt idx="782">
                  <c:v>43883</c:v>
                </c:pt>
                <c:pt idx="783">
                  <c:v>43884</c:v>
                </c:pt>
                <c:pt idx="784">
                  <c:v>43885</c:v>
                </c:pt>
                <c:pt idx="785">
                  <c:v>43886</c:v>
                </c:pt>
                <c:pt idx="786">
                  <c:v>43887</c:v>
                </c:pt>
                <c:pt idx="787">
                  <c:v>43888</c:v>
                </c:pt>
                <c:pt idx="788">
                  <c:v>43889</c:v>
                </c:pt>
                <c:pt idx="789">
                  <c:v>43890</c:v>
                </c:pt>
                <c:pt idx="790">
                  <c:v>43891</c:v>
                </c:pt>
                <c:pt idx="791">
                  <c:v>43892</c:v>
                </c:pt>
                <c:pt idx="792">
                  <c:v>43893</c:v>
                </c:pt>
                <c:pt idx="793">
                  <c:v>43894</c:v>
                </c:pt>
                <c:pt idx="794">
                  <c:v>43895</c:v>
                </c:pt>
                <c:pt idx="795">
                  <c:v>43896</c:v>
                </c:pt>
                <c:pt idx="796">
                  <c:v>43897</c:v>
                </c:pt>
                <c:pt idx="797">
                  <c:v>43898</c:v>
                </c:pt>
                <c:pt idx="798">
                  <c:v>43899</c:v>
                </c:pt>
                <c:pt idx="799">
                  <c:v>43900</c:v>
                </c:pt>
                <c:pt idx="800">
                  <c:v>43901</c:v>
                </c:pt>
                <c:pt idx="801">
                  <c:v>43902</c:v>
                </c:pt>
                <c:pt idx="802">
                  <c:v>43903</c:v>
                </c:pt>
                <c:pt idx="803">
                  <c:v>43904</c:v>
                </c:pt>
                <c:pt idx="804">
                  <c:v>43905</c:v>
                </c:pt>
                <c:pt idx="805">
                  <c:v>43906</c:v>
                </c:pt>
                <c:pt idx="806">
                  <c:v>43907</c:v>
                </c:pt>
                <c:pt idx="807">
                  <c:v>43908</c:v>
                </c:pt>
                <c:pt idx="808">
                  <c:v>43909</c:v>
                </c:pt>
                <c:pt idx="809">
                  <c:v>43910</c:v>
                </c:pt>
                <c:pt idx="810">
                  <c:v>43911</c:v>
                </c:pt>
                <c:pt idx="811">
                  <c:v>43912</c:v>
                </c:pt>
                <c:pt idx="812">
                  <c:v>43913</c:v>
                </c:pt>
                <c:pt idx="813">
                  <c:v>43914</c:v>
                </c:pt>
                <c:pt idx="814">
                  <c:v>43915</c:v>
                </c:pt>
                <c:pt idx="815">
                  <c:v>43916</c:v>
                </c:pt>
                <c:pt idx="816">
                  <c:v>43917</c:v>
                </c:pt>
                <c:pt idx="817">
                  <c:v>43918</c:v>
                </c:pt>
                <c:pt idx="818">
                  <c:v>43919</c:v>
                </c:pt>
                <c:pt idx="819">
                  <c:v>43920</c:v>
                </c:pt>
                <c:pt idx="820">
                  <c:v>43921</c:v>
                </c:pt>
                <c:pt idx="821">
                  <c:v>43922</c:v>
                </c:pt>
                <c:pt idx="822">
                  <c:v>43923</c:v>
                </c:pt>
                <c:pt idx="823">
                  <c:v>43924</c:v>
                </c:pt>
                <c:pt idx="824">
                  <c:v>43925</c:v>
                </c:pt>
                <c:pt idx="825">
                  <c:v>43926</c:v>
                </c:pt>
                <c:pt idx="826">
                  <c:v>43927</c:v>
                </c:pt>
                <c:pt idx="827">
                  <c:v>43928</c:v>
                </c:pt>
                <c:pt idx="828">
                  <c:v>43929</c:v>
                </c:pt>
                <c:pt idx="829">
                  <c:v>43930</c:v>
                </c:pt>
                <c:pt idx="830">
                  <c:v>43931</c:v>
                </c:pt>
                <c:pt idx="831">
                  <c:v>43932</c:v>
                </c:pt>
                <c:pt idx="832">
                  <c:v>43933</c:v>
                </c:pt>
                <c:pt idx="833">
                  <c:v>43934</c:v>
                </c:pt>
                <c:pt idx="834">
                  <c:v>43935</c:v>
                </c:pt>
                <c:pt idx="835">
                  <c:v>43936</c:v>
                </c:pt>
                <c:pt idx="836">
                  <c:v>43937</c:v>
                </c:pt>
                <c:pt idx="837">
                  <c:v>43938</c:v>
                </c:pt>
                <c:pt idx="838">
                  <c:v>43939</c:v>
                </c:pt>
                <c:pt idx="839">
                  <c:v>43940</c:v>
                </c:pt>
                <c:pt idx="840">
                  <c:v>43941</c:v>
                </c:pt>
                <c:pt idx="841">
                  <c:v>43942</c:v>
                </c:pt>
                <c:pt idx="842">
                  <c:v>43943</c:v>
                </c:pt>
                <c:pt idx="843">
                  <c:v>43944</c:v>
                </c:pt>
                <c:pt idx="844">
                  <c:v>43945</c:v>
                </c:pt>
                <c:pt idx="845">
                  <c:v>43946</c:v>
                </c:pt>
                <c:pt idx="846">
                  <c:v>43947</c:v>
                </c:pt>
                <c:pt idx="847">
                  <c:v>43948</c:v>
                </c:pt>
                <c:pt idx="848">
                  <c:v>43949</c:v>
                </c:pt>
                <c:pt idx="849">
                  <c:v>43950</c:v>
                </c:pt>
                <c:pt idx="850">
                  <c:v>43951</c:v>
                </c:pt>
                <c:pt idx="851">
                  <c:v>43952</c:v>
                </c:pt>
                <c:pt idx="852">
                  <c:v>43953</c:v>
                </c:pt>
                <c:pt idx="853">
                  <c:v>43954</c:v>
                </c:pt>
                <c:pt idx="854">
                  <c:v>43955</c:v>
                </c:pt>
                <c:pt idx="855">
                  <c:v>43956</c:v>
                </c:pt>
                <c:pt idx="856">
                  <c:v>43957</c:v>
                </c:pt>
                <c:pt idx="857">
                  <c:v>43958</c:v>
                </c:pt>
                <c:pt idx="858">
                  <c:v>43959</c:v>
                </c:pt>
                <c:pt idx="859">
                  <c:v>43960</c:v>
                </c:pt>
                <c:pt idx="860">
                  <c:v>43961</c:v>
                </c:pt>
                <c:pt idx="861">
                  <c:v>43962</c:v>
                </c:pt>
                <c:pt idx="862">
                  <c:v>43963</c:v>
                </c:pt>
                <c:pt idx="863">
                  <c:v>43964</c:v>
                </c:pt>
                <c:pt idx="864">
                  <c:v>43965</c:v>
                </c:pt>
                <c:pt idx="865">
                  <c:v>43966</c:v>
                </c:pt>
                <c:pt idx="866">
                  <c:v>43967</c:v>
                </c:pt>
                <c:pt idx="867">
                  <c:v>43968</c:v>
                </c:pt>
                <c:pt idx="868">
                  <c:v>43969</c:v>
                </c:pt>
                <c:pt idx="869">
                  <c:v>43970</c:v>
                </c:pt>
                <c:pt idx="870">
                  <c:v>43971</c:v>
                </c:pt>
                <c:pt idx="871">
                  <c:v>43972</c:v>
                </c:pt>
                <c:pt idx="872">
                  <c:v>43973</c:v>
                </c:pt>
                <c:pt idx="873">
                  <c:v>43974</c:v>
                </c:pt>
                <c:pt idx="874">
                  <c:v>43975</c:v>
                </c:pt>
                <c:pt idx="875">
                  <c:v>43976</c:v>
                </c:pt>
                <c:pt idx="876">
                  <c:v>43977</c:v>
                </c:pt>
                <c:pt idx="877">
                  <c:v>43978</c:v>
                </c:pt>
                <c:pt idx="878">
                  <c:v>43979</c:v>
                </c:pt>
                <c:pt idx="879">
                  <c:v>43980</c:v>
                </c:pt>
                <c:pt idx="880">
                  <c:v>43981</c:v>
                </c:pt>
                <c:pt idx="881">
                  <c:v>43982</c:v>
                </c:pt>
                <c:pt idx="882">
                  <c:v>43983</c:v>
                </c:pt>
                <c:pt idx="883">
                  <c:v>43984</c:v>
                </c:pt>
                <c:pt idx="884">
                  <c:v>43985</c:v>
                </c:pt>
                <c:pt idx="885">
                  <c:v>43986</c:v>
                </c:pt>
                <c:pt idx="886">
                  <c:v>43987</c:v>
                </c:pt>
                <c:pt idx="887">
                  <c:v>43988</c:v>
                </c:pt>
                <c:pt idx="888">
                  <c:v>43989</c:v>
                </c:pt>
                <c:pt idx="889">
                  <c:v>43990</c:v>
                </c:pt>
                <c:pt idx="890">
                  <c:v>43991</c:v>
                </c:pt>
                <c:pt idx="891">
                  <c:v>43992</c:v>
                </c:pt>
                <c:pt idx="892">
                  <c:v>43993</c:v>
                </c:pt>
                <c:pt idx="893">
                  <c:v>43994</c:v>
                </c:pt>
                <c:pt idx="894">
                  <c:v>43995</c:v>
                </c:pt>
                <c:pt idx="895">
                  <c:v>43996</c:v>
                </c:pt>
                <c:pt idx="896">
                  <c:v>43997</c:v>
                </c:pt>
                <c:pt idx="897">
                  <c:v>43998</c:v>
                </c:pt>
                <c:pt idx="898">
                  <c:v>43999</c:v>
                </c:pt>
                <c:pt idx="899">
                  <c:v>44000</c:v>
                </c:pt>
                <c:pt idx="900">
                  <c:v>44001</c:v>
                </c:pt>
                <c:pt idx="901">
                  <c:v>44002</c:v>
                </c:pt>
                <c:pt idx="902">
                  <c:v>44003</c:v>
                </c:pt>
                <c:pt idx="903">
                  <c:v>44004</c:v>
                </c:pt>
                <c:pt idx="904">
                  <c:v>44005</c:v>
                </c:pt>
                <c:pt idx="905">
                  <c:v>44006</c:v>
                </c:pt>
                <c:pt idx="906">
                  <c:v>44007</c:v>
                </c:pt>
                <c:pt idx="907">
                  <c:v>44008</c:v>
                </c:pt>
                <c:pt idx="908">
                  <c:v>44009</c:v>
                </c:pt>
                <c:pt idx="909">
                  <c:v>44010</c:v>
                </c:pt>
                <c:pt idx="910">
                  <c:v>44011</c:v>
                </c:pt>
                <c:pt idx="911">
                  <c:v>44012</c:v>
                </c:pt>
                <c:pt idx="912">
                  <c:v>44013</c:v>
                </c:pt>
                <c:pt idx="913">
                  <c:v>44014</c:v>
                </c:pt>
                <c:pt idx="914">
                  <c:v>44015</c:v>
                </c:pt>
                <c:pt idx="915">
                  <c:v>44016</c:v>
                </c:pt>
                <c:pt idx="916">
                  <c:v>44017</c:v>
                </c:pt>
                <c:pt idx="917">
                  <c:v>44018</c:v>
                </c:pt>
              </c:numCache>
            </c:numRef>
          </c:cat>
          <c:val>
            <c:numRef>
              <c:f>ATB_Date!$J$1101:$J$2018</c:f>
              <c:numCache>
                <c:formatCode>General</c:formatCode>
                <c:ptCount val="918"/>
                <c:pt idx="0">
                  <c:v>53</c:v>
                </c:pt>
                <c:pt idx="1">
                  <c:v>55</c:v>
                </c:pt>
                <c:pt idx="2">
                  <c:v>49</c:v>
                </c:pt>
                <c:pt idx="3">
                  <c:v>46</c:v>
                </c:pt>
                <c:pt idx="4">
                  <c:v>44</c:v>
                </c:pt>
                <c:pt idx="5">
                  <c:v>44</c:v>
                </c:pt>
                <c:pt idx="6">
                  <c:v>39</c:v>
                </c:pt>
                <c:pt idx="7">
                  <c:v>39</c:v>
                </c:pt>
                <c:pt idx="8">
                  <c:v>34</c:v>
                </c:pt>
                <c:pt idx="9">
                  <c:v>40</c:v>
                </c:pt>
                <c:pt idx="10">
                  <c:v>46</c:v>
                </c:pt>
                <c:pt idx="11">
                  <c:v>49</c:v>
                </c:pt>
                <c:pt idx="12">
                  <c:v>52</c:v>
                </c:pt>
                <c:pt idx="13">
                  <c:v>64</c:v>
                </c:pt>
                <c:pt idx="14">
                  <c:v>58</c:v>
                </c:pt>
                <c:pt idx="15">
                  <c:v>59</c:v>
                </c:pt>
                <c:pt idx="16">
                  <c:v>58</c:v>
                </c:pt>
                <c:pt idx="17">
                  <c:v>56</c:v>
                </c:pt>
                <c:pt idx="18">
                  <c:v>61</c:v>
                </c:pt>
                <c:pt idx="19">
                  <c:v>62</c:v>
                </c:pt>
                <c:pt idx="20">
                  <c:v>52</c:v>
                </c:pt>
                <c:pt idx="21">
                  <c:v>55</c:v>
                </c:pt>
                <c:pt idx="22">
                  <c:v>55</c:v>
                </c:pt>
                <c:pt idx="23">
                  <c:v>53</c:v>
                </c:pt>
                <c:pt idx="24">
                  <c:v>53</c:v>
                </c:pt>
                <c:pt idx="25">
                  <c:v>49</c:v>
                </c:pt>
                <c:pt idx="26">
                  <c:v>50</c:v>
                </c:pt>
                <c:pt idx="27">
                  <c:v>50</c:v>
                </c:pt>
                <c:pt idx="28">
                  <c:v>55</c:v>
                </c:pt>
                <c:pt idx="29">
                  <c:v>57</c:v>
                </c:pt>
                <c:pt idx="30">
                  <c:v>58</c:v>
                </c:pt>
                <c:pt idx="31">
                  <c:v>61</c:v>
                </c:pt>
                <c:pt idx="32">
                  <c:v>62</c:v>
                </c:pt>
                <c:pt idx="33">
                  <c:v>59</c:v>
                </c:pt>
                <c:pt idx="34">
                  <c:v>57</c:v>
                </c:pt>
                <c:pt idx="35">
                  <c:v>56</c:v>
                </c:pt>
                <c:pt idx="36">
                  <c:v>55</c:v>
                </c:pt>
                <c:pt idx="37">
                  <c:v>50</c:v>
                </c:pt>
                <c:pt idx="38">
                  <c:v>49</c:v>
                </c:pt>
                <c:pt idx="39">
                  <c:v>48</c:v>
                </c:pt>
                <c:pt idx="40">
                  <c:v>52</c:v>
                </c:pt>
                <c:pt idx="41">
                  <c:v>57</c:v>
                </c:pt>
                <c:pt idx="42">
                  <c:v>56</c:v>
                </c:pt>
                <c:pt idx="43">
                  <c:v>58</c:v>
                </c:pt>
                <c:pt idx="44">
                  <c:v>61</c:v>
                </c:pt>
                <c:pt idx="45">
                  <c:v>57</c:v>
                </c:pt>
                <c:pt idx="46">
                  <c:v>62</c:v>
                </c:pt>
                <c:pt idx="47">
                  <c:v>57</c:v>
                </c:pt>
                <c:pt idx="48">
                  <c:v>51</c:v>
                </c:pt>
                <c:pt idx="49">
                  <c:v>53</c:v>
                </c:pt>
                <c:pt idx="50">
                  <c:v>52</c:v>
                </c:pt>
                <c:pt idx="51">
                  <c:v>56</c:v>
                </c:pt>
                <c:pt idx="52">
                  <c:v>61</c:v>
                </c:pt>
                <c:pt idx="53">
                  <c:v>54</c:v>
                </c:pt>
                <c:pt idx="54">
                  <c:v>53</c:v>
                </c:pt>
                <c:pt idx="55">
                  <c:v>57</c:v>
                </c:pt>
                <c:pt idx="56">
                  <c:v>54</c:v>
                </c:pt>
                <c:pt idx="57">
                  <c:v>54</c:v>
                </c:pt>
                <c:pt idx="58">
                  <c:v>51</c:v>
                </c:pt>
                <c:pt idx="59">
                  <c:v>48</c:v>
                </c:pt>
                <c:pt idx="60">
                  <c:v>48</c:v>
                </c:pt>
                <c:pt idx="61">
                  <c:v>52</c:v>
                </c:pt>
                <c:pt idx="62">
                  <c:v>52</c:v>
                </c:pt>
                <c:pt idx="63">
                  <c:v>52</c:v>
                </c:pt>
                <c:pt idx="64">
                  <c:v>57</c:v>
                </c:pt>
                <c:pt idx="65">
                  <c:v>58</c:v>
                </c:pt>
                <c:pt idx="66">
                  <c:v>59</c:v>
                </c:pt>
                <c:pt idx="67">
                  <c:v>56</c:v>
                </c:pt>
                <c:pt idx="68">
                  <c:v>59</c:v>
                </c:pt>
                <c:pt idx="69">
                  <c:v>60</c:v>
                </c:pt>
                <c:pt idx="70">
                  <c:v>63</c:v>
                </c:pt>
                <c:pt idx="71">
                  <c:v>58</c:v>
                </c:pt>
                <c:pt idx="72">
                  <c:v>58</c:v>
                </c:pt>
                <c:pt idx="73">
                  <c:v>57</c:v>
                </c:pt>
                <c:pt idx="74">
                  <c:v>61</c:v>
                </c:pt>
                <c:pt idx="75">
                  <c:v>52</c:v>
                </c:pt>
                <c:pt idx="76">
                  <c:v>58</c:v>
                </c:pt>
                <c:pt idx="77">
                  <c:v>55</c:v>
                </c:pt>
                <c:pt idx="78">
                  <c:v>56</c:v>
                </c:pt>
                <c:pt idx="79">
                  <c:v>51</c:v>
                </c:pt>
                <c:pt idx="80">
                  <c:v>46</c:v>
                </c:pt>
                <c:pt idx="81">
                  <c:v>50</c:v>
                </c:pt>
                <c:pt idx="82">
                  <c:v>56</c:v>
                </c:pt>
                <c:pt idx="83">
                  <c:v>46</c:v>
                </c:pt>
                <c:pt idx="84">
                  <c:v>44</c:v>
                </c:pt>
                <c:pt idx="85">
                  <c:v>40</c:v>
                </c:pt>
                <c:pt idx="86">
                  <c:v>41</c:v>
                </c:pt>
                <c:pt idx="87">
                  <c:v>49</c:v>
                </c:pt>
                <c:pt idx="88">
                  <c:v>42</c:v>
                </c:pt>
                <c:pt idx="89">
                  <c:v>43</c:v>
                </c:pt>
                <c:pt idx="90">
                  <c:v>53</c:v>
                </c:pt>
                <c:pt idx="91">
                  <c:v>57</c:v>
                </c:pt>
                <c:pt idx="92">
                  <c:v>62</c:v>
                </c:pt>
                <c:pt idx="93">
                  <c:v>62</c:v>
                </c:pt>
                <c:pt idx="94">
                  <c:v>58</c:v>
                </c:pt>
                <c:pt idx="95">
                  <c:v>66</c:v>
                </c:pt>
                <c:pt idx="96">
                  <c:v>63</c:v>
                </c:pt>
                <c:pt idx="97">
                  <c:v>62</c:v>
                </c:pt>
                <c:pt idx="98">
                  <c:v>59</c:v>
                </c:pt>
                <c:pt idx="99">
                  <c:v>62</c:v>
                </c:pt>
                <c:pt idx="100">
                  <c:v>71</c:v>
                </c:pt>
                <c:pt idx="101">
                  <c:v>74</c:v>
                </c:pt>
                <c:pt idx="102">
                  <c:v>66</c:v>
                </c:pt>
                <c:pt idx="103">
                  <c:v>71</c:v>
                </c:pt>
                <c:pt idx="104">
                  <c:v>65</c:v>
                </c:pt>
                <c:pt idx="105">
                  <c:v>67</c:v>
                </c:pt>
                <c:pt idx="106">
                  <c:v>61</c:v>
                </c:pt>
                <c:pt idx="107">
                  <c:v>57</c:v>
                </c:pt>
                <c:pt idx="108">
                  <c:v>57</c:v>
                </c:pt>
                <c:pt idx="109">
                  <c:v>64</c:v>
                </c:pt>
                <c:pt idx="110">
                  <c:v>61</c:v>
                </c:pt>
                <c:pt idx="111">
                  <c:v>70</c:v>
                </c:pt>
                <c:pt idx="112">
                  <c:v>67</c:v>
                </c:pt>
                <c:pt idx="113">
                  <c:v>74</c:v>
                </c:pt>
                <c:pt idx="114">
                  <c:v>74</c:v>
                </c:pt>
                <c:pt idx="115">
                  <c:v>71</c:v>
                </c:pt>
                <c:pt idx="116">
                  <c:v>74</c:v>
                </c:pt>
                <c:pt idx="117">
                  <c:v>76</c:v>
                </c:pt>
                <c:pt idx="118">
                  <c:v>66</c:v>
                </c:pt>
                <c:pt idx="119">
                  <c:v>68</c:v>
                </c:pt>
                <c:pt idx="120">
                  <c:v>57</c:v>
                </c:pt>
                <c:pt idx="121">
                  <c:v>55</c:v>
                </c:pt>
                <c:pt idx="122">
                  <c:v>55</c:v>
                </c:pt>
                <c:pt idx="123">
                  <c:v>54</c:v>
                </c:pt>
                <c:pt idx="124">
                  <c:v>54</c:v>
                </c:pt>
                <c:pt idx="125">
                  <c:v>55</c:v>
                </c:pt>
                <c:pt idx="126">
                  <c:v>68</c:v>
                </c:pt>
                <c:pt idx="127">
                  <c:v>71</c:v>
                </c:pt>
                <c:pt idx="128">
                  <c:v>75</c:v>
                </c:pt>
                <c:pt idx="129">
                  <c:v>75</c:v>
                </c:pt>
                <c:pt idx="130">
                  <c:v>71</c:v>
                </c:pt>
                <c:pt idx="131">
                  <c:v>65</c:v>
                </c:pt>
                <c:pt idx="132">
                  <c:v>62</c:v>
                </c:pt>
                <c:pt idx="133">
                  <c:v>45</c:v>
                </c:pt>
                <c:pt idx="134">
                  <c:v>45</c:v>
                </c:pt>
                <c:pt idx="135">
                  <c:v>50</c:v>
                </c:pt>
                <c:pt idx="136">
                  <c:v>50</c:v>
                </c:pt>
                <c:pt idx="137">
                  <c:v>47</c:v>
                </c:pt>
                <c:pt idx="138">
                  <c:v>51</c:v>
                </c:pt>
                <c:pt idx="139">
                  <c:v>60</c:v>
                </c:pt>
                <c:pt idx="140">
                  <c:v>63</c:v>
                </c:pt>
                <c:pt idx="141">
                  <c:v>63</c:v>
                </c:pt>
                <c:pt idx="142">
                  <c:v>58</c:v>
                </c:pt>
                <c:pt idx="143">
                  <c:v>58</c:v>
                </c:pt>
                <c:pt idx="144">
                  <c:v>65</c:v>
                </c:pt>
                <c:pt idx="145">
                  <c:v>70</c:v>
                </c:pt>
                <c:pt idx="146">
                  <c:v>68</c:v>
                </c:pt>
                <c:pt idx="147">
                  <c:v>70</c:v>
                </c:pt>
                <c:pt idx="148">
                  <c:v>71</c:v>
                </c:pt>
                <c:pt idx="149">
                  <c:v>69</c:v>
                </c:pt>
                <c:pt idx="150">
                  <c:v>70</c:v>
                </c:pt>
                <c:pt idx="151">
                  <c:v>66</c:v>
                </c:pt>
                <c:pt idx="152">
                  <c:v>69</c:v>
                </c:pt>
                <c:pt idx="153">
                  <c:v>71</c:v>
                </c:pt>
                <c:pt idx="154">
                  <c:v>71</c:v>
                </c:pt>
                <c:pt idx="155">
                  <c:v>71</c:v>
                </c:pt>
                <c:pt idx="156">
                  <c:v>71</c:v>
                </c:pt>
                <c:pt idx="157">
                  <c:v>69</c:v>
                </c:pt>
                <c:pt idx="158">
                  <c:v>73</c:v>
                </c:pt>
                <c:pt idx="159">
                  <c:v>66</c:v>
                </c:pt>
                <c:pt idx="160">
                  <c:v>64</c:v>
                </c:pt>
                <c:pt idx="161">
                  <c:v>60</c:v>
                </c:pt>
                <c:pt idx="162">
                  <c:v>56</c:v>
                </c:pt>
                <c:pt idx="163">
                  <c:v>57</c:v>
                </c:pt>
                <c:pt idx="164">
                  <c:v>58</c:v>
                </c:pt>
                <c:pt idx="165">
                  <c:v>58</c:v>
                </c:pt>
                <c:pt idx="166">
                  <c:v>61</c:v>
                </c:pt>
                <c:pt idx="167">
                  <c:v>63</c:v>
                </c:pt>
                <c:pt idx="168">
                  <c:v>71</c:v>
                </c:pt>
                <c:pt idx="169">
                  <c:v>76</c:v>
                </c:pt>
                <c:pt idx="170">
                  <c:v>78</c:v>
                </c:pt>
                <c:pt idx="171">
                  <c:v>79</c:v>
                </c:pt>
                <c:pt idx="172">
                  <c:v>77</c:v>
                </c:pt>
                <c:pt idx="173">
                  <c:v>71</c:v>
                </c:pt>
                <c:pt idx="174">
                  <c:v>70</c:v>
                </c:pt>
                <c:pt idx="175">
                  <c:v>64</c:v>
                </c:pt>
                <c:pt idx="176">
                  <c:v>63</c:v>
                </c:pt>
                <c:pt idx="177">
                  <c:v>61</c:v>
                </c:pt>
                <c:pt idx="178">
                  <c:v>63</c:v>
                </c:pt>
                <c:pt idx="179">
                  <c:v>59</c:v>
                </c:pt>
                <c:pt idx="180">
                  <c:v>64</c:v>
                </c:pt>
                <c:pt idx="181">
                  <c:v>61</c:v>
                </c:pt>
                <c:pt idx="182">
                  <c:v>63</c:v>
                </c:pt>
                <c:pt idx="183">
                  <c:v>66</c:v>
                </c:pt>
                <c:pt idx="184">
                  <c:v>68</c:v>
                </c:pt>
                <c:pt idx="185">
                  <c:v>62</c:v>
                </c:pt>
                <c:pt idx="186">
                  <c:v>68</c:v>
                </c:pt>
                <c:pt idx="187">
                  <c:v>73</c:v>
                </c:pt>
                <c:pt idx="188">
                  <c:v>79</c:v>
                </c:pt>
                <c:pt idx="189">
                  <c:v>82</c:v>
                </c:pt>
                <c:pt idx="190">
                  <c:v>81</c:v>
                </c:pt>
                <c:pt idx="191">
                  <c:v>85</c:v>
                </c:pt>
                <c:pt idx="192">
                  <c:v>92</c:v>
                </c:pt>
                <c:pt idx="193">
                  <c:v>95</c:v>
                </c:pt>
                <c:pt idx="194">
                  <c:v>87</c:v>
                </c:pt>
                <c:pt idx="195">
                  <c:v>86</c:v>
                </c:pt>
                <c:pt idx="196">
                  <c:v>78</c:v>
                </c:pt>
                <c:pt idx="197">
                  <c:v>84</c:v>
                </c:pt>
                <c:pt idx="198">
                  <c:v>79</c:v>
                </c:pt>
                <c:pt idx="199">
                  <c:v>77</c:v>
                </c:pt>
                <c:pt idx="200">
                  <c:v>66</c:v>
                </c:pt>
                <c:pt idx="201">
                  <c:v>64</c:v>
                </c:pt>
                <c:pt idx="202">
                  <c:v>67</c:v>
                </c:pt>
                <c:pt idx="203">
                  <c:v>70</c:v>
                </c:pt>
                <c:pt idx="204">
                  <c:v>66</c:v>
                </c:pt>
                <c:pt idx="205">
                  <c:v>64</c:v>
                </c:pt>
                <c:pt idx="206">
                  <c:v>64</c:v>
                </c:pt>
                <c:pt idx="207">
                  <c:v>71</c:v>
                </c:pt>
                <c:pt idx="208">
                  <c:v>72</c:v>
                </c:pt>
                <c:pt idx="209">
                  <c:v>64</c:v>
                </c:pt>
                <c:pt idx="210">
                  <c:v>70</c:v>
                </c:pt>
                <c:pt idx="211">
                  <c:v>70</c:v>
                </c:pt>
                <c:pt idx="212">
                  <c:v>73</c:v>
                </c:pt>
                <c:pt idx="213">
                  <c:v>76</c:v>
                </c:pt>
                <c:pt idx="214">
                  <c:v>67</c:v>
                </c:pt>
                <c:pt idx="215">
                  <c:v>68</c:v>
                </c:pt>
                <c:pt idx="216">
                  <c:v>66</c:v>
                </c:pt>
                <c:pt idx="217">
                  <c:v>62</c:v>
                </c:pt>
                <c:pt idx="218">
                  <c:v>56</c:v>
                </c:pt>
                <c:pt idx="219">
                  <c:v>51</c:v>
                </c:pt>
                <c:pt idx="220">
                  <c:v>46</c:v>
                </c:pt>
                <c:pt idx="221">
                  <c:v>51</c:v>
                </c:pt>
                <c:pt idx="222">
                  <c:v>49</c:v>
                </c:pt>
                <c:pt idx="223">
                  <c:v>50</c:v>
                </c:pt>
                <c:pt idx="224">
                  <c:v>51</c:v>
                </c:pt>
                <c:pt idx="225">
                  <c:v>56</c:v>
                </c:pt>
                <c:pt idx="226">
                  <c:v>68</c:v>
                </c:pt>
                <c:pt idx="227">
                  <c:v>72</c:v>
                </c:pt>
                <c:pt idx="228">
                  <c:v>69</c:v>
                </c:pt>
                <c:pt idx="229">
                  <c:v>69</c:v>
                </c:pt>
                <c:pt idx="230">
                  <c:v>71</c:v>
                </c:pt>
                <c:pt idx="231">
                  <c:v>69</c:v>
                </c:pt>
                <c:pt idx="232">
                  <c:v>67</c:v>
                </c:pt>
                <c:pt idx="233">
                  <c:v>56</c:v>
                </c:pt>
                <c:pt idx="234">
                  <c:v>52</c:v>
                </c:pt>
                <c:pt idx="235">
                  <c:v>54</c:v>
                </c:pt>
                <c:pt idx="236">
                  <c:v>56</c:v>
                </c:pt>
                <c:pt idx="237">
                  <c:v>54</c:v>
                </c:pt>
                <c:pt idx="238">
                  <c:v>51</c:v>
                </c:pt>
                <c:pt idx="239">
                  <c:v>49</c:v>
                </c:pt>
                <c:pt idx="240">
                  <c:v>47</c:v>
                </c:pt>
                <c:pt idx="241">
                  <c:v>44</c:v>
                </c:pt>
                <c:pt idx="242">
                  <c:v>46</c:v>
                </c:pt>
                <c:pt idx="243">
                  <c:v>45</c:v>
                </c:pt>
                <c:pt idx="244">
                  <c:v>47</c:v>
                </c:pt>
                <c:pt idx="245">
                  <c:v>54</c:v>
                </c:pt>
                <c:pt idx="246">
                  <c:v>60</c:v>
                </c:pt>
                <c:pt idx="247">
                  <c:v>65</c:v>
                </c:pt>
                <c:pt idx="248">
                  <c:v>69</c:v>
                </c:pt>
                <c:pt idx="249">
                  <c:v>71</c:v>
                </c:pt>
                <c:pt idx="250">
                  <c:v>76</c:v>
                </c:pt>
                <c:pt idx="251">
                  <c:v>78</c:v>
                </c:pt>
                <c:pt idx="252">
                  <c:v>78</c:v>
                </c:pt>
                <c:pt idx="253">
                  <c:v>78</c:v>
                </c:pt>
                <c:pt idx="254">
                  <c:v>79</c:v>
                </c:pt>
                <c:pt idx="255">
                  <c:v>79</c:v>
                </c:pt>
                <c:pt idx="256">
                  <c:v>80</c:v>
                </c:pt>
                <c:pt idx="257">
                  <c:v>85</c:v>
                </c:pt>
                <c:pt idx="258">
                  <c:v>87</c:v>
                </c:pt>
                <c:pt idx="259">
                  <c:v>80</c:v>
                </c:pt>
                <c:pt idx="260">
                  <c:v>79</c:v>
                </c:pt>
                <c:pt idx="261">
                  <c:v>78</c:v>
                </c:pt>
                <c:pt idx="262">
                  <c:v>85</c:v>
                </c:pt>
                <c:pt idx="263">
                  <c:v>76</c:v>
                </c:pt>
                <c:pt idx="264">
                  <c:v>66</c:v>
                </c:pt>
                <c:pt idx="265">
                  <c:v>61</c:v>
                </c:pt>
                <c:pt idx="266">
                  <c:v>64</c:v>
                </c:pt>
                <c:pt idx="267">
                  <c:v>61</c:v>
                </c:pt>
                <c:pt idx="268">
                  <c:v>62</c:v>
                </c:pt>
                <c:pt idx="269">
                  <c:v>54</c:v>
                </c:pt>
                <c:pt idx="270">
                  <c:v>68</c:v>
                </c:pt>
                <c:pt idx="271">
                  <c:v>72</c:v>
                </c:pt>
                <c:pt idx="272">
                  <c:v>77</c:v>
                </c:pt>
                <c:pt idx="273">
                  <c:v>77</c:v>
                </c:pt>
                <c:pt idx="274">
                  <c:v>75</c:v>
                </c:pt>
                <c:pt idx="275">
                  <c:v>68</c:v>
                </c:pt>
                <c:pt idx="276">
                  <c:v>75</c:v>
                </c:pt>
                <c:pt idx="277">
                  <c:v>77</c:v>
                </c:pt>
                <c:pt idx="278">
                  <c:v>81</c:v>
                </c:pt>
                <c:pt idx="279">
                  <c:v>74</c:v>
                </c:pt>
                <c:pt idx="280">
                  <c:v>71</c:v>
                </c:pt>
                <c:pt idx="281">
                  <c:v>69</c:v>
                </c:pt>
                <c:pt idx="282">
                  <c:v>80</c:v>
                </c:pt>
                <c:pt idx="283">
                  <c:v>79</c:v>
                </c:pt>
                <c:pt idx="284">
                  <c:v>65</c:v>
                </c:pt>
                <c:pt idx="285">
                  <c:v>59</c:v>
                </c:pt>
                <c:pt idx="286">
                  <c:v>57</c:v>
                </c:pt>
                <c:pt idx="287">
                  <c:v>55</c:v>
                </c:pt>
                <c:pt idx="288">
                  <c:v>58</c:v>
                </c:pt>
                <c:pt idx="289">
                  <c:v>54</c:v>
                </c:pt>
                <c:pt idx="290">
                  <c:v>50</c:v>
                </c:pt>
                <c:pt idx="291">
                  <c:v>53</c:v>
                </c:pt>
                <c:pt idx="292">
                  <c:v>51</c:v>
                </c:pt>
                <c:pt idx="293">
                  <c:v>57</c:v>
                </c:pt>
                <c:pt idx="294">
                  <c:v>64</c:v>
                </c:pt>
                <c:pt idx="295">
                  <c:v>64</c:v>
                </c:pt>
                <c:pt idx="296">
                  <c:v>61</c:v>
                </c:pt>
                <c:pt idx="297">
                  <c:v>63</c:v>
                </c:pt>
                <c:pt idx="298">
                  <c:v>65</c:v>
                </c:pt>
                <c:pt idx="299">
                  <c:v>65</c:v>
                </c:pt>
                <c:pt idx="300">
                  <c:v>65</c:v>
                </c:pt>
                <c:pt idx="301">
                  <c:v>62</c:v>
                </c:pt>
                <c:pt idx="302">
                  <c:v>61</c:v>
                </c:pt>
                <c:pt idx="303">
                  <c:v>63</c:v>
                </c:pt>
                <c:pt idx="304">
                  <c:v>63</c:v>
                </c:pt>
                <c:pt idx="305">
                  <c:v>65</c:v>
                </c:pt>
                <c:pt idx="306">
                  <c:v>67</c:v>
                </c:pt>
                <c:pt idx="307">
                  <c:v>67</c:v>
                </c:pt>
                <c:pt idx="308">
                  <c:v>71</c:v>
                </c:pt>
                <c:pt idx="309">
                  <c:v>70</c:v>
                </c:pt>
                <c:pt idx="310">
                  <c:v>73</c:v>
                </c:pt>
                <c:pt idx="311">
                  <c:v>68</c:v>
                </c:pt>
                <c:pt idx="312">
                  <c:v>66</c:v>
                </c:pt>
                <c:pt idx="313">
                  <c:v>69</c:v>
                </c:pt>
                <c:pt idx="314">
                  <c:v>69</c:v>
                </c:pt>
                <c:pt idx="315">
                  <c:v>68</c:v>
                </c:pt>
                <c:pt idx="316">
                  <c:v>73</c:v>
                </c:pt>
                <c:pt idx="317">
                  <c:v>65</c:v>
                </c:pt>
                <c:pt idx="318">
                  <c:v>62</c:v>
                </c:pt>
                <c:pt idx="319">
                  <c:v>64</c:v>
                </c:pt>
                <c:pt idx="320">
                  <c:v>61</c:v>
                </c:pt>
                <c:pt idx="321">
                  <c:v>57</c:v>
                </c:pt>
                <c:pt idx="322">
                  <c:v>53</c:v>
                </c:pt>
                <c:pt idx="323">
                  <c:v>46</c:v>
                </c:pt>
                <c:pt idx="324">
                  <c:v>47</c:v>
                </c:pt>
                <c:pt idx="325">
                  <c:v>51</c:v>
                </c:pt>
                <c:pt idx="326">
                  <c:v>50</c:v>
                </c:pt>
                <c:pt idx="327">
                  <c:v>50</c:v>
                </c:pt>
                <c:pt idx="328">
                  <c:v>51</c:v>
                </c:pt>
                <c:pt idx="329">
                  <c:v>49</c:v>
                </c:pt>
                <c:pt idx="330">
                  <c:v>57</c:v>
                </c:pt>
                <c:pt idx="331">
                  <c:v>60</c:v>
                </c:pt>
                <c:pt idx="332">
                  <c:v>57</c:v>
                </c:pt>
                <c:pt idx="333">
                  <c:v>64</c:v>
                </c:pt>
                <c:pt idx="334">
                  <c:v>83</c:v>
                </c:pt>
                <c:pt idx="335">
                  <c:v>86</c:v>
                </c:pt>
                <c:pt idx="336">
                  <c:v>92</c:v>
                </c:pt>
                <c:pt idx="337">
                  <c:v>92</c:v>
                </c:pt>
                <c:pt idx="338">
                  <c:v>90</c:v>
                </c:pt>
                <c:pt idx="339">
                  <c:v>97</c:v>
                </c:pt>
                <c:pt idx="340">
                  <c:v>88</c:v>
                </c:pt>
                <c:pt idx="341">
                  <c:v>62</c:v>
                </c:pt>
                <c:pt idx="342">
                  <c:v>57</c:v>
                </c:pt>
                <c:pt idx="343">
                  <c:v>53</c:v>
                </c:pt>
                <c:pt idx="344">
                  <c:v>52</c:v>
                </c:pt>
                <c:pt idx="345">
                  <c:v>51</c:v>
                </c:pt>
                <c:pt idx="346">
                  <c:v>54</c:v>
                </c:pt>
                <c:pt idx="347">
                  <c:v>61</c:v>
                </c:pt>
                <c:pt idx="348">
                  <c:v>64</c:v>
                </c:pt>
                <c:pt idx="349">
                  <c:v>68</c:v>
                </c:pt>
                <c:pt idx="350">
                  <c:v>74</c:v>
                </c:pt>
                <c:pt idx="351">
                  <c:v>74</c:v>
                </c:pt>
                <c:pt idx="352">
                  <c:v>81</c:v>
                </c:pt>
                <c:pt idx="353">
                  <c:v>74</c:v>
                </c:pt>
                <c:pt idx="354">
                  <c:v>73</c:v>
                </c:pt>
                <c:pt idx="355">
                  <c:v>82</c:v>
                </c:pt>
                <c:pt idx="356">
                  <c:v>80</c:v>
                </c:pt>
                <c:pt idx="357">
                  <c:v>74</c:v>
                </c:pt>
                <c:pt idx="358">
                  <c:v>66</c:v>
                </c:pt>
                <c:pt idx="359">
                  <c:v>58</c:v>
                </c:pt>
                <c:pt idx="360">
                  <c:v>58</c:v>
                </c:pt>
                <c:pt idx="361">
                  <c:v>49</c:v>
                </c:pt>
                <c:pt idx="362">
                  <c:v>39</c:v>
                </c:pt>
                <c:pt idx="363">
                  <c:v>36</c:v>
                </c:pt>
                <c:pt idx="364">
                  <c:v>35</c:v>
                </c:pt>
                <c:pt idx="365">
                  <c:v>45</c:v>
                </c:pt>
                <c:pt idx="366">
                  <c:v>49</c:v>
                </c:pt>
                <c:pt idx="367">
                  <c:v>50</c:v>
                </c:pt>
                <c:pt idx="368">
                  <c:v>48</c:v>
                </c:pt>
                <c:pt idx="369">
                  <c:v>45</c:v>
                </c:pt>
                <c:pt idx="370">
                  <c:v>47</c:v>
                </c:pt>
                <c:pt idx="371">
                  <c:v>51</c:v>
                </c:pt>
                <c:pt idx="372">
                  <c:v>49</c:v>
                </c:pt>
                <c:pt idx="373">
                  <c:v>50</c:v>
                </c:pt>
                <c:pt idx="374">
                  <c:v>46</c:v>
                </c:pt>
                <c:pt idx="375">
                  <c:v>46</c:v>
                </c:pt>
                <c:pt idx="376">
                  <c:v>54</c:v>
                </c:pt>
                <c:pt idx="377">
                  <c:v>55</c:v>
                </c:pt>
                <c:pt idx="378">
                  <c:v>51</c:v>
                </c:pt>
                <c:pt idx="379">
                  <c:v>52</c:v>
                </c:pt>
                <c:pt idx="380">
                  <c:v>48</c:v>
                </c:pt>
                <c:pt idx="381">
                  <c:v>55</c:v>
                </c:pt>
                <c:pt idx="382">
                  <c:v>61</c:v>
                </c:pt>
                <c:pt idx="383">
                  <c:v>60</c:v>
                </c:pt>
                <c:pt idx="384">
                  <c:v>59</c:v>
                </c:pt>
                <c:pt idx="385">
                  <c:v>60</c:v>
                </c:pt>
                <c:pt idx="386">
                  <c:v>57</c:v>
                </c:pt>
                <c:pt idx="387">
                  <c:v>56</c:v>
                </c:pt>
                <c:pt idx="388">
                  <c:v>52</c:v>
                </c:pt>
                <c:pt idx="389">
                  <c:v>47</c:v>
                </c:pt>
                <c:pt idx="390">
                  <c:v>49</c:v>
                </c:pt>
                <c:pt idx="391">
                  <c:v>49</c:v>
                </c:pt>
                <c:pt idx="392">
                  <c:v>53</c:v>
                </c:pt>
                <c:pt idx="393">
                  <c:v>50</c:v>
                </c:pt>
                <c:pt idx="394">
                  <c:v>58</c:v>
                </c:pt>
                <c:pt idx="395">
                  <c:v>58</c:v>
                </c:pt>
                <c:pt idx="396">
                  <c:v>64</c:v>
                </c:pt>
                <c:pt idx="397">
                  <c:v>63</c:v>
                </c:pt>
                <c:pt idx="398">
                  <c:v>63</c:v>
                </c:pt>
                <c:pt idx="399">
                  <c:v>66</c:v>
                </c:pt>
                <c:pt idx="400">
                  <c:v>69</c:v>
                </c:pt>
                <c:pt idx="401">
                  <c:v>66</c:v>
                </c:pt>
                <c:pt idx="402">
                  <c:v>69</c:v>
                </c:pt>
                <c:pt idx="403">
                  <c:v>60</c:v>
                </c:pt>
                <c:pt idx="404">
                  <c:v>54</c:v>
                </c:pt>
                <c:pt idx="405">
                  <c:v>59</c:v>
                </c:pt>
                <c:pt idx="406">
                  <c:v>53</c:v>
                </c:pt>
                <c:pt idx="407">
                  <c:v>51</c:v>
                </c:pt>
                <c:pt idx="408">
                  <c:v>48</c:v>
                </c:pt>
                <c:pt idx="409">
                  <c:v>45</c:v>
                </c:pt>
                <c:pt idx="410">
                  <c:v>54</c:v>
                </c:pt>
                <c:pt idx="411">
                  <c:v>71</c:v>
                </c:pt>
                <c:pt idx="412">
                  <c:v>73</c:v>
                </c:pt>
                <c:pt idx="413">
                  <c:v>79</c:v>
                </c:pt>
                <c:pt idx="414">
                  <c:v>76</c:v>
                </c:pt>
                <c:pt idx="415">
                  <c:v>80</c:v>
                </c:pt>
                <c:pt idx="416">
                  <c:v>77</c:v>
                </c:pt>
                <c:pt idx="417">
                  <c:v>73</c:v>
                </c:pt>
                <c:pt idx="418">
                  <c:v>57</c:v>
                </c:pt>
                <c:pt idx="419">
                  <c:v>46</c:v>
                </c:pt>
                <c:pt idx="420">
                  <c:v>49</c:v>
                </c:pt>
                <c:pt idx="421">
                  <c:v>61</c:v>
                </c:pt>
                <c:pt idx="422">
                  <c:v>64</c:v>
                </c:pt>
                <c:pt idx="423">
                  <c:v>63</c:v>
                </c:pt>
                <c:pt idx="424">
                  <c:v>60</c:v>
                </c:pt>
                <c:pt idx="425">
                  <c:v>64</c:v>
                </c:pt>
                <c:pt idx="426">
                  <c:v>71</c:v>
                </c:pt>
                <c:pt idx="427">
                  <c:v>59</c:v>
                </c:pt>
                <c:pt idx="428">
                  <c:v>53</c:v>
                </c:pt>
                <c:pt idx="429">
                  <c:v>47</c:v>
                </c:pt>
                <c:pt idx="430">
                  <c:v>48</c:v>
                </c:pt>
                <c:pt idx="431">
                  <c:v>53</c:v>
                </c:pt>
                <c:pt idx="432">
                  <c:v>51</c:v>
                </c:pt>
                <c:pt idx="433">
                  <c:v>54</c:v>
                </c:pt>
                <c:pt idx="434">
                  <c:v>54</c:v>
                </c:pt>
                <c:pt idx="435">
                  <c:v>52</c:v>
                </c:pt>
                <c:pt idx="436">
                  <c:v>53</c:v>
                </c:pt>
                <c:pt idx="437">
                  <c:v>55</c:v>
                </c:pt>
                <c:pt idx="438">
                  <c:v>51</c:v>
                </c:pt>
                <c:pt idx="439">
                  <c:v>51</c:v>
                </c:pt>
                <c:pt idx="440">
                  <c:v>48</c:v>
                </c:pt>
                <c:pt idx="441">
                  <c:v>49</c:v>
                </c:pt>
                <c:pt idx="442">
                  <c:v>54</c:v>
                </c:pt>
                <c:pt idx="443">
                  <c:v>54</c:v>
                </c:pt>
                <c:pt idx="444">
                  <c:v>55</c:v>
                </c:pt>
                <c:pt idx="445">
                  <c:v>57</c:v>
                </c:pt>
                <c:pt idx="446">
                  <c:v>60</c:v>
                </c:pt>
                <c:pt idx="447">
                  <c:v>57</c:v>
                </c:pt>
                <c:pt idx="448">
                  <c:v>64</c:v>
                </c:pt>
                <c:pt idx="449">
                  <c:v>60</c:v>
                </c:pt>
                <c:pt idx="450">
                  <c:v>63</c:v>
                </c:pt>
                <c:pt idx="451">
                  <c:v>62</c:v>
                </c:pt>
                <c:pt idx="452">
                  <c:v>65</c:v>
                </c:pt>
                <c:pt idx="453">
                  <c:v>67</c:v>
                </c:pt>
                <c:pt idx="454">
                  <c:v>71</c:v>
                </c:pt>
                <c:pt idx="455">
                  <c:v>68</c:v>
                </c:pt>
                <c:pt idx="456">
                  <c:v>66</c:v>
                </c:pt>
                <c:pt idx="457">
                  <c:v>57</c:v>
                </c:pt>
                <c:pt idx="458">
                  <c:v>58</c:v>
                </c:pt>
                <c:pt idx="459">
                  <c:v>57</c:v>
                </c:pt>
                <c:pt idx="460">
                  <c:v>51</c:v>
                </c:pt>
                <c:pt idx="461">
                  <c:v>48</c:v>
                </c:pt>
                <c:pt idx="462">
                  <c:v>47</c:v>
                </c:pt>
                <c:pt idx="463">
                  <c:v>47</c:v>
                </c:pt>
                <c:pt idx="464">
                  <c:v>50</c:v>
                </c:pt>
                <c:pt idx="465">
                  <c:v>51</c:v>
                </c:pt>
                <c:pt idx="466">
                  <c:v>50</c:v>
                </c:pt>
                <c:pt idx="467">
                  <c:v>55</c:v>
                </c:pt>
                <c:pt idx="468">
                  <c:v>54</c:v>
                </c:pt>
                <c:pt idx="469">
                  <c:v>55</c:v>
                </c:pt>
                <c:pt idx="470">
                  <c:v>53</c:v>
                </c:pt>
                <c:pt idx="471">
                  <c:v>58</c:v>
                </c:pt>
                <c:pt idx="472">
                  <c:v>56</c:v>
                </c:pt>
                <c:pt idx="473">
                  <c:v>59</c:v>
                </c:pt>
                <c:pt idx="474">
                  <c:v>67</c:v>
                </c:pt>
                <c:pt idx="475">
                  <c:v>66</c:v>
                </c:pt>
                <c:pt idx="476">
                  <c:v>67</c:v>
                </c:pt>
                <c:pt idx="477">
                  <c:v>69</c:v>
                </c:pt>
                <c:pt idx="478">
                  <c:v>67</c:v>
                </c:pt>
                <c:pt idx="479">
                  <c:v>70</c:v>
                </c:pt>
                <c:pt idx="480">
                  <c:v>60</c:v>
                </c:pt>
                <c:pt idx="481">
                  <c:v>51</c:v>
                </c:pt>
                <c:pt idx="482">
                  <c:v>54</c:v>
                </c:pt>
                <c:pt idx="483">
                  <c:v>54</c:v>
                </c:pt>
                <c:pt idx="484">
                  <c:v>52</c:v>
                </c:pt>
                <c:pt idx="485">
                  <c:v>59</c:v>
                </c:pt>
                <c:pt idx="486">
                  <c:v>58</c:v>
                </c:pt>
                <c:pt idx="487">
                  <c:v>60</c:v>
                </c:pt>
                <c:pt idx="488">
                  <c:v>59</c:v>
                </c:pt>
                <c:pt idx="489">
                  <c:v>60</c:v>
                </c:pt>
                <c:pt idx="490">
                  <c:v>57</c:v>
                </c:pt>
                <c:pt idx="491">
                  <c:v>56</c:v>
                </c:pt>
                <c:pt idx="492">
                  <c:v>47</c:v>
                </c:pt>
                <c:pt idx="493">
                  <c:v>46</c:v>
                </c:pt>
                <c:pt idx="494">
                  <c:v>49</c:v>
                </c:pt>
                <c:pt idx="495">
                  <c:v>50</c:v>
                </c:pt>
                <c:pt idx="496">
                  <c:v>49</c:v>
                </c:pt>
                <c:pt idx="497">
                  <c:v>49</c:v>
                </c:pt>
                <c:pt idx="498">
                  <c:v>50</c:v>
                </c:pt>
                <c:pt idx="499">
                  <c:v>50</c:v>
                </c:pt>
                <c:pt idx="500">
                  <c:v>56</c:v>
                </c:pt>
                <c:pt idx="501">
                  <c:v>59</c:v>
                </c:pt>
                <c:pt idx="502">
                  <c:v>62</c:v>
                </c:pt>
                <c:pt idx="503">
                  <c:v>69</c:v>
                </c:pt>
                <c:pt idx="504">
                  <c:v>68</c:v>
                </c:pt>
                <c:pt idx="505">
                  <c:v>71</c:v>
                </c:pt>
                <c:pt idx="506">
                  <c:v>69</c:v>
                </c:pt>
                <c:pt idx="507">
                  <c:v>64</c:v>
                </c:pt>
                <c:pt idx="508">
                  <c:v>63</c:v>
                </c:pt>
                <c:pt idx="509">
                  <c:v>57</c:v>
                </c:pt>
                <c:pt idx="510">
                  <c:v>50</c:v>
                </c:pt>
                <c:pt idx="511">
                  <c:v>49</c:v>
                </c:pt>
                <c:pt idx="512">
                  <c:v>47</c:v>
                </c:pt>
                <c:pt idx="513">
                  <c:v>51</c:v>
                </c:pt>
                <c:pt idx="514">
                  <c:v>49</c:v>
                </c:pt>
                <c:pt idx="515">
                  <c:v>45</c:v>
                </c:pt>
                <c:pt idx="516">
                  <c:v>54</c:v>
                </c:pt>
                <c:pt idx="517">
                  <c:v>59</c:v>
                </c:pt>
                <c:pt idx="518">
                  <c:v>61</c:v>
                </c:pt>
                <c:pt idx="519">
                  <c:v>56</c:v>
                </c:pt>
                <c:pt idx="520">
                  <c:v>58</c:v>
                </c:pt>
                <c:pt idx="521">
                  <c:v>59</c:v>
                </c:pt>
                <c:pt idx="522">
                  <c:v>64</c:v>
                </c:pt>
                <c:pt idx="523">
                  <c:v>57</c:v>
                </c:pt>
                <c:pt idx="524">
                  <c:v>50</c:v>
                </c:pt>
                <c:pt idx="525">
                  <c:v>54</c:v>
                </c:pt>
                <c:pt idx="526">
                  <c:v>59</c:v>
                </c:pt>
                <c:pt idx="527">
                  <c:v>60</c:v>
                </c:pt>
                <c:pt idx="528">
                  <c:v>60</c:v>
                </c:pt>
                <c:pt idx="529">
                  <c:v>60</c:v>
                </c:pt>
                <c:pt idx="530">
                  <c:v>56</c:v>
                </c:pt>
                <c:pt idx="531">
                  <c:v>58</c:v>
                </c:pt>
                <c:pt idx="532">
                  <c:v>64</c:v>
                </c:pt>
                <c:pt idx="533">
                  <c:v>71</c:v>
                </c:pt>
                <c:pt idx="534">
                  <c:v>68</c:v>
                </c:pt>
                <c:pt idx="535">
                  <c:v>68</c:v>
                </c:pt>
                <c:pt idx="536">
                  <c:v>62</c:v>
                </c:pt>
                <c:pt idx="537">
                  <c:v>66</c:v>
                </c:pt>
                <c:pt idx="538">
                  <c:v>66</c:v>
                </c:pt>
                <c:pt idx="539">
                  <c:v>61</c:v>
                </c:pt>
                <c:pt idx="540">
                  <c:v>62</c:v>
                </c:pt>
                <c:pt idx="541">
                  <c:v>66</c:v>
                </c:pt>
                <c:pt idx="542">
                  <c:v>76</c:v>
                </c:pt>
                <c:pt idx="543">
                  <c:v>85</c:v>
                </c:pt>
                <c:pt idx="544">
                  <c:v>86</c:v>
                </c:pt>
                <c:pt idx="545">
                  <c:v>87</c:v>
                </c:pt>
                <c:pt idx="546">
                  <c:v>84</c:v>
                </c:pt>
                <c:pt idx="547">
                  <c:v>82</c:v>
                </c:pt>
                <c:pt idx="548">
                  <c:v>79</c:v>
                </c:pt>
                <c:pt idx="549">
                  <c:v>72</c:v>
                </c:pt>
                <c:pt idx="550">
                  <c:v>69</c:v>
                </c:pt>
                <c:pt idx="551">
                  <c:v>74</c:v>
                </c:pt>
                <c:pt idx="552">
                  <c:v>80</c:v>
                </c:pt>
                <c:pt idx="553">
                  <c:v>83</c:v>
                </c:pt>
                <c:pt idx="554">
                  <c:v>84</c:v>
                </c:pt>
                <c:pt idx="555">
                  <c:v>88</c:v>
                </c:pt>
                <c:pt idx="556">
                  <c:v>86</c:v>
                </c:pt>
                <c:pt idx="557">
                  <c:v>94</c:v>
                </c:pt>
                <c:pt idx="558">
                  <c:v>89</c:v>
                </c:pt>
                <c:pt idx="559">
                  <c:v>83</c:v>
                </c:pt>
                <c:pt idx="560">
                  <c:v>84</c:v>
                </c:pt>
                <c:pt idx="561">
                  <c:v>81</c:v>
                </c:pt>
                <c:pt idx="562">
                  <c:v>75</c:v>
                </c:pt>
                <c:pt idx="563">
                  <c:v>78</c:v>
                </c:pt>
                <c:pt idx="564">
                  <c:v>63</c:v>
                </c:pt>
                <c:pt idx="565">
                  <c:v>65</c:v>
                </c:pt>
                <c:pt idx="566">
                  <c:v>69</c:v>
                </c:pt>
                <c:pt idx="567">
                  <c:v>68</c:v>
                </c:pt>
                <c:pt idx="568">
                  <c:v>62</c:v>
                </c:pt>
                <c:pt idx="569">
                  <c:v>62</c:v>
                </c:pt>
                <c:pt idx="570">
                  <c:v>68</c:v>
                </c:pt>
                <c:pt idx="571">
                  <c:v>77</c:v>
                </c:pt>
                <c:pt idx="572">
                  <c:v>74</c:v>
                </c:pt>
                <c:pt idx="573">
                  <c:v>69</c:v>
                </c:pt>
                <c:pt idx="574">
                  <c:v>65</c:v>
                </c:pt>
                <c:pt idx="575">
                  <c:v>71</c:v>
                </c:pt>
                <c:pt idx="576">
                  <c:v>75</c:v>
                </c:pt>
                <c:pt idx="577">
                  <c:v>65</c:v>
                </c:pt>
                <c:pt idx="578">
                  <c:v>62</c:v>
                </c:pt>
                <c:pt idx="579">
                  <c:v>62</c:v>
                </c:pt>
                <c:pt idx="580">
                  <c:v>63</c:v>
                </c:pt>
                <c:pt idx="581">
                  <c:v>67</c:v>
                </c:pt>
                <c:pt idx="582">
                  <c:v>65</c:v>
                </c:pt>
                <c:pt idx="583">
                  <c:v>65</c:v>
                </c:pt>
                <c:pt idx="584">
                  <c:v>68</c:v>
                </c:pt>
                <c:pt idx="585">
                  <c:v>74</c:v>
                </c:pt>
                <c:pt idx="586">
                  <c:v>69</c:v>
                </c:pt>
                <c:pt idx="587">
                  <c:v>75</c:v>
                </c:pt>
                <c:pt idx="588">
                  <c:v>71</c:v>
                </c:pt>
                <c:pt idx="589">
                  <c:v>68</c:v>
                </c:pt>
                <c:pt idx="590">
                  <c:v>69</c:v>
                </c:pt>
                <c:pt idx="591">
                  <c:v>70</c:v>
                </c:pt>
                <c:pt idx="592">
                  <c:v>66</c:v>
                </c:pt>
                <c:pt idx="593">
                  <c:v>68</c:v>
                </c:pt>
                <c:pt idx="594">
                  <c:v>61</c:v>
                </c:pt>
                <c:pt idx="595">
                  <c:v>58</c:v>
                </c:pt>
                <c:pt idx="596">
                  <c:v>63</c:v>
                </c:pt>
                <c:pt idx="597">
                  <c:v>60</c:v>
                </c:pt>
                <c:pt idx="598">
                  <c:v>63</c:v>
                </c:pt>
                <c:pt idx="599">
                  <c:v>66</c:v>
                </c:pt>
                <c:pt idx="600">
                  <c:v>69</c:v>
                </c:pt>
                <c:pt idx="601">
                  <c:v>67</c:v>
                </c:pt>
                <c:pt idx="602">
                  <c:v>70</c:v>
                </c:pt>
                <c:pt idx="603">
                  <c:v>72</c:v>
                </c:pt>
                <c:pt idx="604">
                  <c:v>69</c:v>
                </c:pt>
                <c:pt idx="605">
                  <c:v>61</c:v>
                </c:pt>
                <c:pt idx="606">
                  <c:v>58</c:v>
                </c:pt>
                <c:pt idx="607">
                  <c:v>58</c:v>
                </c:pt>
                <c:pt idx="608">
                  <c:v>67</c:v>
                </c:pt>
                <c:pt idx="609">
                  <c:v>64</c:v>
                </c:pt>
                <c:pt idx="610">
                  <c:v>64</c:v>
                </c:pt>
                <c:pt idx="611">
                  <c:v>66</c:v>
                </c:pt>
                <c:pt idx="612">
                  <c:v>63</c:v>
                </c:pt>
                <c:pt idx="613">
                  <c:v>68</c:v>
                </c:pt>
                <c:pt idx="614">
                  <c:v>72</c:v>
                </c:pt>
                <c:pt idx="615">
                  <c:v>65</c:v>
                </c:pt>
                <c:pt idx="616">
                  <c:v>64</c:v>
                </c:pt>
                <c:pt idx="617">
                  <c:v>61</c:v>
                </c:pt>
                <c:pt idx="618">
                  <c:v>64</c:v>
                </c:pt>
                <c:pt idx="619">
                  <c:v>69</c:v>
                </c:pt>
                <c:pt idx="620">
                  <c:v>70</c:v>
                </c:pt>
                <c:pt idx="621">
                  <c:v>74</c:v>
                </c:pt>
                <c:pt idx="622">
                  <c:v>77</c:v>
                </c:pt>
                <c:pt idx="623">
                  <c:v>89</c:v>
                </c:pt>
                <c:pt idx="624">
                  <c:v>86</c:v>
                </c:pt>
                <c:pt idx="625">
                  <c:v>83</c:v>
                </c:pt>
                <c:pt idx="626">
                  <c:v>90</c:v>
                </c:pt>
                <c:pt idx="627">
                  <c:v>97</c:v>
                </c:pt>
                <c:pt idx="628">
                  <c:v>88</c:v>
                </c:pt>
                <c:pt idx="629">
                  <c:v>84</c:v>
                </c:pt>
                <c:pt idx="630">
                  <c:v>73</c:v>
                </c:pt>
                <c:pt idx="631">
                  <c:v>73</c:v>
                </c:pt>
                <c:pt idx="632">
                  <c:v>74</c:v>
                </c:pt>
                <c:pt idx="633">
                  <c:v>69</c:v>
                </c:pt>
                <c:pt idx="634">
                  <c:v>57</c:v>
                </c:pt>
                <c:pt idx="635">
                  <c:v>63</c:v>
                </c:pt>
                <c:pt idx="636">
                  <c:v>65</c:v>
                </c:pt>
                <c:pt idx="637">
                  <c:v>64</c:v>
                </c:pt>
                <c:pt idx="638">
                  <c:v>60</c:v>
                </c:pt>
                <c:pt idx="639">
                  <c:v>55</c:v>
                </c:pt>
                <c:pt idx="640">
                  <c:v>52</c:v>
                </c:pt>
                <c:pt idx="641">
                  <c:v>52</c:v>
                </c:pt>
                <c:pt idx="642">
                  <c:v>46</c:v>
                </c:pt>
                <c:pt idx="643">
                  <c:v>48</c:v>
                </c:pt>
                <c:pt idx="644">
                  <c:v>54</c:v>
                </c:pt>
                <c:pt idx="645">
                  <c:v>59</c:v>
                </c:pt>
                <c:pt idx="646">
                  <c:v>62</c:v>
                </c:pt>
                <c:pt idx="647">
                  <c:v>73</c:v>
                </c:pt>
                <c:pt idx="648">
                  <c:v>68</c:v>
                </c:pt>
                <c:pt idx="649">
                  <c:v>69</c:v>
                </c:pt>
                <c:pt idx="650">
                  <c:v>64</c:v>
                </c:pt>
                <c:pt idx="651">
                  <c:v>62</c:v>
                </c:pt>
                <c:pt idx="652">
                  <c:v>61</c:v>
                </c:pt>
                <c:pt idx="653">
                  <c:v>59</c:v>
                </c:pt>
                <c:pt idx="654">
                  <c:v>48</c:v>
                </c:pt>
                <c:pt idx="655">
                  <c:v>52</c:v>
                </c:pt>
                <c:pt idx="656">
                  <c:v>54</c:v>
                </c:pt>
                <c:pt idx="657">
                  <c:v>60</c:v>
                </c:pt>
                <c:pt idx="658">
                  <c:v>64</c:v>
                </c:pt>
                <c:pt idx="659">
                  <c:v>66</c:v>
                </c:pt>
                <c:pt idx="660">
                  <c:v>70</c:v>
                </c:pt>
                <c:pt idx="661">
                  <c:v>68</c:v>
                </c:pt>
                <c:pt idx="662">
                  <c:v>70</c:v>
                </c:pt>
                <c:pt idx="663">
                  <c:v>71</c:v>
                </c:pt>
                <c:pt idx="664">
                  <c:v>66</c:v>
                </c:pt>
                <c:pt idx="665">
                  <c:v>60</c:v>
                </c:pt>
                <c:pt idx="666">
                  <c:v>59</c:v>
                </c:pt>
                <c:pt idx="667">
                  <c:v>54</c:v>
                </c:pt>
                <c:pt idx="668">
                  <c:v>56</c:v>
                </c:pt>
                <c:pt idx="669">
                  <c:v>53</c:v>
                </c:pt>
                <c:pt idx="670">
                  <c:v>50</c:v>
                </c:pt>
                <c:pt idx="671">
                  <c:v>50</c:v>
                </c:pt>
                <c:pt idx="672">
                  <c:v>53</c:v>
                </c:pt>
                <c:pt idx="673">
                  <c:v>50</c:v>
                </c:pt>
                <c:pt idx="674">
                  <c:v>60</c:v>
                </c:pt>
                <c:pt idx="675">
                  <c:v>64</c:v>
                </c:pt>
                <c:pt idx="676">
                  <c:v>61</c:v>
                </c:pt>
                <c:pt idx="677">
                  <c:v>59</c:v>
                </c:pt>
                <c:pt idx="678">
                  <c:v>58</c:v>
                </c:pt>
                <c:pt idx="679">
                  <c:v>54</c:v>
                </c:pt>
                <c:pt idx="680">
                  <c:v>60</c:v>
                </c:pt>
                <c:pt idx="681">
                  <c:v>49</c:v>
                </c:pt>
                <c:pt idx="682">
                  <c:v>48</c:v>
                </c:pt>
                <c:pt idx="683">
                  <c:v>53</c:v>
                </c:pt>
                <c:pt idx="684">
                  <c:v>55</c:v>
                </c:pt>
                <c:pt idx="685">
                  <c:v>49</c:v>
                </c:pt>
                <c:pt idx="686">
                  <c:v>53</c:v>
                </c:pt>
                <c:pt idx="687">
                  <c:v>49</c:v>
                </c:pt>
                <c:pt idx="688">
                  <c:v>50</c:v>
                </c:pt>
                <c:pt idx="689">
                  <c:v>49</c:v>
                </c:pt>
                <c:pt idx="690">
                  <c:v>54</c:v>
                </c:pt>
                <c:pt idx="691">
                  <c:v>60</c:v>
                </c:pt>
                <c:pt idx="692">
                  <c:v>71</c:v>
                </c:pt>
                <c:pt idx="693">
                  <c:v>74</c:v>
                </c:pt>
                <c:pt idx="694">
                  <c:v>76</c:v>
                </c:pt>
                <c:pt idx="695">
                  <c:v>82</c:v>
                </c:pt>
                <c:pt idx="696">
                  <c:v>76</c:v>
                </c:pt>
                <c:pt idx="697">
                  <c:v>72</c:v>
                </c:pt>
                <c:pt idx="698">
                  <c:v>63</c:v>
                </c:pt>
                <c:pt idx="699">
                  <c:v>54</c:v>
                </c:pt>
                <c:pt idx="700">
                  <c:v>56</c:v>
                </c:pt>
                <c:pt idx="701">
                  <c:v>53</c:v>
                </c:pt>
                <c:pt idx="702">
                  <c:v>53</c:v>
                </c:pt>
                <c:pt idx="703">
                  <c:v>65</c:v>
                </c:pt>
                <c:pt idx="704">
                  <c:v>68</c:v>
                </c:pt>
                <c:pt idx="705">
                  <c:v>70</c:v>
                </c:pt>
                <c:pt idx="706">
                  <c:v>81</c:v>
                </c:pt>
                <c:pt idx="707">
                  <c:v>75</c:v>
                </c:pt>
                <c:pt idx="708">
                  <c:v>78</c:v>
                </c:pt>
                <c:pt idx="709">
                  <c:v>76</c:v>
                </c:pt>
                <c:pt idx="710">
                  <c:v>71</c:v>
                </c:pt>
                <c:pt idx="711">
                  <c:v>66</c:v>
                </c:pt>
                <c:pt idx="712">
                  <c:v>65</c:v>
                </c:pt>
                <c:pt idx="713">
                  <c:v>61</c:v>
                </c:pt>
                <c:pt idx="714">
                  <c:v>63</c:v>
                </c:pt>
                <c:pt idx="715">
                  <c:v>65</c:v>
                </c:pt>
                <c:pt idx="716">
                  <c:v>66</c:v>
                </c:pt>
                <c:pt idx="717">
                  <c:v>66</c:v>
                </c:pt>
                <c:pt idx="718">
                  <c:v>69</c:v>
                </c:pt>
                <c:pt idx="719">
                  <c:v>70</c:v>
                </c:pt>
                <c:pt idx="720">
                  <c:v>71</c:v>
                </c:pt>
                <c:pt idx="721">
                  <c:v>72</c:v>
                </c:pt>
                <c:pt idx="722">
                  <c:v>67</c:v>
                </c:pt>
                <c:pt idx="723">
                  <c:v>66</c:v>
                </c:pt>
                <c:pt idx="724">
                  <c:v>67</c:v>
                </c:pt>
                <c:pt idx="725">
                  <c:v>59</c:v>
                </c:pt>
                <c:pt idx="726">
                  <c:v>66</c:v>
                </c:pt>
                <c:pt idx="727">
                  <c:v>56</c:v>
                </c:pt>
                <c:pt idx="728">
                  <c:v>51</c:v>
                </c:pt>
                <c:pt idx="729">
                  <c:v>54</c:v>
                </c:pt>
                <c:pt idx="730">
                  <c:v>59</c:v>
                </c:pt>
                <c:pt idx="731">
                  <c:v>51</c:v>
                </c:pt>
                <c:pt idx="732">
                  <c:v>55</c:v>
                </c:pt>
                <c:pt idx="733">
                  <c:v>46</c:v>
                </c:pt>
                <c:pt idx="734">
                  <c:v>56</c:v>
                </c:pt>
                <c:pt idx="735">
                  <c:v>56</c:v>
                </c:pt>
                <c:pt idx="736">
                  <c:v>61</c:v>
                </c:pt>
                <c:pt idx="737">
                  <c:v>58</c:v>
                </c:pt>
                <c:pt idx="738">
                  <c:v>64</c:v>
                </c:pt>
                <c:pt idx="739">
                  <c:v>64</c:v>
                </c:pt>
                <c:pt idx="740">
                  <c:v>65</c:v>
                </c:pt>
                <c:pt idx="741">
                  <c:v>64</c:v>
                </c:pt>
                <c:pt idx="742">
                  <c:v>69</c:v>
                </c:pt>
                <c:pt idx="743">
                  <c:v>68</c:v>
                </c:pt>
                <c:pt idx="744">
                  <c:v>67</c:v>
                </c:pt>
                <c:pt idx="745">
                  <c:v>66</c:v>
                </c:pt>
                <c:pt idx="746">
                  <c:v>64</c:v>
                </c:pt>
                <c:pt idx="747">
                  <c:v>65</c:v>
                </c:pt>
                <c:pt idx="748">
                  <c:v>64</c:v>
                </c:pt>
                <c:pt idx="749">
                  <c:v>68</c:v>
                </c:pt>
                <c:pt idx="750">
                  <c:v>65</c:v>
                </c:pt>
                <c:pt idx="751">
                  <c:v>64</c:v>
                </c:pt>
                <c:pt idx="752">
                  <c:v>59</c:v>
                </c:pt>
                <c:pt idx="753">
                  <c:v>55</c:v>
                </c:pt>
                <c:pt idx="754">
                  <c:v>51</c:v>
                </c:pt>
                <c:pt idx="755">
                  <c:v>51</c:v>
                </c:pt>
                <c:pt idx="756">
                  <c:v>42</c:v>
                </c:pt>
                <c:pt idx="757">
                  <c:v>42</c:v>
                </c:pt>
                <c:pt idx="758">
                  <c:v>42</c:v>
                </c:pt>
                <c:pt idx="759">
                  <c:v>47</c:v>
                </c:pt>
                <c:pt idx="760">
                  <c:v>51</c:v>
                </c:pt>
                <c:pt idx="761">
                  <c:v>58</c:v>
                </c:pt>
                <c:pt idx="762">
                  <c:v>55</c:v>
                </c:pt>
                <c:pt idx="763">
                  <c:v>66</c:v>
                </c:pt>
                <c:pt idx="764">
                  <c:v>68</c:v>
                </c:pt>
                <c:pt idx="765">
                  <c:v>69</c:v>
                </c:pt>
                <c:pt idx="766">
                  <c:v>66</c:v>
                </c:pt>
                <c:pt idx="767">
                  <c:v>65</c:v>
                </c:pt>
                <c:pt idx="768">
                  <c:v>61</c:v>
                </c:pt>
                <c:pt idx="769">
                  <c:v>62</c:v>
                </c:pt>
                <c:pt idx="770">
                  <c:v>48</c:v>
                </c:pt>
                <c:pt idx="771">
                  <c:v>43</c:v>
                </c:pt>
                <c:pt idx="772">
                  <c:v>38</c:v>
                </c:pt>
                <c:pt idx="773">
                  <c:v>40</c:v>
                </c:pt>
                <c:pt idx="774">
                  <c:v>44</c:v>
                </c:pt>
                <c:pt idx="775">
                  <c:v>55</c:v>
                </c:pt>
                <c:pt idx="776">
                  <c:v>58</c:v>
                </c:pt>
                <c:pt idx="777">
                  <c:v>64</c:v>
                </c:pt>
                <c:pt idx="778">
                  <c:v>63</c:v>
                </c:pt>
                <c:pt idx="779">
                  <c:v>65</c:v>
                </c:pt>
                <c:pt idx="780">
                  <c:v>67</c:v>
                </c:pt>
                <c:pt idx="781">
                  <c:v>66</c:v>
                </c:pt>
                <c:pt idx="782">
                  <c:v>53</c:v>
                </c:pt>
                <c:pt idx="783">
                  <c:v>51</c:v>
                </c:pt>
                <c:pt idx="784">
                  <c:v>47</c:v>
                </c:pt>
                <c:pt idx="785">
                  <c:v>49</c:v>
                </c:pt>
                <c:pt idx="786">
                  <c:v>45</c:v>
                </c:pt>
                <c:pt idx="787">
                  <c:v>41</c:v>
                </c:pt>
                <c:pt idx="788">
                  <c:v>37</c:v>
                </c:pt>
                <c:pt idx="789">
                  <c:v>39</c:v>
                </c:pt>
                <c:pt idx="790">
                  <c:v>48</c:v>
                </c:pt>
                <c:pt idx="791">
                  <c:v>47</c:v>
                </c:pt>
                <c:pt idx="792">
                  <c:v>45</c:v>
                </c:pt>
                <c:pt idx="793">
                  <c:v>48</c:v>
                </c:pt>
                <c:pt idx="794">
                  <c:v>46</c:v>
                </c:pt>
                <c:pt idx="795">
                  <c:v>50</c:v>
                </c:pt>
                <c:pt idx="796">
                  <c:v>48</c:v>
                </c:pt>
                <c:pt idx="797">
                  <c:v>37</c:v>
                </c:pt>
                <c:pt idx="798">
                  <c:v>41</c:v>
                </c:pt>
                <c:pt idx="799">
                  <c:v>43</c:v>
                </c:pt>
                <c:pt idx="800">
                  <c:v>40</c:v>
                </c:pt>
                <c:pt idx="801">
                  <c:v>43</c:v>
                </c:pt>
                <c:pt idx="802">
                  <c:v>45</c:v>
                </c:pt>
                <c:pt idx="803">
                  <c:v>51</c:v>
                </c:pt>
                <c:pt idx="804">
                  <c:v>52</c:v>
                </c:pt>
                <c:pt idx="805">
                  <c:v>49</c:v>
                </c:pt>
                <c:pt idx="806">
                  <c:v>47</c:v>
                </c:pt>
                <c:pt idx="807">
                  <c:v>50</c:v>
                </c:pt>
                <c:pt idx="808">
                  <c:v>44</c:v>
                </c:pt>
                <c:pt idx="809">
                  <c:v>33</c:v>
                </c:pt>
                <c:pt idx="810">
                  <c:v>21</c:v>
                </c:pt>
                <c:pt idx="811">
                  <c:v>15</c:v>
                </c:pt>
                <c:pt idx="812">
                  <c:v>13</c:v>
                </c:pt>
                <c:pt idx="813">
                  <c:v>12</c:v>
                </c:pt>
                <c:pt idx="814">
                  <c:v>12</c:v>
                </c:pt>
                <c:pt idx="815">
                  <c:v>15</c:v>
                </c:pt>
                <c:pt idx="816">
                  <c:v>17</c:v>
                </c:pt>
                <c:pt idx="817">
                  <c:v>22</c:v>
                </c:pt>
                <c:pt idx="818">
                  <c:v>22</c:v>
                </c:pt>
                <c:pt idx="819">
                  <c:v>24</c:v>
                </c:pt>
                <c:pt idx="820">
                  <c:v>24</c:v>
                </c:pt>
                <c:pt idx="821">
                  <c:v>19</c:v>
                </c:pt>
                <c:pt idx="822">
                  <c:v>18</c:v>
                </c:pt>
                <c:pt idx="823">
                  <c:v>18</c:v>
                </c:pt>
                <c:pt idx="824">
                  <c:v>16</c:v>
                </c:pt>
                <c:pt idx="825">
                  <c:v>18</c:v>
                </c:pt>
                <c:pt idx="826">
                  <c:v>17</c:v>
                </c:pt>
                <c:pt idx="827">
                  <c:v>19</c:v>
                </c:pt>
                <c:pt idx="828">
                  <c:v>22</c:v>
                </c:pt>
                <c:pt idx="829">
                  <c:v>22</c:v>
                </c:pt>
                <c:pt idx="830">
                  <c:v>24</c:v>
                </c:pt>
                <c:pt idx="831">
                  <c:v>25</c:v>
                </c:pt>
                <c:pt idx="832">
                  <c:v>24</c:v>
                </c:pt>
                <c:pt idx="833">
                  <c:v>25</c:v>
                </c:pt>
                <c:pt idx="834">
                  <c:v>25</c:v>
                </c:pt>
                <c:pt idx="835">
                  <c:v>28</c:v>
                </c:pt>
                <c:pt idx="836">
                  <c:v>29</c:v>
                </c:pt>
                <c:pt idx="837">
                  <c:v>28</c:v>
                </c:pt>
                <c:pt idx="838">
                  <c:v>28</c:v>
                </c:pt>
                <c:pt idx="839">
                  <c:v>27</c:v>
                </c:pt>
                <c:pt idx="840">
                  <c:v>27</c:v>
                </c:pt>
                <c:pt idx="841">
                  <c:v>25</c:v>
                </c:pt>
                <c:pt idx="842">
                  <c:v>20</c:v>
                </c:pt>
                <c:pt idx="843">
                  <c:v>21</c:v>
                </c:pt>
                <c:pt idx="844">
                  <c:v>20</c:v>
                </c:pt>
                <c:pt idx="845">
                  <c:v>21</c:v>
                </c:pt>
                <c:pt idx="846">
                  <c:v>25</c:v>
                </c:pt>
                <c:pt idx="847">
                  <c:v>23</c:v>
                </c:pt>
                <c:pt idx="848">
                  <c:v>21</c:v>
                </c:pt>
                <c:pt idx="849">
                  <c:v>26</c:v>
                </c:pt>
                <c:pt idx="850">
                  <c:v>26</c:v>
                </c:pt>
                <c:pt idx="851">
                  <c:v>26</c:v>
                </c:pt>
                <c:pt idx="852">
                  <c:v>23</c:v>
                </c:pt>
                <c:pt idx="853">
                  <c:v>22</c:v>
                </c:pt>
                <c:pt idx="854">
                  <c:v>22</c:v>
                </c:pt>
                <c:pt idx="855">
                  <c:v>24</c:v>
                </c:pt>
                <c:pt idx="856">
                  <c:v>25</c:v>
                </c:pt>
                <c:pt idx="857">
                  <c:v>27</c:v>
                </c:pt>
                <c:pt idx="858">
                  <c:v>25</c:v>
                </c:pt>
                <c:pt idx="859">
                  <c:v>25</c:v>
                </c:pt>
                <c:pt idx="860">
                  <c:v>25</c:v>
                </c:pt>
                <c:pt idx="861">
                  <c:v>27</c:v>
                </c:pt>
                <c:pt idx="862">
                  <c:v>29</c:v>
                </c:pt>
                <c:pt idx="863">
                  <c:v>26</c:v>
                </c:pt>
                <c:pt idx="864">
                  <c:v>23</c:v>
                </c:pt>
                <c:pt idx="865">
                  <c:v>29</c:v>
                </c:pt>
                <c:pt idx="866">
                  <c:v>37</c:v>
                </c:pt>
                <c:pt idx="867">
                  <c:v>41</c:v>
                </c:pt>
                <c:pt idx="868">
                  <c:v>50</c:v>
                </c:pt>
                <c:pt idx="869">
                  <c:v>54</c:v>
                </c:pt>
                <c:pt idx="870">
                  <c:v>62</c:v>
                </c:pt>
                <c:pt idx="871">
                  <c:v>69</c:v>
                </c:pt>
                <c:pt idx="872">
                  <c:v>72</c:v>
                </c:pt>
                <c:pt idx="873">
                  <c:v>68</c:v>
                </c:pt>
                <c:pt idx="874">
                  <c:v>72</c:v>
                </c:pt>
                <c:pt idx="875">
                  <c:v>62</c:v>
                </c:pt>
                <c:pt idx="876">
                  <c:v>57</c:v>
                </c:pt>
                <c:pt idx="877">
                  <c:v>54</c:v>
                </c:pt>
                <c:pt idx="878">
                  <c:v>49</c:v>
                </c:pt>
                <c:pt idx="879">
                  <c:v>48</c:v>
                </c:pt>
                <c:pt idx="880">
                  <c:v>51</c:v>
                </c:pt>
                <c:pt idx="881">
                  <c:v>52</c:v>
                </c:pt>
                <c:pt idx="882">
                  <c:v>58</c:v>
                </c:pt>
                <c:pt idx="883">
                  <c:v>60</c:v>
                </c:pt>
                <c:pt idx="884">
                  <c:v>59</c:v>
                </c:pt>
                <c:pt idx="885">
                  <c:v>59</c:v>
                </c:pt>
                <c:pt idx="886">
                  <c:v>53</c:v>
                </c:pt>
                <c:pt idx="887">
                  <c:v>50</c:v>
                </c:pt>
                <c:pt idx="888">
                  <c:v>43</c:v>
                </c:pt>
                <c:pt idx="889">
                  <c:v>35</c:v>
                </c:pt>
                <c:pt idx="890">
                  <c:v>34</c:v>
                </c:pt>
                <c:pt idx="891">
                  <c:v>29</c:v>
                </c:pt>
                <c:pt idx="892">
                  <c:v>31</c:v>
                </c:pt>
                <c:pt idx="893">
                  <c:v>37</c:v>
                </c:pt>
                <c:pt idx="894">
                  <c:v>38</c:v>
                </c:pt>
                <c:pt idx="895">
                  <c:v>40</c:v>
                </c:pt>
                <c:pt idx="896">
                  <c:v>43</c:v>
                </c:pt>
                <c:pt idx="897">
                  <c:v>41</c:v>
                </c:pt>
                <c:pt idx="898">
                  <c:v>44</c:v>
                </c:pt>
                <c:pt idx="899">
                  <c:v>41</c:v>
                </c:pt>
                <c:pt idx="900">
                  <c:v>45</c:v>
                </c:pt>
                <c:pt idx="901">
                  <c:v>44</c:v>
                </c:pt>
                <c:pt idx="902">
                  <c:v>43</c:v>
                </c:pt>
                <c:pt idx="903">
                  <c:v>45</c:v>
                </c:pt>
                <c:pt idx="904">
                  <c:v>48</c:v>
                </c:pt>
                <c:pt idx="905">
                  <c:v>51</c:v>
                </c:pt>
                <c:pt idx="906">
                  <c:v>51</c:v>
                </c:pt>
                <c:pt idx="907">
                  <c:v>46</c:v>
                </c:pt>
                <c:pt idx="908">
                  <c:v>49</c:v>
                </c:pt>
                <c:pt idx="909">
                  <c:v>50</c:v>
                </c:pt>
                <c:pt idx="910">
                  <c:v>46</c:v>
                </c:pt>
                <c:pt idx="911">
                  <c:v>51</c:v>
                </c:pt>
                <c:pt idx="912">
                  <c:v>51</c:v>
                </c:pt>
                <c:pt idx="913">
                  <c:v>49</c:v>
                </c:pt>
                <c:pt idx="914">
                  <c:v>49</c:v>
                </c:pt>
                <c:pt idx="915">
                  <c:v>54</c:v>
                </c:pt>
                <c:pt idx="916">
                  <c:v>51</c:v>
                </c:pt>
                <c:pt idx="917">
                  <c:v>55</c:v>
                </c:pt>
              </c:numCache>
            </c:numRef>
          </c:val>
          <c:smooth val="0"/>
          <c:extLst>
            <c:ext xmlns:c16="http://schemas.microsoft.com/office/drawing/2014/chart" uri="{C3380CC4-5D6E-409C-BE32-E72D297353CC}">
              <c16:uniqueId val="{00000000-7C9C-42DA-9075-D8C72F74934C}"/>
            </c:ext>
          </c:extLst>
        </c:ser>
        <c:dLbls>
          <c:showLegendKey val="0"/>
          <c:showVal val="0"/>
          <c:showCatName val="0"/>
          <c:showSerName val="0"/>
          <c:showPercent val="0"/>
          <c:showBubbleSize val="0"/>
        </c:dLbls>
        <c:smooth val="0"/>
        <c:axId val="1766142911"/>
        <c:axId val="1766144159"/>
      </c:lineChart>
      <c:dateAx>
        <c:axId val="1766142911"/>
        <c:scaling>
          <c:orientation val="minMax"/>
        </c:scaling>
        <c:delete val="0"/>
        <c:axPos val="b"/>
        <c:numFmt formatCode="m/d/yyyy"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66144159"/>
        <c:crosses val="autoZero"/>
        <c:auto val="1"/>
        <c:lblOffset val="100"/>
        <c:baseTimeUnit val="days"/>
      </c:dateAx>
      <c:valAx>
        <c:axId val="17661441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66142911"/>
        <c:crosses val="autoZero"/>
        <c:crossBetween val="between"/>
      </c:valAx>
      <c:spPr>
        <a:noFill/>
        <a:ln>
          <a:solidFill>
            <a:schemeClr val="tx1">
              <a:lumMod val="50000"/>
              <a:lumOff val="50000"/>
            </a:schemeClr>
          </a:solidFill>
        </a:ln>
        <a:effectLst/>
      </c:spPr>
    </c:plotArea>
    <c:legend>
      <c:legendPos val="b"/>
      <c:layout>
        <c:manualLayout>
          <c:xMode val="edge"/>
          <c:yMode val="edge"/>
          <c:x val="8.2778708913746737E-2"/>
          <c:y val="0.6853665592937247"/>
          <c:w val="0.46152125821892115"/>
          <c:h val="9.4936471009305662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zero"/>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100" b="1"/>
              <a:t>Mortalité jusqu'à</a:t>
            </a:r>
            <a:r>
              <a:rPr lang="fr-FR" sz="1100" b="1" baseline="0"/>
              <a:t> la</a:t>
            </a:r>
            <a:r>
              <a:rPr lang="fr-FR" sz="1100" b="1"/>
              <a:t> semaine 21,</a:t>
            </a:r>
            <a:r>
              <a:rPr lang="fr-FR" sz="1100" b="1" baseline="0"/>
              <a:t> </a:t>
            </a:r>
            <a:r>
              <a:rPr lang="fr-FR" sz="1100" b="1"/>
              <a:t>en 2020 et pour</a:t>
            </a:r>
            <a:r>
              <a:rPr lang="fr-FR" sz="1100" b="1" baseline="0"/>
              <a:t> la moyenne 2015-2019 en France métropolitaine</a:t>
            </a:r>
            <a:endParaRPr lang="fr-FR" sz="1100" b="1"/>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lineChart>
        <c:grouping val="standard"/>
        <c:varyColors val="0"/>
        <c:ser>
          <c:idx val="1"/>
          <c:order val="0"/>
          <c:tx>
            <c:strRef>
              <c:f>[1]ATB_Sem!$R$3</c:f>
              <c:strCache>
                <c:ptCount val="1"/>
                <c:pt idx="0">
                  <c:v>2015-2019</c:v>
                </c:pt>
              </c:strCache>
            </c:strRef>
          </c:tx>
          <c:spPr>
            <a:ln w="28575" cap="rnd">
              <a:solidFill>
                <a:srgbClr val="C00000"/>
              </a:solidFill>
              <a:prstDash val="sysDash"/>
              <a:round/>
            </a:ln>
            <a:effectLst/>
          </c:spPr>
          <c:marker>
            <c:symbol val="none"/>
          </c:marker>
          <c:cat>
            <c:numRef>
              <c:f>ATB_Cumul7j!$W$5:$W$29</c:f>
              <c:numCache>
                <c:formatCode>d\-mmm</c:formatCode>
                <c:ptCount val="25"/>
                <c:pt idx="0">
                  <c:v>43842</c:v>
                </c:pt>
                <c:pt idx="1">
                  <c:v>43849</c:v>
                </c:pt>
                <c:pt idx="2">
                  <c:v>43856</c:v>
                </c:pt>
                <c:pt idx="3">
                  <c:v>43863</c:v>
                </c:pt>
                <c:pt idx="4">
                  <c:v>43870</c:v>
                </c:pt>
                <c:pt idx="5">
                  <c:v>43877</c:v>
                </c:pt>
                <c:pt idx="6">
                  <c:v>43884</c:v>
                </c:pt>
                <c:pt idx="7">
                  <c:v>43891</c:v>
                </c:pt>
                <c:pt idx="8">
                  <c:v>43898</c:v>
                </c:pt>
                <c:pt idx="9">
                  <c:v>43905</c:v>
                </c:pt>
                <c:pt idx="10">
                  <c:v>43912</c:v>
                </c:pt>
                <c:pt idx="11">
                  <c:v>43919</c:v>
                </c:pt>
                <c:pt idx="12">
                  <c:v>43926</c:v>
                </c:pt>
                <c:pt idx="13">
                  <c:v>43933</c:v>
                </c:pt>
                <c:pt idx="14">
                  <c:v>43940</c:v>
                </c:pt>
                <c:pt idx="15">
                  <c:v>43947</c:v>
                </c:pt>
                <c:pt idx="16">
                  <c:v>43954</c:v>
                </c:pt>
                <c:pt idx="17">
                  <c:v>43961</c:v>
                </c:pt>
                <c:pt idx="18">
                  <c:v>43968</c:v>
                </c:pt>
                <c:pt idx="19">
                  <c:v>43975</c:v>
                </c:pt>
                <c:pt idx="20">
                  <c:v>43982</c:v>
                </c:pt>
                <c:pt idx="21">
                  <c:v>43989</c:v>
                </c:pt>
                <c:pt idx="22">
                  <c:v>43996</c:v>
                </c:pt>
                <c:pt idx="23">
                  <c:v>44003</c:v>
                </c:pt>
                <c:pt idx="24">
                  <c:v>44010</c:v>
                </c:pt>
              </c:numCache>
            </c:numRef>
          </c:cat>
          <c:val>
            <c:numRef>
              <c:f>[1]ATB_Sem!$R$5:$R$29</c:f>
              <c:numCache>
                <c:formatCode>General</c:formatCode>
                <c:ptCount val="25"/>
                <c:pt idx="0">
                  <c:v>60.2</c:v>
                </c:pt>
                <c:pt idx="1">
                  <c:v>55.2</c:v>
                </c:pt>
                <c:pt idx="2">
                  <c:v>51.4</c:v>
                </c:pt>
                <c:pt idx="3">
                  <c:v>57.2</c:v>
                </c:pt>
                <c:pt idx="4">
                  <c:v>60.4</c:v>
                </c:pt>
                <c:pt idx="5">
                  <c:v>62</c:v>
                </c:pt>
                <c:pt idx="6">
                  <c:v>53.4</c:v>
                </c:pt>
                <c:pt idx="7">
                  <c:v>60.2</c:v>
                </c:pt>
                <c:pt idx="8">
                  <c:v>56.6</c:v>
                </c:pt>
                <c:pt idx="9">
                  <c:v>54.4</c:v>
                </c:pt>
                <c:pt idx="10">
                  <c:v>54.4</c:v>
                </c:pt>
                <c:pt idx="11">
                  <c:v>54.4</c:v>
                </c:pt>
                <c:pt idx="12">
                  <c:v>58.2</c:v>
                </c:pt>
                <c:pt idx="13">
                  <c:v>61</c:v>
                </c:pt>
                <c:pt idx="14">
                  <c:v>63.6</c:v>
                </c:pt>
                <c:pt idx="15">
                  <c:v>62</c:v>
                </c:pt>
                <c:pt idx="16">
                  <c:v>60.8</c:v>
                </c:pt>
                <c:pt idx="17">
                  <c:v>60</c:v>
                </c:pt>
                <c:pt idx="18">
                  <c:v>65</c:v>
                </c:pt>
                <c:pt idx="19">
                  <c:v>61.8</c:v>
                </c:pt>
                <c:pt idx="20">
                  <c:v>62.8</c:v>
                </c:pt>
                <c:pt idx="21">
                  <c:v>68.400000000000006</c:v>
                </c:pt>
                <c:pt idx="22">
                  <c:v>65.400000000000006</c:v>
                </c:pt>
                <c:pt idx="23">
                  <c:v>71</c:v>
                </c:pt>
                <c:pt idx="24">
                  <c:v>72</c:v>
                </c:pt>
              </c:numCache>
            </c:numRef>
          </c:val>
          <c:smooth val="0"/>
          <c:extLst>
            <c:ext xmlns:c16="http://schemas.microsoft.com/office/drawing/2014/chart" uri="{C3380CC4-5D6E-409C-BE32-E72D297353CC}">
              <c16:uniqueId val="{00000000-7755-4934-8129-587E2009D1A7}"/>
            </c:ext>
          </c:extLst>
        </c:ser>
        <c:ser>
          <c:idx val="2"/>
          <c:order val="1"/>
          <c:tx>
            <c:strRef>
              <c:f>ATB_Cumul7j!$S$3</c:f>
              <c:strCache>
                <c:ptCount val="1"/>
                <c:pt idx="0">
                  <c:v>2020</c:v>
                </c:pt>
              </c:strCache>
            </c:strRef>
          </c:tx>
          <c:spPr>
            <a:ln w="28575" cap="rnd">
              <a:solidFill>
                <a:srgbClr val="C00000"/>
              </a:solidFill>
              <a:round/>
            </a:ln>
            <a:effectLst/>
          </c:spPr>
          <c:marker>
            <c:symbol val="none"/>
          </c:marker>
          <c:cat>
            <c:numRef>
              <c:f>ATB_Cumul7j!$W$5:$W$29</c:f>
              <c:numCache>
                <c:formatCode>d\-mmm</c:formatCode>
                <c:ptCount val="25"/>
                <c:pt idx="0">
                  <c:v>43842</c:v>
                </c:pt>
                <c:pt idx="1">
                  <c:v>43849</c:v>
                </c:pt>
                <c:pt idx="2">
                  <c:v>43856</c:v>
                </c:pt>
                <c:pt idx="3">
                  <c:v>43863</c:v>
                </c:pt>
                <c:pt idx="4">
                  <c:v>43870</c:v>
                </c:pt>
                <c:pt idx="5">
                  <c:v>43877</c:v>
                </c:pt>
                <c:pt idx="6">
                  <c:v>43884</c:v>
                </c:pt>
                <c:pt idx="7">
                  <c:v>43891</c:v>
                </c:pt>
                <c:pt idx="8">
                  <c:v>43898</c:v>
                </c:pt>
                <c:pt idx="9">
                  <c:v>43905</c:v>
                </c:pt>
                <c:pt idx="10">
                  <c:v>43912</c:v>
                </c:pt>
                <c:pt idx="11">
                  <c:v>43919</c:v>
                </c:pt>
                <c:pt idx="12">
                  <c:v>43926</c:v>
                </c:pt>
                <c:pt idx="13">
                  <c:v>43933</c:v>
                </c:pt>
                <c:pt idx="14">
                  <c:v>43940</c:v>
                </c:pt>
                <c:pt idx="15">
                  <c:v>43947</c:v>
                </c:pt>
                <c:pt idx="16">
                  <c:v>43954</c:v>
                </c:pt>
                <c:pt idx="17">
                  <c:v>43961</c:v>
                </c:pt>
                <c:pt idx="18">
                  <c:v>43968</c:v>
                </c:pt>
                <c:pt idx="19">
                  <c:v>43975</c:v>
                </c:pt>
                <c:pt idx="20">
                  <c:v>43982</c:v>
                </c:pt>
                <c:pt idx="21">
                  <c:v>43989</c:v>
                </c:pt>
                <c:pt idx="22">
                  <c:v>43996</c:v>
                </c:pt>
                <c:pt idx="23">
                  <c:v>44003</c:v>
                </c:pt>
                <c:pt idx="24">
                  <c:v>44010</c:v>
                </c:pt>
              </c:numCache>
            </c:numRef>
          </c:cat>
          <c:val>
            <c:numRef>
              <c:f>ATB_Cumul7j!$S$5:$S$29</c:f>
              <c:numCache>
                <c:formatCode>General</c:formatCode>
                <c:ptCount val="25"/>
                <c:pt idx="0">
                  <c:v>64</c:v>
                </c:pt>
                <c:pt idx="1">
                  <c:v>64</c:v>
                </c:pt>
                <c:pt idx="2">
                  <c:v>51</c:v>
                </c:pt>
                <c:pt idx="3">
                  <c:v>55</c:v>
                </c:pt>
                <c:pt idx="4">
                  <c:v>62</c:v>
                </c:pt>
                <c:pt idx="5">
                  <c:v>58</c:v>
                </c:pt>
                <c:pt idx="6">
                  <c:v>51</c:v>
                </c:pt>
                <c:pt idx="7">
                  <c:v>48</c:v>
                </c:pt>
                <c:pt idx="8">
                  <c:v>37</c:v>
                </c:pt>
                <c:pt idx="9">
                  <c:v>52</c:v>
                </c:pt>
                <c:pt idx="10">
                  <c:v>15</c:v>
                </c:pt>
                <c:pt idx="11">
                  <c:v>22</c:v>
                </c:pt>
                <c:pt idx="12">
                  <c:v>18</c:v>
                </c:pt>
                <c:pt idx="13">
                  <c:v>24</c:v>
                </c:pt>
                <c:pt idx="14">
                  <c:v>27</c:v>
                </c:pt>
                <c:pt idx="15">
                  <c:v>25</c:v>
                </c:pt>
                <c:pt idx="16">
                  <c:v>22</c:v>
                </c:pt>
                <c:pt idx="17">
                  <c:v>25</c:v>
                </c:pt>
                <c:pt idx="18">
                  <c:v>41</c:v>
                </c:pt>
                <c:pt idx="19">
                  <c:v>72</c:v>
                </c:pt>
                <c:pt idx="20">
                  <c:v>52</c:v>
                </c:pt>
                <c:pt idx="21">
                  <c:v>43</c:v>
                </c:pt>
                <c:pt idx="22">
                  <c:v>40</c:v>
                </c:pt>
                <c:pt idx="23">
                  <c:v>43</c:v>
                </c:pt>
                <c:pt idx="24">
                  <c:v>50</c:v>
                </c:pt>
              </c:numCache>
            </c:numRef>
          </c:val>
          <c:smooth val="0"/>
          <c:extLst>
            <c:ext xmlns:c16="http://schemas.microsoft.com/office/drawing/2014/chart" uri="{C3380CC4-5D6E-409C-BE32-E72D297353CC}">
              <c16:uniqueId val="{00000001-7755-4934-8129-587E2009D1A7}"/>
            </c:ext>
          </c:extLst>
        </c:ser>
        <c:dLbls>
          <c:showLegendKey val="0"/>
          <c:showVal val="0"/>
          <c:showCatName val="0"/>
          <c:showSerName val="0"/>
          <c:showPercent val="0"/>
          <c:showBubbleSize val="0"/>
        </c:dLbls>
        <c:smooth val="0"/>
        <c:axId val="1766142911"/>
        <c:axId val="1766144159"/>
      </c:lineChart>
      <c:dateAx>
        <c:axId val="1766142911"/>
        <c:scaling>
          <c:orientation val="minMax"/>
        </c:scaling>
        <c:delete val="0"/>
        <c:axPos val="b"/>
        <c:numFmt formatCode="d\-mmm"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66144159"/>
        <c:crosses val="autoZero"/>
        <c:auto val="1"/>
        <c:lblOffset val="100"/>
        <c:baseTimeUnit val="days"/>
      </c:dateAx>
      <c:valAx>
        <c:axId val="17661441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66142911"/>
        <c:crosses val="autoZero"/>
        <c:crossBetween val="between"/>
      </c:valAx>
      <c:spPr>
        <a:noFill/>
        <a:ln>
          <a:solidFill>
            <a:schemeClr val="tx1">
              <a:lumMod val="50000"/>
              <a:lumOff val="50000"/>
            </a:schemeClr>
          </a:solid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zero"/>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100" b="1"/>
              <a:t>Victimes jusqu'à</a:t>
            </a:r>
            <a:r>
              <a:rPr lang="fr-FR" sz="1100" b="1" baseline="0"/>
              <a:t> la</a:t>
            </a:r>
            <a:r>
              <a:rPr lang="fr-FR" sz="1100" b="1"/>
              <a:t> semaine 21,</a:t>
            </a:r>
            <a:r>
              <a:rPr lang="fr-FR" sz="1100" b="1" baseline="0"/>
              <a:t> </a:t>
            </a:r>
            <a:r>
              <a:rPr lang="fr-FR" sz="1100" b="1"/>
              <a:t>en 2020 et pour</a:t>
            </a:r>
            <a:r>
              <a:rPr lang="fr-FR" sz="1100" b="1" baseline="0"/>
              <a:t> la moyenne 2015-2019 en France métropolitaine</a:t>
            </a:r>
            <a:endParaRPr lang="fr-FR" sz="1100" b="1"/>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lineChart>
        <c:grouping val="standard"/>
        <c:varyColors val="0"/>
        <c:ser>
          <c:idx val="1"/>
          <c:order val="0"/>
          <c:tx>
            <c:strRef>
              <c:f>ATB_Cumul7j!$AN$3</c:f>
              <c:strCache>
                <c:ptCount val="1"/>
                <c:pt idx="0">
                  <c:v>2015-2019</c:v>
                </c:pt>
              </c:strCache>
            </c:strRef>
          </c:tx>
          <c:spPr>
            <a:ln w="28575" cap="rnd">
              <a:solidFill>
                <a:schemeClr val="accent2"/>
              </a:solidFill>
              <a:round/>
            </a:ln>
            <a:effectLst/>
          </c:spPr>
          <c:marker>
            <c:symbol val="none"/>
          </c:marker>
          <c:cat>
            <c:numRef>
              <c:f>ATB_Cumul7j!$AH$5:$AH$29</c:f>
              <c:numCache>
                <c:formatCode>d\-mmm</c:formatCode>
                <c:ptCount val="25"/>
                <c:pt idx="0">
                  <c:v>43842</c:v>
                </c:pt>
                <c:pt idx="1">
                  <c:v>43849</c:v>
                </c:pt>
                <c:pt idx="2">
                  <c:v>43856</c:v>
                </c:pt>
                <c:pt idx="3">
                  <c:v>43863</c:v>
                </c:pt>
                <c:pt idx="4">
                  <c:v>43870</c:v>
                </c:pt>
                <c:pt idx="5">
                  <c:v>43877</c:v>
                </c:pt>
                <c:pt idx="6">
                  <c:v>43884</c:v>
                </c:pt>
                <c:pt idx="7">
                  <c:v>43891</c:v>
                </c:pt>
                <c:pt idx="8">
                  <c:v>43898</c:v>
                </c:pt>
                <c:pt idx="9">
                  <c:v>43905</c:v>
                </c:pt>
                <c:pt idx="10">
                  <c:v>43912</c:v>
                </c:pt>
                <c:pt idx="11">
                  <c:v>43919</c:v>
                </c:pt>
                <c:pt idx="12">
                  <c:v>43926</c:v>
                </c:pt>
                <c:pt idx="13">
                  <c:v>43933</c:v>
                </c:pt>
                <c:pt idx="14">
                  <c:v>43940</c:v>
                </c:pt>
                <c:pt idx="15">
                  <c:v>43947</c:v>
                </c:pt>
                <c:pt idx="16">
                  <c:v>43954</c:v>
                </c:pt>
                <c:pt idx="17">
                  <c:v>43961</c:v>
                </c:pt>
                <c:pt idx="18">
                  <c:v>43968</c:v>
                </c:pt>
                <c:pt idx="19">
                  <c:v>43975</c:v>
                </c:pt>
                <c:pt idx="20">
                  <c:v>43982</c:v>
                </c:pt>
                <c:pt idx="21">
                  <c:v>43989</c:v>
                </c:pt>
                <c:pt idx="22">
                  <c:v>43996</c:v>
                </c:pt>
                <c:pt idx="23">
                  <c:v>44003</c:v>
                </c:pt>
                <c:pt idx="24">
                  <c:v>44010</c:v>
                </c:pt>
              </c:numCache>
            </c:numRef>
          </c:cat>
          <c:val>
            <c:numRef>
              <c:f>ATB_Cumul7j!$AN$5:$AN$29</c:f>
              <c:numCache>
                <c:formatCode>General</c:formatCode>
                <c:ptCount val="25"/>
                <c:pt idx="0">
                  <c:v>1305.5999999999999</c:v>
                </c:pt>
                <c:pt idx="1">
                  <c:v>1336</c:v>
                </c:pt>
                <c:pt idx="2">
                  <c:v>1273.4000000000001</c:v>
                </c:pt>
                <c:pt idx="3">
                  <c:v>1288.8</c:v>
                </c:pt>
                <c:pt idx="4">
                  <c:v>1214.5999999999999</c:v>
                </c:pt>
                <c:pt idx="5">
                  <c:v>1302.8</c:v>
                </c:pt>
                <c:pt idx="6">
                  <c:v>1187.4000000000001</c:v>
                </c:pt>
                <c:pt idx="7">
                  <c:v>1148.8</c:v>
                </c:pt>
                <c:pt idx="8">
                  <c:v>1262.4000000000001</c:v>
                </c:pt>
                <c:pt idx="9">
                  <c:v>1271</c:v>
                </c:pt>
                <c:pt idx="10">
                  <c:v>1309</c:v>
                </c:pt>
                <c:pt idx="11">
                  <c:v>1304</c:v>
                </c:pt>
                <c:pt idx="12">
                  <c:v>1370.4</c:v>
                </c:pt>
                <c:pt idx="13">
                  <c:v>1470</c:v>
                </c:pt>
                <c:pt idx="14">
                  <c:v>1453.2</c:v>
                </c:pt>
                <c:pt idx="15">
                  <c:v>1358.6</c:v>
                </c:pt>
                <c:pt idx="16">
                  <c:v>1356.6</c:v>
                </c:pt>
                <c:pt idx="17">
                  <c:v>1366.2</c:v>
                </c:pt>
                <c:pt idx="18">
                  <c:v>1440.6</c:v>
                </c:pt>
                <c:pt idx="19">
                  <c:v>1499</c:v>
                </c:pt>
                <c:pt idx="20">
                  <c:v>1532.4</c:v>
                </c:pt>
                <c:pt idx="21">
                  <c:v>1582.2</c:v>
                </c:pt>
                <c:pt idx="22">
                  <c:v>1624.4</c:v>
                </c:pt>
                <c:pt idx="23">
                  <c:v>1661.8</c:v>
                </c:pt>
                <c:pt idx="24">
                  <c:v>1759.2</c:v>
                </c:pt>
              </c:numCache>
            </c:numRef>
          </c:val>
          <c:smooth val="0"/>
          <c:extLst>
            <c:ext xmlns:c16="http://schemas.microsoft.com/office/drawing/2014/chart" uri="{C3380CC4-5D6E-409C-BE32-E72D297353CC}">
              <c16:uniqueId val="{00000000-C376-44AC-BD07-C82BC46EE5BC}"/>
            </c:ext>
          </c:extLst>
        </c:ser>
        <c:ser>
          <c:idx val="2"/>
          <c:order val="1"/>
          <c:tx>
            <c:strRef>
              <c:f>ATB_Cumul7j!$AO$3</c:f>
              <c:strCache>
                <c:ptCount val="1"/>
                <c:pt idx="0">
                  <c:v>2020</c:v>
                </c:pt>
              </c:strCache>
            </c:strRef>
          </c:tx>
          <c:spPr>
            <a:ln w="28575" cap="rnd">
              <a:solidFill>
                <a:schemeClr val="accent3"/>
              </a:solidFill>
              <a:round/>
            </a:ln>
            <a:effectLst/>
          </c:spPr>
          <c:marker>
            <c:symbol val="none"/>
          </c:marker>
          <c:cat>
            <c:numRef>
              <c:f>ATB_Cumul7j!$AH$5:$AH$29</c:f>
              <c:numCache>
                <c:formatCode>d\-mmm</c:formatCode>
                <c:ptCount val="25"/>
                <c:pt idx="0">
                  <c:v>43842</c:v>
                </c:pt>
                <c:pt idx="1">
                  <c:v>43849</c:v>
                </c:pt>
                <c:pt idx="2">
                  <c:v>43856</c:v>
                </c:pt>
                <c:pt idx="3">
                  <c:v>43863</c:v>
                </c:pt>
                <c:pt idx="4">
                  <c:v>43870</c:v>
                </c:pt>
                <c:pt idx="5">
                  <c:v>43877</c:v>
                </c:pt>
                <c:pt idx="6">
                  <c:v>43884</c:v>
                </c:pt>
                <c:pt idx="7">
                  <c:v>43891</c:v>
                </c:pt>
                <c:pt idx="8">
                  <c:v>43898</c:v>
                </c:pt>
                <c:pt idx="9">
                  <c:v>43905</c:v>
                </c:pt>
                <c:pt idx="10">
                  <c:v>43912</c:v>
                </c:pt>
                <c:pt idx="11">
                  <c:v>43919</c:v>
                </c:pt>
                <c:pt idx="12">
                  <c:v>43926</c:v>
                </c:pt>
                <c:pt idx="13">
                  <c:v>43933</c:v>
                </c:pt>
                <c:pt idx="14">
                  <c:v>43940</c:v>
                </c:pt>
                <c:pt idx="15">
                  <c:v>43947</c:v>
                </c:pt>
                <c:pt idx="16">
                  <c:v>43954</c:v>
                </c:pt>
                <c:pt idx="17">
                  <c:v>43961</c:v>
                </c:pt>
                <c:pt idx="18">
                  <c:v>43968</c:v>
                </c:pt>
                <c:pt idx="19">
                  <c:v>43975</c:v>
                </c:pt>
                <c:pt idx="20">
                  <c:v>43982</c:v>
                </c:pt>
                <c:pt idx="21">
                  <c:v>43989</c:v>
                </c:pt>
                <c:pt idx="22">
                  <c:v>43996</c:v>
                </c:pt>
                <c:pt idx="23">
                  <c:v>44003</c:v>
                </c:pt>
                <c:pt idx="24">
                  <c:v>44010</c:v>
                </c:pt>
              </c:numCache>
            </c:numRef>
          </c:cat>
          <c:val>
            <c:numRef>
              <c:f>ATB_Cumul7j!$AO$5:$AO$29</c:f>
              <c:numCache>
                <c:formatCode>General</c:formatCode>
                <c:ptCount val="25"/>
                <c:pt idx="0">
                  <c:v>1382</c:v>
                </c:pt>
                <c:pt idx="1">
                  <c:v>1385</c:v>
                </c:pt>
                <c:pt idx="2">
                  <c:v>1372</c:v>
                </c:pt>
                <c:pt idx="3">
                  <c:v>1368</c:v>
                </c:pt>
                <c:pt idx="4">
                  <c:v>1353</c:v>
                </c:pt>
                <c:pt idx="5">
                  <c:v>1281</c:v>
                </c:pt>
                <c:pt idx="6">
                  <c:v>1205</c:v>
                </c:pt>
                <c:pt idx="7">
                  <c:v>1202</c:v>
                </c:pt>
                <c:pt idx="8">
                  <c:v>1246</c:v>
                </c:pt>
                <c:pt idx="9">
                  <c:v>1159</c:v>
                </c:pt>
                <c:pt idx="10">
                  <c:v>298</c:v>
                </c:pt>
                <c:pt idx="11">
                  <c:v>172</c:v>
                </c:pt>
                <c:pt idx="12">
                  <c:v>238</c:v>
                </c:pt>
                <c:pt idx="13">
                  <c:v>288</c:v>
                </c:pt>
                <c:pt idx="14">
                  <c:v>302</c:v>
                </c:pt>
                <c:pt idx="15">
                  <c:v>360</c:v>
                </c:pt>
                <c:pt idx="16">
                  <c:v>345</c:v>
                </c:pt>
                <c:pt idx="17">
                  <c:v>421</c:v>
                </c:pt>
                <c:pt idx="18">
                  <c:v>919</c:v>
                </c:pt>
                <c:pt idx="19">
                  <c:v>1172</c:v>
                </c:pt>
                <c:pt idx="20">
                  <c:v>1305</c:v>
                </c:pt>
                <c:pt idx="21">
                  <c:v>1161</c:v>
                </c:pt>
                <c:pt idx="22">
                  <c:v>1168</c:v>
                </c:pt>
                <c:pt idx="23">
                  <c:v>1309</c:v>
                </c:pt>
                <c:pt idx="24">
                  <c:v>1423</c:v>
                </c:pt>
              </c:numCache>
            </c:numRef>
          </c:val>
          <c:smooth val="0"/>
          <c:extLst>
            <c:ext xmlns:c16="http://schemas.microsoft.com/office/drawing/2014/chart" uri="{C3380CC4-5D6E-409C-BE32-E72D297353CC}">
              <c16:uniqueId val="{00000001-C376-44AC-BD07-C82BC46EE5BC}"/>
            </c:ext>
          </c:extLst>
        </c:ser>
        <c:dLbls>
          <c:showLegendKey val="0"/>
          <c:showVal val="0"/>
          <c:showCatName val="0"/>
          <c:showSerName val="0"/>
          <c:showPercent val="0"/>
          <c:showBubbleSize val="0"/>
        </c:dLbls>
        <c:smooth val="0"/>
        <c:axId val="1766142911"/>
        <c:axId val="1766144159"/>
      </c:lineChart>
      <c:dateAx>
        <c:axId val="1766142911"/>
        <c:scaling>
          <c:orientation val="minMax"/>
        </c:scaling>
        <c:delete val="0"/>
        <c:axPos val="b"/>
        <c:numFmt formatCode="d\-mmm"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66144159"/>
        <c:crosses val="autoZero"/>
        <c:auto val="1"/>
        <c:lblOffset val="100"/>
        <c:baseTimeUnit val="days"/>
      </c:dateAx>
      <c:valAx>
        <c:axId val="17661441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66142911"/>
        <c:crosses val="autoZero"/>
        <c:crossBetween val="between"/>
      </c:valAx>
      <c:spPr>
        <a:noFill/>
        <a:ln>
          <a:solidFill>
            <a:schemeClr val="tx1">
              <a:lumMod val="50000"/>
              <a:lumOff val="50000"/>
            </a:schemeClr>
          </a:solid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zero"/>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100" b="1"/>
              <a:t>Mortalité jusqu'à</a:t>
            </a:r>
            <a:r>
              <a:rPr lang="fr-FR" sz="1100" b="1" baseline="0"/>
              <a:t> la</a:t>
            </a:r>
            <a:r>
              <a:rPr lang="fr-FR" sz="1100" b="1"/>
              <a:t> semaine 21,</a:t>
            </a:r>
            <a:r>
              <a:rPr lang="fr-FR" sz="1100" b="1" baseline="0"/>
              <a:t> </a:t>
            </a:r>
            <a:r>
              <a:rPr lang="fr-FR" sz="1100" b="1"/>
              <a:t>en 2020 et pour</a:t>
            </a:r>
            <a:r>
              <a:rPr lang="fr-FR" sz="1100" b="1" baseline="0"/>
              <a:t> la moyenne 2015-2019 en France métropolitaine</a:t>
            </a:r>
            <a:endParaRPr lang="fr-FR" sz="1100" b="1"/>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lineChart>
        <c:grouping val="standard"/>
        <c:varyColors val="0"/>
        <c:ser>
          <c:idx val="1"/>
          <c:order val="0"/>
          <c:tx>
            <c:strRef>
              <c:f>ATB_Sem!$R$3</c:f>
              <c:strCache>
                <c:ptCount val="1"/>
                <c:pt idx="0">
                  <c:v>2015-2019</c:v>
                </c:pt>
              </c:strCache>
            </c:strRef>
          </c:tx>
          <c:spPr>
            <a:ln w="28575" cap="rnd">
              <a:solidFill>
                <a:srgbClr val="C00000"/>
              </a:solidFill>
              <a:prstDash val="sysDash"/>
              <a:round/>
            </a:ln>
            <a:effectLst/>
          </c:spPr>
          <c:marker>
            <c:symbol val="none"/>
          </c:marker>
          <c:val>
            <c:numRef>
              <c:f>ATB_Sem!$R$4:$R$29</c:f>
              <c:numCache>
                <c:formatCode>General</c:formatCode>
                <c:ptCount val="26"/>
                <c:pt idx="0">
                  <c:v>50.6</c:v>
                </c:pt>
                <c:pt idx="1">
                  <c:v>60.2</c:v>
                </c:pt>
                <c:pt idx="2">
                  <c:v>55.2</c:v>
                </c:pt>
                <c:pt idx="3">
                  <c:v>51.4</c:v>
                </c:pt>
                <c:pt idx="4">
                  <c:v>57.2</c:v>
                </c:pt>
                <c:pt idx="5">
                  <c:v>60.4</c:v>
                </c:pt>
                <c:pt idx="6">
                  <c:v>62</c:v>
                </c:pt>
                <c:pt idx="7">
                  <c:v>53.4</c:v>
                </c:pt>
                <c:pt idx="8">
                  <c:v>60.2</c:v>
                </c:pt>
                <c:pt idx="9">
                  <c:v>56.6</c:v>
                </c:pt>
                <c:pt idx="10">
                  <c:v>54.4</c:v>
                </c:pt>
                <c:pt idx="11">
                  <c:v>54.4</c:v>
                </c:pt>
                <c:pt idx="12">
                  <c:v>54.4</c:v>
                </c:pt>
                <c:pt idx="13">
                  <c:v>58.2</c:v>
                </c:pt>
                <c:pt idx="14">
                  <c:v>61</c:v>
                </c:pt>
                <c:pt idx="15">
                  <c:v>63.6</c:v>
                </c:pt>
                <c:pt idx="16">
                  <c:v>62</c:v>
                </c:pt>
                <c:pt idx="17">
                  <c:v>60.8</c:v>
                </c:pt>
                <c:pt idx="18">
                  <c:v>60</c:v>
                </c:pt>
                <c:pt idx="19">
                  <c:v>65</c:v>
                </c:pt>
                <c:pt idx="20">
                  <c:v>61.8</c:v>
                </c:pt>
                <c:pt idx="21">
                  <c:v>62.8</c:v>
                </c:pt>
                <c:pt idx="22">
                  <c:v>68.400000000000006</c:v>
                </c:pt>
                <c:pt idx="23">
                  <c:v>65.400000000000006</c:v>
                </c:pt>
                <c:pt idx="24">
                  <c:v>71</c:v>
                </c:pt>
                <c:pt idx="25">
                  <c:v>72</c:v>
                </c:pt>
              </c:numCache>
            </c:numRef>
          </c:val>
          <c:smooth val="0"/>
          <c:extLst>
            <c:ext xmlns:c16="http://schemas.microsoft.com/office/drawing/2014/chart" uri="{C3380CC4-5D6E-409C-BE32-E72D297353CC}">
              <c16:uniqueId val="{00000001-C0EF-42E0-9A14-8B1ED8202D6D}"/>
            </c:ext>
          </c:extLst>
        </c:ser>
        <c:ser>
          <c:idx val="2"/>
          <c:order val="1"/>
          <c:tx>
            <c:strRef>
              <c:f>ATB_Sem!$S$3</c:f>
              <c:strCache>
                <c:ptCount val="1"/>
                <c:pt idx="0">
                  <c:v>2020</c:v>
                </c:pt>
              </c:strCache>
            </c:strRef>
          </c:tx>
          <c:spPr>
            <a:ln w="28575" cap="rnd">
              <a:solidFill>
                <a:srgbClr val="C00000"/>
              </a:solidFill>
              <a:round/>
            </a:ln>
            <a:effectLst/>
          </c:spPr>
          <c:marker>
            <c:symbol val="none"/>
          </c:marker>
          <c:val>
            <c:numRef>
              <c:f>ATB_Sem!$S$4:$S$29</c:f>
              <c:numCache>
                <c:formatCode>General</c:formatCode>
                <c:ptCount val="26"/>
                <c:pt idx="0">
                  <c:v>44</c:v>
                </c:pt>
                <c:pt idx="1">
                  <c:v>67</c:v>
                </c:pt>
                <c:pt idx="2">
                  <c:v>64</c:v>
                </c:pt>
                <c:pt idx="3">
                  <c:v>51</c:v>
                </c:pt>
                <c:pt idx="4">
                  <c:v>55</c:v>
                </c:pt>
                <c:pt idx="5">
                  <c:v>62</c:v>
                </c:pt>
                <c:pt idx="6">
                  <c:v>58</c:v>
                </c:pt>
                <c:pt idx="7">
                  <c:v>51</c:v>
                </c:pt>
                <c:pt idx="8">
                  <c:v>48</c:v>
                </c:pt>
                <c:pt idx="9">
                  <c:v>37</c:v>
                </c:pt>
                <c:pt idx="10">
                  <c:v>52</c:v>
                </c:pt>
                <c:pt idx="11">
                  <c:v>15</c:v>
                </c:pt>
                <c:pt idx="12">
                  <c:v>22</c:v>
                </c:pt>
                <c:pt idx="13">
                  <c:v>18</c:v>
                </c:pt>
                <c:pt idx="14">
                  <c:v>24</c:v>
                </c:pt>
                <c:pt idx="15">
                  <c:v>27</c:v>
                </c:pt>
                <c:pt idx="16">
                  <c:v>25</c:v>
                </c:pt>
                <c:pt idx="17">
                  <c:v>22</c:v>
                </c:pt>
                <c:pt idx="18">
                  <c:v>25</c:v>
                </c:pt>
                <c:pt idx="19">
                  <c:v>41</c:v>
                </c:pt>
                <c:pt idx="20">
                  <c:v>72</c:v>
                </c:pt>
                <c:pt idx="21">
                  <c:v>52</c:v>
                </c:pt>
                <c:pt idx="22">
                  <c:v>43</c:v>
                </c:pt>
                <c:pt idx="23">
                  <c:v>40</c:v>
                </c:pt>
                <c:pt idx="24">
                  <c:v>42</c:v>
                </c:pt>
                <c:pt idx="25">
                  <c:v>50</c:v>
                </c:pt>
              </c:numCache>
            </c:numRef>
          </c:val>
          <c:smooth val="0"/>
          <c:extLst>
            <c:ext xmlns:c16="http://schemas.microsoft.com/office/drawing/2014/chart" uri="{C3380CC4-5D6E-409C-BE32-E72D297353CC}">
              <c16:uniqueId val="{00000002-C0EF-42E0-9A14-8B1ED8202D6D}"/>
            </c:ext>
          </c:extLst>
        </c:ser>
        <c:ser>
          <c:idx val="0"/>
          <c:order val="2"/>
          <c:tx>
            <c:strRef>
              <c:f>ATB_Sem!$Q$3</c:f>
              <c:strCache>
                <c:ptCount val="1"/>
                <c:pt idx="0">
                  <c:v>2019</c:v>
                </c:pt>
              </c:strCache>
            </c:strRef>
          </c:tx>
          <c:spPr>
            <a:ln w="28575" cap="rnd">
              <a:solidFill>
                <a:schemeClr val="accent6"/>
              </a:solidFill>
              <a:round/>
            </a:ln>
            <a:effectLst/>
          </c:spPr>
          <c:marker>
            <c:symbol val="none"/>
          </c:marker>
          <c:val>
            <c:numRef>
              <c:f>ATB_Sem!$Q$4:$Q$29</c:f>
              <c:numCache>
                <c:formatCode>General</c:formatCode>
                <c:ptCount val="26"/>
                <c:pt idx="0">
                  <c:v>55</c:v>
                </c:pt>
                <c:pt idx="1">
                  <c:v>55</c:v>
                </c:pt>
                <c:pt idx="2">
                  <c:v>59</c:v>
                </c:pt>
                <c:pt idx="3">
                  <c:v>49</c:v>
                </c:pt>
                <c:pt idx="4">
                  <c:v>63</c:v>
                </c:pt>
                <c:pt idx="5">
                  <c:v>59</c:v>
                </c:pt>
                <c:pt idx="6">
                  <c:v>73</c:v>
                </c:pt>
                <c:pt idx="7">
                  <c:v>46</c:v>
                </c:pt>
                <c:pt idx="8">
                  <c:v>71</c:v>
                </c:pt>
                <c:pt idx="9">
                  <c:v>54</c:v>
                </c:pt>
                <c:pt idx="10">
                  <c:v>48</c:v>
                </c:pt>
                <c:pt idx="11">
                  <c:v>57</c:v>
                </c:pt>
                <c:pt idx="12">
                  <c:v>71</c:v>
                </c:pt>
                <c:pt idx="13">
                  <c:v>48</c:v>
                </c:pt>
                <c:pt idx="14">
                  <c:v>54</c:v>
                </c:pt>
                <c:pt idx="15">
                  <c:v>66</c:v>
                </c:pt>
                <c:pt idx="16">
                  <c:v>54</c:v>
                </c:pt>
                <c:pt idx="17">
                  <c:v>60</c:v>
                </c:pt>
                <c:pt idx="18">
                  <c:v>49</c:v>
                </c:pt>
                <c:pt idx="19">
                  <c:v>69</c:v>
                </c:pt>
                <c:pt idx="20">
                  <c:v>50</c:v>
                </c:pt>
                <c:pt idx="21">
                  <c:v>59</c:v>
                </c:pt>
                <c:pt idx="22">
                  <c:v>50</c:v>
                </c:pt>
                <c:pt idx="23">
                  <c:v>58</c:v>
                </c:pt>
                <c:pt idx="24">
                  <c:v>66</c:v>
                </c:pt>
                <c:pt idx="25">
                  <c:v>87</c:v>
                </c:pt>
              </c:numCache>
            </c:numRef>
          </c:val>
          <c:smooth val="0"/>
          <c:extLst>
            <c:ext xmlns:c16="http://schemas.microsoft.com/office/drawing/2014/chart" uri="{C3380CC4-5D6E-409C-BE32-E72D297353CC}">
              <c16:uniqueId val="{00000000-E4D7-428B-A04C-DB7E3CDF36E2}"/>
            </c:ext>
          </c:extLst>
        </c:ser>
        <c:ser>
          <c:idx val="3"/>
          <c:order val="3"/>
          <c:tx>
            <c:strRef>
              <c:f>ATB_Sem!$P$3</c:f>
              <c:strCache>
                <c:ptCount val="1"/>
                <c:pt idx="0">
                  <c:v>2018</c:v>
                </c:pt>
              </c:strCache>
            </c:strRef>
          </c:tx>
          <c:spPr>
            <a:ln w="28575" cap="rnd">
              <a:solidFill>
                <a:schemeClr val="accent4"/>
              </a:solidFill>
              <a:round/>
            </a:ln>
            <a:effectLst/>
          </c:spPr>
          <c:marker>
            <c:symbol val="none"/>
          </c:marker>
          <c:val>
            <c:numRef>
              <c:f>ATB_Sem!$P$4:$P$29</c:f>
              <c:numCache>
                <c:formatCode>General</c:formatCode>
                <c:ptCount val="26"/>
                <c:pt idx="0">
                  <c:v>43</c:v>
                </c:pt>
                <c:pt idx="1">
                  <c:v>64</c:v>
                </c:pt>
                <c:pt idx="2">
                  <c:v>52</c:v>
                </c:pt>
                <c:pt idx="3">
                  <c:v>50</c:v>
                </c:pt>
                <c:pt idx="4">
                  <c:v>57</c:v>
                </c:pt>
                <c:pt idx="5">
                  <c:v>57</c:v>
                </c:pt>
                <c:pt idx="6">
                  <c:v>51</c:v>
                </c:pt>
                <c:pt idx="7">
                  <c:v>57</c:v>
                </c:pt>
                <c:pt idx="8">
                  <c:v>52</c:v>
                </c:pt>
                <c:pt idx="9">
                  <c:v>60</c:v>
                </c:pt>
                <c:pt idx="10">
                  <c:v>58</c:v>
                </c:pt>
                <c:pt idx="11">
                  <c:v>46</c:v>
                </c:pt>
                <c:pt idx="12">
                  <c:v>53</c:v>
                </c:pt>
                <c:pt idx="13">
                  <c:v>62</c:v>
                </c:pt>
                <c:pt idx="14">
                  <c:v>65</c:v>
                </c:pt>
                <c:pt idx="15">
                  <c:v>70</c:v>
                </c:pt>
                <c:pt idx="16">
                  <c:v>66</c:v>
                </c:pt>
                <c:pt idx="17">
                  <c:v>55</c:v>
                </c:pt>
                <c:pt idx="18">
                  <c:v>62</c:v>
                </c:pt>
                <c:pt idx="19">
                  <c:v>60</c:v>
                </c:pt>
                <c:pt idx="20">
                  <c:v>68</c:v>
                </c:pt>
                <c:pt idx="21">
                  <c:v>71</c:v>
                </c:pt>
                <c:pt idx="22">
                  <c:v>64</c:v>
                </c:pt>
                <c:pt idx="23">
                  <c:v>63</c:v>
                </c:pt>
                <c:pt idx="24">
                  <c:v>70</c:v>
                </c:pt>
                <c:pt idx="25">
                  <c:v>61</c:v>
                </c:pt>
              </c:numCache>
            </c:numRef>
          </c:val>
          <c:smooth val="0"/>
          <c:extLst>
            <c:ext xmlns:c16="http://schemas.microsoft.com/office/drawing/2014/chart" uri="{C3380CC4-5D6E-409C-BE32-E72D297353CC}">
              <c16:uniqueId val="{00000001-E4D7-428B-A04C-DB7E3CDF36E2}"/>
            </c:ext>
          </c:extLst>
        </c:ser>
        <c:ser>
          <c:idx val="4"/>
          <c:order val="4"/>
          <c:tx>
            <c:strRef>
              <c:f>ATB_Sem!$O$3</c:f>
              <c:strCache>
                <c:ptCount val="1"/>
                <c:pt idx="0">
                  <c:v>2017</c:v>
                </c:pt>
              </c:strCache>
            </c:strRef>
          </c:tx>
          <c:spPr>
            <a:ln w="28575" cap="rnd">
              <a:solidFill>
                <a:schemeClr val="accent5"/>
              </a:solidFill>
              <a:round/>
            </a:ln>
            <a:effectLst/>
          </c:spPr>
          <c:marker>
            <c:symbol val="none"/>
          </c:marker>
          <c:val>
            <c:numRef>
              <c:f>ATB_Sem!$O$4:$O$29</c:f>
              <c:numCache>
                <c:formatCode>General</c:formatCode>
                <c:ptCount val="26"/>
                <c:pt idx="0">
                  <c:v>74</c:v>
                </c:pt>
                <c:pt idx="1">
                  <c:v>62</c:v>
                </c:pt>
                <c:pt idx="2">
                  <c:v>58</c:v>
                </c:pt>
                <c:pt idx="3">
                  <c:v>43</c:v>
                </c:pt>
                <c:pt idx="4">
                  <c:v>37</c:v>
                </c:pt>
                <c:pt idx="5">
                  <c:v>53</c:v>
                </c:pt>
                <c:pt idx="6">
                  <c:v>66</c:v>
                </c:pt>
                <c:pt idx="7">
                  <c:v>50</c:v>
                </c:pt>
                <c:pt idx="8">
                  <c:v>51</c:v>
                </c:pt>
                <c:pt idx="9">
                  <c:v>63</c:v>
                </c:pt>
                <c:pt idx="10">
                  <c:v>63</c:v>
                </c:pt>
                <c:pt idx="11">
                  <c:v>60</c:v>
                </c:pt>
                <c:pt idx="12">
                  <c:v>56</c:v>
                </c:pt>
                <c:pt idx="13">
                  <c:v>70</c:v>
                </c:pt>
                <c:pt idx="14">
                  <c:v>59</c:v>
                </c:pt>
                <c:pt idx="15">
                  <c:v>65</c:v>
                </c:pt>
                <c:pt idx="16">
                  <c:v>70</c:v>
                </c:pt>
                <c:pt idx="17">
                  <c:v>55</c:v>
                </c:pt>
                <c:pt idx="18">
                  <c:v>67</c:v>
                </c:pt>
                <c:pt idx="19">
                  <c:v>70</c:v>
                </c:pt>
                <c:pt idx="20">
                  <c:v>71</c:v>
                </c:pt>
                <c:pt idx="21">
                  <c:v>68</c:v>
                </c:pt>
                <c:pt idx="22">
                  <c:v>74</c:v>
                </c:pt>
                <c:pt idx="23">
                  <c:v>75</c:v>
                </c:pt>
                <c:pt idx="24">
                  <c:v>79</c:v>
                </c:pt>
                <c:pt idx="25">
                  <c:v>80</c:v>
                </c:pt>
              </c:numCache>
            </c:numRef>
          </c:val>
          <c:smooth val="0"/>
          <c:extLst>
            <c:ext xmlns:c16="http://schemas.microsoft.com/office/drawing/2014/chart" uri="{C3380CC4-5D6E-409C-BE32-E72D297353CC}">
              <c16:uniqueId val="{00000002-E4D7-428B-A04C-DB7E3CDF36E2}"/>
            </c:ext>
          </c:extLst>
        </c:ser>
        <c:ser>
          <c:idx val="5"/>
          <c:order val="5"/>
          <c:tx>
            <c:strRef>
              <c:f>ATB_Sem!$N$3</c:f>
              <c:strCache>
                <c:ptCount val="1"/>
                <c:pt idx="0">
                  <c:v>2016</c:v>
                </c:pt>
              </c:strCache>
            </c:strRef>
          </c:tx>
          <c:spPr>
            <a:ln w="28575" cap="rnd">
              <a:solidFill>
                <a:schemeClr val="accent2"/>
              </a:solidFill>
              <a:round/>
            </a:ln>
            <a:effectLst/>
          </c:spPr>
          <c:marker>
            <c:symbol val="none"/>
          </c:marker>
          <c:val>
            <c:numRef>
              <c:f>ATB_Sem!$N$4:$N$29</c:f>
              <c:numCache>
                <c:formatCode>General</c:formatCode>
                <c:ptCount val="26"/>
                <c:pt idx="0">
                  <c:v>51</c:v>
                </c:pt>
                <c:pt idx="1">
                  <c:v>69</c:v>
                </c:pt>
                <c:pt idx="2">
                  <c:v>43</c:v>
                </c:pt>
                <c:pt idx="3">
                  <c:v>51</c:v>
                </c:pt>
                <c:pt idx="4">
                  <c:v>68</c:v>
                </c:pt>
                <c:pt idx="5">
                  <c:v>69</c:v>
                </c:pt>
                <c:pt idx="6">
                  <c:v>61</c:v>
                </c:pt>
                <c:pt idx="7">
                  <c:v>57</c:v>
                </c:pt>
                <c:pt idx="8">
                  <c:v>61</c:v>
                </c:pt>
                <c:pt idx="9">
                  <c:v>56</c:v>
                </c:pt>
                <c:pt idx="10">
                  <c:v>59</c:v>
                </c:pt>
                <c:pt idx="11">
                  <c:v>56</c:v>
                </c:pt>
                <c:pt idx="12">
                  <c:v>50</c:v>
                </c:pt>
                <c:pt idx="13">
                  <c:v>54</c:v>
                </c:pt>
                <c:pt idx="14">
                  <c:v>61</c:v>
                </c:pt>
                <c:pt idx="15">
                  <c:v>67</c:v>
                </c:pt>
                <c:pt idx="16">
                  <c:v>47</c:v>
                </c:pt>
                <c:pt idx="17">
                  <c:v>87</c:v>
                </c:pt>
                <c:pt idx="18">
                  <c:v>65</c:v>
                </c:pt>
                <c:pt idx="19">
                  <c:v>62</c:v>
                </c:pt>
                <c:pt idx="20">
                  <c:v>55</c:v>
                </c:pt>
                <c:pt idx="21">
                  <c:v>59</c:v>
                </c:pt>
                <c:pt idx="22">
                  <c:v>77</c:v>
                </c:pt>
                <c:pt idx="23">
                  <c:v>61</c:v>
                </c:pt>
                <c:pt idx="24">
                  <c:v>74</c:v>
                </c:pt>
                <c:pt idx="25">
                  <c:v>66</c:v>
                </c:pt>
              </c:numCache>
            </c:numRef>
          </c:val>
          <c:smooth val="0"/>
          <c:extLst>
            <c:ext xmlns:c16="http://schemas.microsoft.com/office/drawing/2014/chart" uri="{C3380CC4-5D6E-409C-BE32-E72D297353CC}">
              <c16:uniqueId val="{00000000-1A43-440B-B154-7352C658AB05}"/>
            </c:ext>
          </c:extLst>
        </c:ser>
        <c:ser>
          <c:idx val="6"/>
          <c:order val="6"/>
          <c:tx>
            <c:strRef>
              <c:f>ATB_Sem!$M$3</c:f>
              <c:strCache>
                <c:ptCount val="1"/>
                <c:pt idx="0">
                  <c:v>2015</c:v>
                </c:pt>
              </c:strCache>
            </c:strRef>
          </c:tx>
          <c:spPr>
            <a:ln w="28575" cap="rnd">
              <a:solidFill>
                <a:schemeClr val="tx1"/>
              </a:solidFill>
              <a:round/>
            </a:ln>
            <a:effectLst/>
          </c:spPr>
          <c:marker>
            <c:symbol val="none"/>
          </c:marker>
          <c:val>
            <c:numRef>
              <c:f>ATB_Sem!$M$4:$M$29</c:f>
              <c:numCache>
                <c:formatCode>General</c:formatCode>
                <c:ptCount val="26"/>
                <c:pt idx="0">
                  <c:v>30</c:v>
                </c:pt>
                <c:pt idx="1">
                  <c:v>51</c:v>
                </c:pt>
                <c:pt idx="2">
                  <c:v>64</c:v>
                </c:pt>
                <c:pt idx="3">
                  <c:v>64</c:v>
                </c:pt>
                <c:pt idx="4">
                  <c:v>61</c:v>
                </c:pt>
                <c:pt idx="5">
                  <c:v>64</c:v>
                </c:pt>
                <c:pt idx="6">
                  <c:v>59</c:v>
                </c:pt>
                <c:pt idx="7">
                  <c:v>57</c:v>
                </c:pt>
                <c:pt idx="8">
                  <c:v>66</c:v>
                </c:pt>
                <c:pt idx="9">
                  <c:v>50</c:v>
                </c:pt>
                <c:pt idx="10">
                  <c:v>44</c:v>
                </c:pt>
                <c:pt idx="11">
                  <c:v>53</c:v>
                </c:pt>
                <c:pt idx="12">
                  <c:v>42</c:v>
                </c:pt>
                <c:pt idx="13">
                  <c:v>57</c:v>
                </c:pt>
                <c:pt idx="14">
                  <c:v>66</c:v>
                </c:pt>
                <c:pt idx="15">
                  <c:v>50</c:v>
                </c:pt>
                <c:pt idx="16">
                  <c:v>73</c:v>
                </c:pt>
                <c:pt idx="17">
                  <c:v>47</c:v>
                </c:pt>
                <c:pt idx="18">
                  <c:v>57</c:v>
                </c:pt>
                <c:pt idx="19">
                  <c:v>64</c:v>
                </c:pt>
                <c:pt idx="20">
                  <c:v>65</c:v>
                </c:pt>
                <c:pt idx="21">
                  <c:v>57</c:v>
                </c:pt>
                <c:pt idx="22">
                  <c:v>77</c:v>
                </c:pt>
                <c:pt idx="23">
                  <c:v>70</c:v>
                </c:pt>
                <c:pt idx="24">
                  <c:v>66</c:v>
                </c:pt>
                <c:pt idx="25">
                  <c:v>66</c:v>
                </c:pt>
              </c:numCache>
            </c:numRef>
          </c:val>
          <c:smooth val="0"/>
          <c:extLst>
            <c:ext xmlns:c16="http://schemas.microsoft.com/office/drawing/2014/chart" uri="{C3380CC4-5D6E-409C-BE32-E72D297353CC}">
              <c16:uniqueId val="{00000001-1A43-440B-B154-7352C658AB05}"/>
            </c:ext>
          </c:extLst>
        </c:ser>
        <c:dLbls>
          <c:showLegendKey val="0"/>
          <c:showVal val="0"/>
          <c:showCatName val="0"/>
          <c:showSerName val="0"/>
          <c:showPercent val="0"/>
          <c:showBubbleSize val="0"/>
        </c:dLbls>
        <c:smooth val="0"/>
        <c:axId val="1766142911"/>
        <c:axId val="1766144159"/>
      </c:lineChart>
      <c:catAx>
        <c:axId val="1766142911"/>
        <c:scaling>
          <c:orientation val="minMax"/>
        </c:scaling>
        <c:delete val="0"/>
        <c:axPos val="b"/>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66144159"/>
        <c:crosses val="autoZero"/>
        <c:auto val="1"/>
        <c:lblAlgn val="ctr"/>
        <c:lblOffset val="100"/>
        <c:noMultiLvlLbl val="0"/>
      </c:catAx>
      <c:valAx>
        <c:axId val="1766144159"/>
        <c:scaling>
          <c:orientation val="minMax"/>
          <c:min val="4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66142911"/>
        <c:crosses val="autoZero"/>
        <c:crossBetween val="between"/>
      </c:valAx>
      <c:spPr>
        <a:noFill/>
        <a:ln>
          <a:solidFill>
            <a:schemeClr val="tx1">
              <a:lumMod val="50000"/>
              <a:lumOff val="50000"/>
            </a:schemeClr>
          </a:solid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zero"/>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100" b="1"/>
              <a:t>Victimes jusqu'à</a:t>
            </a:r>
            <a:r>
              <a:rPr lang="fr-FR" sz="1100" b="1" baseline="0"/>
              <a:t> la</a:t>
            </a:r>
            <a:r>
              <a:rPr lang="fr-FR" sz="1100" b="1"/>
              <a:t> semaine 21,</a:t>
            </a:r>
            <a:r>
              <a:rPr lang="fr-FR" sz="1100" b="1" baseline="0"/>
              <a:t> </a:t>
            </a:r>
            <a:r>
              <a:rPr lang="fr-FR" sz="1100" b="1"/>
              <a:t>en 2020 et pour</a:t>
            </a:r>
            <a:r>
              <a:rPr lang="fr-FR" sz="1100" b="1" baseline="0"/>
              <a:t> la moyenne 2015-2019 en France métropolitaine</a:t>
            </a:r>
            <a:endParaRPr lang="fr-FR" sz="1100" b="1"/>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lineChart>
        <c:grouping val="standard"/>
        <c:varyColors val="0"/>
        <c:ser>
          <c:idx val="1"/>
          <c:order val="0"/>
          <c:tx>
            <c:strRef>
              <c:f>ATB_Sem!$AN$3</c:f>
              <c:strCache>
                <c:ptCount val="1"/>
                <c:pt idx="0">
                  <c:v>2015-2019</c:v>
                </c:pt>
              </c:strCache>
            </c:strRef>
          </c:tx>
          <c:spPr>
            <a:ln w="28575" cap="rnd">
              <a:solidFill>
                <a:schemeClr val="accent2"/>
              </a:solidFill>
              <a:round/>
            </a:ln>
            <a:effectLst/>
          </c:spPr>
          <c:marker>
            <c:symbol val="none"/>
          </c:marker>
          <c:val>
            <c:numRef>
              <c:f>ATB_Sem!$AN$4:$AN$29</c:f>
              <c:numCache>
                <c:formatCode>General</c:formatCode>
                <c:ptCount val="26"/>
                <c:pt idx="0">
                  <c:v>1108.2</c:v>
                </c:pt>
                <c:pt idx="1">
                  <c:v>1302.8</c:v>
                </c:pt>
                <c:pt idx="2">
                  <c:v>1306.5999999999999</c:v>
                </c:pt>
                <c:pt idx="3">
                  <c:v>1280.2</c:v>
                </c:pt>
                <c:pt idx="4">
                  <c:v>1285.4000000000001</c:v>
                </c:pt>
                <c:pt idx="5">
                  <c:v>1202</c:v>
                </c:pt>
                <c:pt idx="6">
                  <c:v>1276.2</c:v>
                </c:pt>
                <c:pt idx="7">
                  <c:v>1160.5999999999999</c:v>
                </c:pt>
                <c:pt idx="8">
                  <c:v>1228.5999999999999</c:v>
                </c:pt>
                <c:pt idx="9">
                  <c:v>1263.5999999999999</c:v>
                </c:pt>
                <c:pt idx="10">
                  <c:v>1277.2</c:v>
                </c:pt>
                <c:pt idx="11">
                  <c:v>1282.4000000000001</c:v>
                </c:pt>
                <c:pt idx="12">
                  <c:v>1352</c:v>
                </c:pt>
                <c:pt idx="13">
                  <c:v>1419.2</c:v>
                </c:pt>
                <c:pt idx="14">
                  <c:v>1418.2</c:v>
                </c:pt>
                <c:pt idx="15">
                  <c:v>1434.8</c:v>
                </c:pt>
                <c:pt idx="16">
                  <c:v>1358.6</c:v>
                </c:pt>
                <c:pt idx="17">
                  <c:v>1387</c:v>
                </c:pt>
                <c:pt idx="18">
                  <c:v>1352.2</c:v>
                </c:pt>
                <c:pt idx="19">
                  <c:v>1495.8</c:v>
                </c:pt>
                <c:pt idx="20">
                  <c:v>1519.6</c:v>
                </c:pt>
                <c:pt idx="21">
                  <c:v>1509.8</c:v>
                </c:pt>
                <c:pt idx="22">
                  <c:v>1657.8</c:v>
                </c:pt>
                <c:pt idx="23">
                  <c:v>1597</c:v>
                </c:pt>
                <c:pt idx="24">
                  <c:v>1715.8</c:v>
                </c:pt>
                <c:pt idx="25">
                  <c:v>1689.8</c:v>
                </c:pt>
              </c:numCache>
            </c:numRef>
          </c:val>
          <c:smooth val="0"/>
          <c:extLst>
            <c:ext xmlns:c16="http://schemas.microsoft.com/office/drawing/2014/chart" uri="{C3380CC4-5D6E-409C-BE32-E72D297353CC}">
              <c16:uniqueId val="{00000000-8701-482E-BDCB-762BBE123046}"/>
            </c:ext>
          </c:extLst>
        </c:ser>
        <c:ser>
          <c:idx val="2"/>
          <c:order val="1"/>
          <c:tx>
            <c:strRef>
              <c:f>ATB_Sem!$AO$3</c:f>
              <c:strCache>
                <c:ptCount val="1"/>
                <c:pt idx="0">
                  <c:v>2020</c:v>
                </c:pt>
              </c:strCache>
            </c:strRef>
          </c:tx>
          <c:spPr>
            <a:ln w="28575" cap="rnd">
              <a:solidFill>
                <a:schemeClr val="accent3"/>
              </a:solidFill>
              <a:round/>
            </a:ln>
            <a:effectLst/>
          </c:spPr>
          <c:marker>
            <c:symbol val="none"/>
          </c:marker>
          <c:val>
            <c:numRef>
              <c:f>ATB_Sem!$AO$4:$AO$29</c:f>
              <c:numCache>
                <c:formatCode>General</c:formatCode>
                <c:ptCount val="26"/>
                <c:pt idx="0">
                  <c:v>837</c:v>
                </c:pt>
                <c:pt idx="1">
                  <c:v>1387</c:v>
                </c:pt>
                <c:pt idx="2">
                  <c:v>1392</c:v>
                </c:pt>
                <c:pt idx="3">
                  <c:v>1377</c:v>
                </c:pt>
                <c:pt idx="4">
                  <c:v>1379</c:v>
                </c:pt>
                <c:pt idx="5">
                  <c:v>1349</c:v>
                </c:pt>
                <c:pt idx="6">
                  <c:v>1281</c:v>
                </c:pt>
                <c:pt idx="7">
                  <c:v>1205</c:v>
                </c:pt>
                <c:pt idx="8">
                  <c:v>1203</c:v>
                </c:pt>
                <c:pt idx="9">
                  <c:v>1246</c:v>
                </c:pt>
                <c:pt idx="10">
                  <c:v>1159</c:v>
                </c:pt>
                <c:pt idx="11">
                  <c:v>298</c:v>
                </c:pt>
                <c:pt idx="12">
                  <c:v>172</c:v>
                </c:pt>
                <c:pt idx="13">
                  <c:v>238</c:v>
                </c:pt>
                <c:pt idx="14">
                  <c:v>288</c:v>
                </c:pt>
                <c:pt idx="15">
                  <c:v>302</c:v>
                </c:pt>
                <c:pt idx="16">
                  <c:v>360</c:v>
                </c:pt>
                <c:pt idx="17">
                  <c:v>345</c:v>
                </c:pt>
                <c:pt idx="18">
                  <c:v>421</c:v>
                </c:pt>
                <c:pt idx="19">
                  <c:v>919</c:v>
                </c:pt>
                <c:pt idx="20">
                  <c:v>1171</c:v>
                </c:pt>
                <c:pt idx="21">
                  <c:v>1306</c:v>
                </c:pt>
                <c:pt idx="22">
                  <c:v>1160</c:v>
                </c:pt>
                <c:pt idx="23">
                  <c:v>1168</c:v>
                </c:pt>
                <c:pt idx="24">
                  <c:v>1306</c:v>
                </c:pt>
                <c:pt idx="25">
                  <c:v>1417</c:v>
                </c:pt>
              </c:numCache>
            </c:numRef>
          </c:val>
          <c:smooth val="0"/>
          <c:extLst>
            <c:ext xmlns:c16="http://schemas.microsoft.com/office/drawing/2014/chart" uri="{C3380CC4-5D6E-409C-BE32-E72D297353CC}">
              <c16:uniqueId val="{00000001-8701-482E-BDCB-762BBE123046}"/>
            </c:ext>
          </c:extLst>
        </c:ser>
        <c:dLbls>
          <c:showLegendKey val="0"/>
          <c:showVal val="0"/>
          <c:showCatName val="0"/>
          <c:showSerName val="0"/>
          <c:showPercent val="0"/>
          <c:showBubbleSize val="0"/>
        </c:dLbls>
        <c:smooth val="0"/>
        <c:axId val="1766142911"/>
        <c:axId val="1766144159"/>
      </c:lineChart>
      <c:catAx>
        <c:axId val="1766142911"/>
        <c:scaling>
          <c:orientation val="minMax"/>
        </c:scaling>
        <c:delete val="0"/>
        <c:axPos val="b"/>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66144159"/>
        <c:crosses val="autoZero"/>
        <c:auto val="1"/>
        <c:lblAlgn val="ctr"/>
        <c:lblOffset val="100"/>
        <c:noMultiLvlLbl val="0"/>
      </c:catAx>
      <c:valAx>
        <c:axId val="17661441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66142911"/>
        <c:crosses val="autoZero"/>
        <c:crossBetween val="between"/>
      </c:valAx>
      <c:spPr>
        <a:noFill/>
        <a:ln>
          <a:solidFill>
            <a:schemeClr val="tx1">
              <a:lumMod val="50000"/>
              <a:lumOff val="50000"/>
            </a:schemeClr>
          </a:solid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zero"/>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100" b="1"/>
              <a:t>Tués pour 100 accidents jusqu'à</a:t>
            </a:r>
            <a:r>
              <a:rPr lang="fr-FR" sz="1100" b="1" baseline="0"/>
              <a:t> la</a:t>
            </a:r>
            <a:r>
              <a:rPr lang="fr-FR" sz="1100" b="1"/>
              <a:t> semaine 21,</a:t>
            </a:r>
            <a:r>
              <a:rPr lang="fr-FR" sz="1100" b="1" baseline="0"/>
              <a:t> </a:t>
            </a:r>
            <a:r>
              <a:rPr lang="fr-FR" sz="1100" b="1"/>
              <a:t>en 2020 et pour</a:t>
            </a:r>
            <a:r>
              <a:rPr lang="fr-FR" sz="1100" b="1" baseline="0"/>
              <a:t> la moyenne 2015-2019 en France métropolitaine</a:t>
            </a:r>
            <a:endParaRPr lang="fr-FR" sz="1100" b="1"/>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lineChart>
        <c:grouping val="standard"/>
        <c:varyColors val="0"/>
        <c:ser>
          <c:idx val="1"/>
          <c:order val="0"/>
          <c:tx>
            <c:strRef>
              <c:f>ATB_Sem!$AX$3</c:f>
              <c:strCache>
                <c:ptCount val="1"/>
                <c:pt idx="0">
                  <c:v>2015-2019</c:v>
                </c:pt>
              </c:strCache>
            </c:strRef>
          </c:tx>
          <c:spPr>
            <a:ln w="28575" cap="rnd">
              <a:solidFill>
                <a:schemeClr val="accent2"/>
              </a:solidFill>
              <a:round/>
            </a:ln>
            <a:effectLst/>
          </c:spPr>
          <c:marker>
            <c:symbol val="none"/>
          </c:marker>
          <c:val>
            <c:numRef>
              <c:f>ATB_Sem!$AX$4:$AX$29</c:f>
              <c:numCache>
                <c:formatCode>0</c:formatCode>
                <c:ptCount val="26"/>
                <c:pt idx="0">
                  <c:v>133.0372148859544</c:v>
                </c:pt>
                <c:pt idx="1">
                  <c:v>127.60039177277179</c:v>
                </c:pt>
                <c:pt idx="2">
                  <c:v>128.80520504731859</c:v>
                </c:pt>
                <c:pt idx="3">
                  <c:v>129.65363581122139</c:v>
                </c:pt>
                <c:pt idx="4">
                  <c:v>128.43725019984015</c:v>
                </c:pt>
                <c:pt idx="5">
                  <c:v>129.55378314291875</c:v>
                </c:pt>
                <c:pt idx="6">
                  <c:v>129.51085853460523</c:v>
                </c:pt>
                <c:pt idx="7">
                  <c:v>129.96640537513997</c:v>
                </c:pt>
                <c:pt idx="8">
                  <c:v>131.99398366996132</c:v>
                </c:pt>
                <c:pt idx="9">
                  <c:v>130.83454131290122</c:v>
                </c:pt>
                <c:pt idx="10">
                  <c:v>127.82225780624499</c:v>
                </c:pt>
                <c:pt idx="11">
                  <c:v>130.67047075606277</c:v>
                </c:pt>
                <c:pt idx="12">
                  <c:v>128.98301850791833</c:v>
                </c:pt>
                <c:pt idx="13">
                  <c:v>130.65733750690481</c:v>
                </c:pt>
                <c:pt idx="14">
                  <c:v>130.42118815523264</c:v>
                </c:pt>
                <c:pt idx="15">
                  <c:v>130.0580130529369</c:v>
                </c:pt>
                <c:pt idx="16">
                  <c:v>131.08838286375914</c:v>
                </c:pt>
                <c:pt idx="17">
                  <c:v>134.21714728082057</c:v>
                </c:pt>
                <c:pt idx="18">
                  <c:v>132.5946263973328</c:v>
                </c:pt>
                <c:pt idx="19">
                  <c:v>130.18276762402087</c:v>
                </c:pt>
                <c:pt idx="20">
                  <c:v>132.02432667245873</c:v>
                </c:pt>
                <c:pt idx="21">
                  <c:v>131.86026200873363</c:v>
                </c:pt>
                <c:pt idx="22">
                  <c:v>131.50880533079487</c:v>
                </c:pt>
                <c:pt idx="23">
                  <c:v>130.70879030937959</c:v>
                </c:pt>
                <c:pt idx="24">
                  <c:v>130.6181485992692</c:v>
                </c:pt>
                <c:pt idx="25">
                  <c:v>132.1188428459734</c:v>
                </c:pt>
              </c:numCache>
            </c:numRef>
          </c:val>
          <c:smooth val="0"/>
          <c:extLst>
            <c:ext xmlns:c16="http://schemas.microsoft.com/office/drawing/2014/chart" uri="{C3380CC4-5D6E-409C-BE32-E72D297353CC}">
              <c16:uniqueId val="{00000000-7A8E-407E-ABD7-FE737DBAE606}"/>
            </c:ext>
          </c:extLst>
        </c:ser>
        <c:ser>
          <c:idx val="2"/>
          <c:order val="1"/>
          <c:tx>
            <c:strRef>
              <c:f>ATB_Sem!$AY$3</c:f>
              <c:strCache>
                <c:ptCount val="1"/>
                <c:pt idx="0">
                  <c:v>2020</c:v>
                </c:pt>
              </c:strCache>
            </c:strRef>
          </c:tx>
          <c:spPr>
            <a:ln w="28575" cap="rnd">
              <a:solidFill>
                <a:schemeClr val="accent3"/>
              </a:solidFill>
              <a:round/>
            </a:ln>
            <a:effectLst/>
          </c:spPr>
          <c:marker>
            <c:symbol val="none"/>
          </c:marker>
          <c:val>
            <c:numRef>
              <c:f>ATB_Sem!$AY$4:$AY$29</c:f>
              <c:numCache>
                <c:formatCode>0</c:formatCode>
                <c:ptCount val="26"/>
                <c:pt idx="0">
                  <c:v>152.73722627737229</c:v>
                </c:pt>
                <c:pt idx="1">
                  <c:v>126.43573381950775</c:v>
                </c:pt>
                <c:pt idx="2">
                  <c:v>130.09345794392524</c:v>
                </c:pt>
                <c:pt idx="3">
                  <c:v>131.89655172413794</c:v>
                </c:pt>
                <c:pt idx="4">
                  <c:v>127.56706753006475</c:v>
                </c:pt>
                <c:pt idx="5">
                  <c:v>127.38432483474978</c:v>
                </c:pt>
                <c:pt idx="6">
                  <c:v>129.65587044534414</c:v>
                </c:pt>
                <c:pt idx="7">
                  <c:v>127.37843551797042</c:v>
                </c:pt>
                <c:pt idx="8">
                  <c:v>129.63362068965517</c:v>
                </c:pt>
                <c:pt idx="9">
                  <c:v>126.75483214649033</c:v>
                </c:pt>
                <c:pt idx="10">
                  <c:v>127.36263736263736</c:v>
                </c:pt>
                <c:pt idx="11">
                  <c:v>132.44444444444446</c:v>
                </c:pt>
                <c:pt idx="12">
                  <c:v>116.21621621621621</c:v>
                </c:pt>
                <c:pt idx="13">
                  <c:v>120.81218274111676</c:v>
                </c:pt>
                <c:pt idx="14">
                  <c:v>118.5185185185185</c:v>
                </c:pt>
                <c:pt idx="15">
                  <c:v>119.84126984126983</c:v>
                </c:pt>
                <c:pt idx="16">
                  <c:v>116.88311688311688</c:v>
                </c:pt>
                <c:pt idx="17">
                  <c:v>128.25278810408923</c:v>
                </c:pt>
                <c:pt idx="18">
                  <c:v>115.97796143250689</c:v>
                </c:pt>
                <c:pt idx="19">
                  <c:v>121.40026420079259</c:v>
                </c:pt>
                <c:pt idx="20">
                  <c:v>126.45788336933046</c:v>
                </c:pt>
                <c:pt idx="21">
                  <c:v>130.99297893681043</c:v>
                </c:pt>
                <c:pt idx="22">
                  <c:v>130.04484304932734</c:v>
                </c:pt>
                <c:pt idx="23">
                  <c:v>131.9774011299435</c:v>
                </c:pt>
                <c:pt idx="24">
                  <c:v>131.52064451158108</c:v>
                </c:pt>
                <c:pt idx="25">
                  <c:v>132.18283582089552</c:v>
                </c:pt>
              </c:numCache>
            </c:numRef>
          </c:val>
          <c:smooth val="0"/>
          <c:extLst>
            <c:ext xmlns:c16="http://schemas.microsoft.com/office/drawing/2014/chart" uri="{C3380CC4-5D6E-409C-BE32-E72D297353CC}">
              <c16:uniqueId val="{00000001-7A8E-407E-ABD7-FE737DBAE606}"/>
            </c:ext>
          </c:extLst>
        </c:ser>
        <c:dLbls>
          <c:showLegendKey val="0"/>
          <c:showVal val="0"/>
          <c:showCatName val="0"/>
          <c:showSerName val="0"/>
          <c:showPercent val="0"/>
          <c:showBubbleSize val="0"/>
        </c:dLbls>
        <c:smooth val="0"/>
        <c:axId val="1766142911"/>
        <c:axId val="1766144159"/>
      </c:lineChart>
      <c:catAx>
        <c:axId val="1766142911"/>
        <c:scaling>
          <c:orientation val="minMax"/>
        </c:scaling>
        <c:delete val="0"/>
        <c:axPos val="b"/>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66144159"/>
        <c:crosses val="autoZero"/>
        <c:auto val="1"/>
        <c:lblAlgn val="ctr"/>
        <c:lblOffset val="100"/>
        <c:noMultiLvlLbl val="0"/>
      </c:catAx>
      <c:valAx>
        <c:axId val="1766144159"/>
        <c:scaling>
          <c:orientation val="minMax"/>
          <c:min val="11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66142911"/>
        <c:crosses val="autoZero"/>
        <c:crossBetween val="between"/>
        <c:majorUnit val="10"/>
      </c:valAx>
      <c:spPr>
        <a:noFill/>
        <a:ln>
          <a:solidFill>
            <a:schemeClr val="tx1">
              <a:lumMod val="50000"/>
              <a:lumOff val="50000"/>
            </a:schemeClr>
          </a:solid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zero"/>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100" b="1"/>
              <a:t>Accidentalité jusqu'à</a:t>
            </a:r>
            <a:r>
              <a:rPr lang="fr-FR" sz="1100" b="1" baseline="0"/>
              <a:t> la</a:t>
            </a:r>
            <a:r>
              <a:rPr lang="fr-FR" sz="1100" b="1"/>
              <a:t> semaine 21,</a:t>
            </a:r>
            <a:r>
              <a:rPr lang="fr-FR" sz="1100" b="1" baseline="0"/>
              <a:t> </a:t>
            </a:r>
            <a:r>
              <a:rPr lang="fr-FR" sz="1100" b="1"/>
              <a:t>en 2020 et pour</a:t>
            </a:r>
            <a:r>
              <a:rPr lang="fr-FR" sz="1100" b="1" baseline="0"/>
              <a:t> la moyenne 2015-2019 en France métropolitaine</a:t>
            </a:r>
            <a:endParaRPr lang="fr-FR" sz="1100" b="1"/>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6.6838159299877145E-2"/>
          <c:y val="0.1715909090909091"/>
          <c:w val="0.91347504257957091"/>
          <c:h val="0.75350393700787399"/>
        </c:manualLayout>
      </c:layout>
      <c:lineChart>
        <c:grouping val="standard"/>
        <c:varyColors val="0"/>
        <c:ser>
          <c:idx val="1"/>
          <c:order val="0"/>
          <c:tx>
            <c:strRef>
              <c:f>ATB_Sem!$AN$2:$AN$3</c:f>
              <c:strCache>
                <c:ptCount val="2"/>
                <c:pt idx="0">
                  <c:v>Victimes</c:v>
                </c:pt>
                <c:pt idx="1">
                  <c:v>2015-2019</c:v>
                </c:pt>
              </c:strCache>
            </c:strRef>
          </c:tx>
          <c:spPr>
            <a:ln w="28575" cap="rnd">
              <a:solidFill>
                <a:schemeClr val="accent2"/>
              </a:solidFill>
              <a:prstDash val="sysDash"/>
              <a:round/>
            </a:ln>
            <a:effectLst/>
          </c:spPr>
          <c:marker>
            <c:symbol val="none"/>
          </c:marker>
          <c:val>
            <c:numRef>
              <c:f>ATB_Sem!$AN$4:$AN$29</c:f>
              <c:numCache>
                <c:formatCode>General</c:formatCode>
                <c:ptCount val="26"/>
                <c:pt idx="0">
                  <c:v>1108.2</c:v>
                </c:pt>
                <c:pt idx="1">
                  <c:v>1302.8</c:v>
                </c:pt>
                <c:pt idx="2">
                  <c:v>1306.5999999999999</c:v>
                </c:pt>
                <c:pt idx="3">
                  <c:v>1280.2</c:v>
                </c:pt>
                <c:pt idx="4">
                  <c:v>1285.4000000000001</c:v>
                </c:pt>
                <c:pt idx="5">
                  <c:v>1202</c:v>
                </c:pt>
                <c:pt idx="6">
                  <c:v>1276.2</c:v>
                </c:pt>
                <c:pt idx="7">
                  <c:v>1160.5999999999999</c:v>
                </c:pt>
                <c:pt idx="8">
                  <c:v>1228.5999999999999</c:v>
                </c:pt>
                <c:pt idx="9">
                  <c:v>1263.5999999999999</c:v>
                </c:pt>
                <c:pt idx="10">
                  <c:v>1277.2</c:v>
                </c:pt>
                <c:pt idx="11">
                  <c:v>1282.4000000000001</c:v>
                </c:pt>
                <c:pt idx="12">
                  <c:v>1352</c:v>
                </c:pt>
                <c:pt idx="13">
                  <c:v>1419.2</c:v>
                </c:pt>
                <c:pt idx="14">
                  <c:v>1418.2</c:v>
                </c:pt>
                <c:pt idx="15">
                  <c:v>1434.8</c:v>
                </c:pt>
                <c:pt idx="16">
                  <c:v>1358.6</c:v>
                </c:pt>
                <c:pt idx="17">
                  <c:v>1387</c:v>
                </c:pt>
                <c:pt idx="18">
                  <c:v>1352.2</c:v>
                </c:pt>
                <c:pt idx="19">
                  <c:v>1495.8</c:v>
                </c:pt>
                <c:pt idx="20">
                  <c:v>1519.6</c:v>
                </c:pt>
                <c:pt idx="21">
                  <c:v>1509.8</c:v>
                </c:pt>
                <c:pt idx="22">
                  <c:v>1657.8</c:v>
                </c:pt>
                <c:pt idx="23">
                  <c:v>1597</c:v>
                </c:pt>
                <c:pt idx="24">
                  <c:v>1715.8</c:v>
                </c:pt>
                <c:pt idx="25">
                  <c:v>1689.8</c:v>
                </c:pt>
              </c:numCache>
            </c:numRef>
          </c:val>
          <c:smooth val="0"/>
          <c:extLst>
            <c:ext xmlns:c16="http://schemas.microsoft.com/office/drawing/2014/chart" uri="{C3380CC4-5D6E-409C-BE32-E72D297353CC}">
              <c16:uniqueId val="{00000000-3EAD-411F-88A2-903CA9DFFE9B}"/>
            </c:ext>
          </c:extLst>
        </c:ser>
        <c:ser>
          <c:idx val="2"/>
          <c:order val="1"/>
          <c:tx>
            <c:strRef>
              <c:f>ATB_Sem!$AO$2:$AO$3</c:f>
              <c:strCache>
                <c:ptCount val="2"/>
                <c:pt idx="0">
                  <c:v>Victimes</c:v>
                </c:pt>
                <c:pt idx="1">
                  <c:v>2020</c:v>
                </c:pt>
              </c:strCache>
            </c:strRef>
          </c:tx>
          <c:spPr>
            <a:ln w="28575" cap="rnd">
              <a:solidFill>
                <a:schemeClr val="accent2"/>
              </a:solidFill>
              <a:round/>
            </a:ln>
            <a:effectLst/>
          </c:spPr>
          <c:marker>
            <c:symbol val="none"/>
          </c:marker>
          <c:val>
            <c:numRef>
              <c:f>ATB_Sem!$AO$4:$AO$29</c:f>
              <c:numCache>
                <c:formatCode>General</c:formatCode>
                <c:ptCount val="26"/>
                <c:pt idx="0">
                  <c:v>837</c:v>
                </c:pt>
                <c:pt idx="1">
                  <c:v>1387</c:v>
                </c:pt>
                <c:pt idx="2">
                  <c:v>1392</c:v>
                </c:pt>
                <c:pt idx="3">
                  <c:v>1377</c:v>
                </c:pt>
                <c:pt idx="4">
                  <c:v>1379</c:v>
                </c:pt>
                <c:pt idx="5">
                  <c:v>1349</c:v>
                </c:pt>
                <c:pt idx="6">
                  <c:v>1281</c:v>
                </c:pt>
                <c:pt idx="7">
                  <c:v>1205</c:v>
                </c:pt>
                <c:pt idx="8">
                  <c:v>1203</c:v>
                </c:pt>
                <c:pt idx="9">
                  <c:v>1246</c:v>
                </c:pt>
                <c:pt idx="10">
                  <c:v>1159</c:v>
                </c:pt>
                <c:pt idx="11">
                  <c:v>298</c:v>
                </c:pt>
                <c:pt idx="12">
                  <c:v>172</c:v>
                </c:pt>
                <c:pt idx="13">
                  <c:v>238</c:v>
                </c:pt>
                <c:pt idx="14">
                  <c:v>288</c:v>
                </c:pt>
                <c:pt idx="15">
                  <c:v>302</c:v>
                </c:pt>
                <c:pt idx="16">
                  <c:v>360</c:v>
                </c:pt>
                <c:pt idx="17">
                  <c:v>345</c:v>
                </c:pt>
                <c:pt idx="18">
                  <c:v>421</c:v>
                </c:pt>
                <c:pt idx="19">
                  <c:v>919</c:v>
                </c:pt>
                <c:pt idx="20">
                  <c:v>1171</c:v>
                </c:pt>
                <c:pt idx="21">
                  <c:v>1306</c:v>
                </c:pt>
                <c:pt idx="22">
                  <c:v>1160</c:v>
                </c:pt>
                <c:pt idx="23">
                  <c:v>1168</c:v>
                </c:pt>
                <c:pt idx="24">
                  <c:v>1306</c:v>
                </c:pt>
                <c:pt idx="25">
                  <c:v>1417</c:v>
                </c:pt>
              </c:numCache>
            </c:numRef>
          </c:val>
          <c:smooth val="0"/>
          <c:extLst>
            <c:ext xmlns:c16="http://schemas.microsoft.com/office/drawing/2014/chart" uri="{C3380CC4-5D6E-409C-BE32-E72D297353CC}">
              <c16:uniqueId val="{00000001-3EAD-411F-88A2-903CA9DFFE9B}"/>
            </c:ext>
          </c:extLst>
        </c:ser>
        <c:ser>
          <c:idx val="0"/>
          <c:order val="2"/>
          <c:tx>
            <c:strRef>
              <c:f>ATB_Sem!$H$2:$H$3</c:f>
              <c:strCache>
                <c:ptCount val="2"/>
                <c:pt idx="0">
                  <c:v>Accidents</c:v>
                </c:pt>
                <c:pt idx="1">
                  <c:v>2015-2019</c:v>
                </c:pt>
              </c:strCache>
            </c:strRef>
          </c:tx>
          <c:spPr>
            <a:ln w="28575" cap="rnd">
              <a:solidFill>
                <a:schemeClr val="accent4"/>
              </a:solidFill>
              <a:prstDash val="sysDash"/>
              <a:round/>
            </a:ln>
            <a:effectLst/>
          </c:spPr>
          <c:marker>
            <c:symbol val="none"/>
          </c:marker>
          <c:val>
            <c:numRef>
              <c:f>ATB_Sem!$H$4:$H$29</c:f>
              <c:numCache>
                <c:formatCode>General</c:formatCode>
                <c:ptCount val="26"/>
                <c:pt idx="0">
                  <c:v>833</c:v>
                </c:pt>
                <c:pt idx="1">
                  <c:v>1021</c:v>
                </c:pt>
                <c:pt idx="2">
                  <c:v>1014.4</c:v>
                </c:pt>
                <c:pt idx="3">
                  <c:v>987.4</c:v>
                </c:pt>
                <c:pt idx="4">
                  <c:v>1000.8</c:v>
                </c:pt>
                <c:pt idx="5">
                  <c:v>927.8</c:v>
                </c:pt>
                <c:pt idx="6">
                  <c:v>985.4</c:v>
                </c:pt>
                <c:pt idx="7">
                  <c:v>893</c:v>
                </c:pt>
                <c:pt idx="8">
                  <c:v>930.8</c:v>
                </c:pt>
                <c:pt idx="9">
                  <c:v>965.8</c:v>
                </c:pt>
                <c:pt idx="10">
                  <c:v>999.2</c:v>
                </c:pt>
                <c:pt idx="11">
                  <c:v>981.4</c:v>
                </c:pt>
                <c:pt idx="12">
                  <c:v>1048.2</c:v>
                </c:pt>
                <c:pt idx="13">
                  <c:v>1086.2</c:v>
                </c:pt>
                <c:pt idx="14">
                  <c:v>1087.4000000000001</c:v>
                </c:pt>
                <c:pt idx="15">
                  <c:v>1103.2</c:v>
                </c:pt>
                <c:pt idx="16">
                  <c:v>1036.4000000000001</c:v>
                </c:pt>
                <c:pt idx="17">
                  <c:v>1033.4000000000001</c:v>
                </c:pt>
                <c:pt idx="18">
                  <c:v>1019.8</c:v>
                </c:pt>
                <c:pt idx="19">
                  <c:v>1149</c:v>
                </c:pt>
                <c:pt idx="20">
                  <c:v>1151</c:v>
                </c:pt>
                <c:pt idx="21">
                  <c:v>1145</c:v>
                </c:pt>
                <c:pt idx="22">
                  <c:v>1260.5999999999999</c:v>
                </c:pt>
                <c:pt idx="23">
                  <c:v>1221.8</c:v>
                </c:pt>
                <c:pt idx="24">
                  <c:v>1313.6</c:v>
                </c:pt>
                <c:pt idx="25">
                  <c:v>1279</c:v>
                </c:pt>
              </c:numCache>
            </c:numRef>
          </c:val>
          <c:smooth val="0"/>
          <c:extLst>
            <c:ext xmlns:c16="http://schemas.microsoft.com/office/drawing/2014/chart" uri="{C3380CC4-5D6E-409C-BE32-E72D297353CC}">
              <c16:uniqueId val="{00000004-3EAD-411F-88A2-903CA9DFFE9B}"/>
            </c:ext>
          </c:extLst>
        </c:ser>
        <c:ser>
          <c:idx val="3"/>
          <c:order val="3"/>
          <c:tx>
            <c:strRef>
              <c:f>ATB_Sem!$I$2:$I$3</c:f>
              <c:strCache>
                <c:ptCount val="2"/>
                <c:pt idx="0">
                  <c:v>Accidents</c:v>
                </c:pt>
                <c:pt idx="1">
                  <c:v>2020</c:v>
                </c:pt>
              </c:strCache>
            </c:strRef>
          </c:tx>
          <c:spPr>
            <a:ln w="28575" cap="rnd">
              <a:solidFill>
                <a:schemeClr val="accent4"/>
              </a:solidFill>
              <a:round/>
            </a:ln>
            <a:effectLst/>
          </c:spPr>
          <c:marker>
            <c:symbol val="none"/>
          </c:marker>
          <c:val>
            <c:numRef>
              <c:f>ATB_Sem!$I$4:$I$29</c:f>
              <c:numCache>
                <c:formatCode>General</c:formatCode>
                <c:ptCount val="26"/>
                <c:pt idx="0">
                  <c:v>548</c:v>
                </c:pt>
                <c:pt idx="1">
                  <c:v>1097</c:v>
                </c:pt>
                <c:pt idx="2">
                  <c:v>1070</c:v>
                </c:pt>
                <c:pt idx="3">
                  <c:v>1044</c:v>
                </c:pt>
                <c:pt idx="4">
                  <c:v>1081</c:v>
                </c:pt>
                <c:pt idx="5">
                  <c:v>1059</c:v>
                </c:pt>
                <c:pt idx="6">
                  <c:v>988</c:v>
                </c:pt>
                <c:pt idx="7">
                  <c:v>946</c:v>
                </c:pt>
                <c:pt idx="8">
                  <c:v>928</c:v>
                </c:pt>
                <c:pt idx="9">
                  <c:v>983</c:v>
                </c:pt>
                <c:pt idx="10">
                  <c:v>910</c:v>
                </c:pt>
                <c:pt idx="11">
                  <c:v>225</c:v>
                </c:pt>
                <c:pt idx="12">
                  <c:v>148</c:v>
                </c:pt>
                <c:pt idx="13">
                  <c:v>197</c:v>
                </c:pt>
                <c:pt idx="14">
                  <c:v>243</c:v>
                </c:pt>
                <c:pt idx="15">
                  <c:v>252</c:v>
                </c:pt>
                <c:pt idx="16">
                  <c:v>308</c:v>
                </c:pt>
                <c:pt idx="17">
                  <c:v>269</c:v>
                </c:pt>
                <c:pt idx="18">
                  <c:v>363</c:v>
                </c:pt>
                <c:pt idx="19">
                  <c:v>757</c:v>
                </c:pt>
                <c:pt idx="20">
                  <c:v>926</c:v>
                </c:pt>
                <c:pt idx="21">
                  <c:v>997</c:v>
                </c:pt>
                <c:pt idx="22">
                  <c:v>892</c:v>
                </c:pt>
                <c:pt idx="23">
                  <c:v>885</c:v>
                </c:pt>
                <c:pt idx="24">
                  <c:v>993</c:v>
                </c:pt>
                <c:pt idx="25">
                  <c:v>1072</c:v>
                </c:pt>
              </c:numCache>
            </c:numRef>
          </c:val>
          <c:smooth val="0"/>
          <c:extLst>
            <c:ext xmlns:c16="http://schemas.microsoft.com/office/drawing/2014/chart" uri="{C3380CC4-5D6E-409C-BE32-E72D297353CC}">
              <c16:uniqueId val="{00000005-3EAD-411F-88A2-903CA9DFFE9B}"/>
            </c:ext>
          </c:extLst>
        </c:ser>
        <c:dLbls>
          <c:showLegendKey val="0"/>
          <c:showVal val="0"/>
          <c:showCatName val="0"/>
          <c:showSerName val="0"/>
          <c:showPercent val="0"/>
          <c:showBubbleSize val="0"/>
        </c:dLbls>
        <c:smooth val="0"/>
        <c:axId val="1766142911"/>
        <c:axId val="1766144159"/>
      </c:lineChart>
      <c:catAx>
        <c:axId val="1766142911"/>
        <c:scaling>
          <c:orientation val="minMax"/>
        </c:scaling>
        <c:delete val="0"/>
        <c:axPos val="b"/>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66144159"/>
        <c:crosses val="autoZero"/>
        <c:auto val="1"/>
        <c:lblAlgn val="ctr"/>
        <c:lblOffset val="100"/>
        <c:noMultiLvlLbl val="0"/>
      </c:catAx>
      <c:valAx>
        <c:axId val="17661441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66142911"/>
        <c:crosses val="autoZero"/>
        <c:crossBetween val="between"/>
      </c:valAx>
      <c:spPr>
        <a:noFill/>
        <a:ln>
          <a:solidFill>
            <a:schemeClr val="tx1">
              <a:lumMod val="50000"/>
              <a:lumOff val="50000"/>
            </a:schemeClr>
          </a:solidFill>
        </a:ln>
        <a:effectLst/>
      </c:spPr>
    </c:plotArea>
    <c:legend>
      <c:legendPos val="b"/>
      <c:layout>
        <c:manualLayout>
          <c:xMode val="edge"/>
          <c:yMode val="edge"/>
          <c:x val="7.3266173684063671E-2"/>
          <c:y val="0.73839686232402768"/>
          <c:w val="0.46152125821892115"/>
          <c:h val="9.4936471009305662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zero"/>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100" b="1"/>
              <a:t>Mortalité jusqu'à</a:t>
            </a:r>
            <a:r>
              <a:rPr lang="fr-FR" sz="1100" b="1" baseline="0"/>
              <a:t> la</a:t>
            </a:r>
            <a:r>
              <a:rPr lang="fr-FR" sz="1100" b="1"/>
              <a:t> semaine 21,</a:t>
            </a:r>
            <a:r>
              <a:rPr lang="fr-FR" sz="1100" b="1" baseline="0"/>
              <a:t> </a:t>
            </a:r>
            <a:r>
              <a:rPr lang="fr-FR" sz="1100" b="1"/>
              <a:t>en 2020 et pour</a:t>
            </a:r>
            <a:r>
              <a:rPr lang="fr-FR" sz="1100" b="1" baseline="0"/>
              <a:t> la moyenne 2015-2019 en France métropolitaine</a:t>
            </a:r>
            <a:endParaRPr lang="fr-FR" sz="1100" b="1"/>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lineChart>
        <c:grouping val="standard"/>
        <c:varyColors val="0"/>
        <c:ser>
          <c:idx val="1"/>
          <c:order val="0"/>
          <c:tx>
            <c:strRef>
              <c:f>ATB_Sem!$R$3</c:f>
              <c:strCache>
                <c:ptCount val="1"/>
                <c:pt idx="0">
                  <c:v>2015-2019</c:v>
                </c:pt>
              </c:strCache>
            </c:strRef>
          </c:tx>
          <c:spPr>
            <a:ln w="28575" cap="rnd">
              <a:solidFill>
                <a:srgbClr val="C00000"/>
              </a:solidFill>
              <a:prstDash val="sysDash"/>
              <a:round/>
            </a:ln>
            <a:effectLst/>
          </c:spPr>
          <c:marker>
            <c:symbol val="none"/>
          </c:marker>
          <c:val>
            <c:numRef>
              <c:f>ATB_Sem!$R$4:$R$29</c:f>
              <c:numCache>
                <c:formatCode>General</c:formatCode>
                <c:ptCount val="26"/>
                <c:pt idx="0">
                  <c:v>50.6</c:v>
                </c:pt>
                <c:pt idx="1">
                  <c:v>60.2</c:v>
                </c:pt>
                <c:pt idx="2">
                  <c:v>55.2</c:v>
                </c:pt>
                <c:pt idx="3">
                  <c:v>51.4</c:v>
                </c:pt>
                <c:pt idx="4">
                  <c:v>57.2</c:v>
                </c:pt>
                <c:pt idx="5">
                  <c:v>60.4</c:v>
                </c:pt>
                <c:pt idx="6">
                  <c:v>62</c:v>
                </c:pt>
                <c:pt idx="7">
                  <c:v>53.4</c:v>
                </c:pt>
                <c:pt idx="8">
                  <c:v>60.2</c:v>
                </c:pt>
                <c:pt idx="9">
                  <c:v>56.6</c:v>
                </c:pt>
                <c:pt idx="10">
                  <c:v>54.4</c:v>
                </c:pt>
                <c:pt idx="11">
                  <c:v>54.4</c:v>
                </c:pt>
                <c:pt idx="12">
                  <c:v>54.4</c:v>
                </c:pt>
                <c:pt idx="13">
                  <c:v>58.2</c:v>
                </c:pt>
                <c:pt idx="14">
                  <c:v>61</c:v>
                </c:pt>
                <c:pt idx="15">
                  <c:v>63.6</c:v>
                </c:pt>
                <c:pt idx="16">
                  <c:v>62</c:v>
                </c:pt>
                <c:pt idx="17">
                  <c:v>60.8</c:v>
                </c:pt>
                <c:pt idx="18">
                  <c:v>60</c:v>
                </c:pt>
                <c:pt idx="19">
                  <c:v>65</c:v>
                </c:pt>
                <c:pt idx="20">
                  <c:v>61.8</c:v>
                </c:pt>
                <c:pt idx="21">
                  <c:v>62.8</c:v>
                </c:pt>
                <c:pt idx="22">
                  <c:v>68.400000000000006</c:v>
                </c:pt>
                <c:pt idx="23">
                  <c:v>65.400000000000006</c:v>
                </c:pt>
                <c:pt idx="24">
                  <c:v>71</c:v>
                </c:pt>
                <c:pt idx="25">
                  <c:v>72</c:v>
                </c:pt>
              </c:numCache>
            </c:numRef>
          </c:val>
          <c:smooth val="0"/>
          <c:extLst>
            <c:ext xmlns:c16="http://schemas.microsoft.com/office/drawing/2014/chart" uri="{C3380CC4-5D6E-409C-BE32-E72D297353CC}">
              <c16:uniqueId val="{00000000-5D20-4C73-8D31-03F051F9749E}"/>
            </c:ext>
          </c:extLst>
        </c:ser>
        <c:ser>
          <c:idx val="2"/>
          <c:order val="1"/>
          <c:tx>
            <c:strRef>
              <c:f>ATB_Sem!$S$3</c:f>
              <c:strCache>
                <c:ptCount val="1"/>
                <c:pt idx="0">
                  <c:v>2020</c:v>
                </c:pt>
              </c:strCache>
            </c:strRef>
          </c:tx>
          <c:spPr>
            <a:ln w="28575" cap="rnd">
              <a:solidFill>
                <a:srgbClr val="C00000"/>
              </a:solidFill>
              <a:round/>
            </a:ln>
            <a:effectLst/>
          </c:spPr>
          <c:marker>
            <c:symbol val="none"/>
          </c:marker>
          <c:val>
            <c:numRef>
              <c:f>ATB_Sem!$S$4:$S$29</c:f>
              <c:numCache>
                <c:formatCode>General</c:formatCode>
                <c:ptCount val="26"/>
                <c:pt idx="0">
                  <c:v>44</c:v>
                </c:pt>
                <c:pt idx="1">
                  <c:v>67</c:v>
                </c:pt>
                <c:pt idx="2">
                  <c:v>64</c:v>
                </c:pt>
                <c:pt idx="3">
                  <c:v>51</c:v>
                </c:pt>
                <c:pt idx="4">
                  <c:v>55</c:v>
                </c:pt>
                <c:pt idx="5">
                  <c:v>62</c:v>
                </c:pt>
                <c:pt idx="6">
                  <c:v>58</c:v>
                </c:pt>
                <c:pt idx="7">
                  <c:v>51</c:v>
                </c:pt>
                <c:pt idx="8">
                  <c:v>48</c:v>
                </c:pt>
                <c:pt idx="9">
                  <c:v>37</c:v>
                </c:pt>
                <c:pt idx="10">
                  <c:v>52</c:v>
                </c:pt>
                <c:pt idx="11">
                  <c:v>15</c:v>
                </c:pt>
                <c:pt idx="12">
                  <c:v>22</c:v>
                </c:pt>
                <c:pt idx="13">
                  <c:v>18</c:v>
                </c:pt>
                <c:pt idx="14">
                  <c:v>24</c:v>
                </c:pt>
                <c:pt idx="15">
                  <c:v>27</c:v>
                </c:pt>
                <c:pt idx="16">
                  <c:v>25</c:v>
                </c:pt>
                <c:pt idx="17">
                  <c:v>22</c:v>
                </c:pt>
                <c:pt idx="18">
                  <c:v>25</c:v>
                </c:pt>
                <c:pt idx="19">
                  <c:v>41</c:v>
                </c:pt>
                <c:pt idx="20">
                  <c:v>72</c:v>
                </c:pt>
                <c:pt idx="21">
                  <c:v>52</c:v>
                </c:pt>
                <c:pt idx="22">
                  <c:v>43</c:v>
                </c:pt>
                <c:pt idx="23">
                  <c:v>40</c:v>
                </c:pt>
                <c:pt idx="24">
                  <c:v>42</c:v>
                </c:pt>
                <c:pt idx="25">
                  <c:v>50</c:v>
                </c:pt>
              </c:numCache>
            </c:numRef>
          </c:val>
          <c:smooth val="0"/>
          <c:extLst>
            <c:ext xmlns:c16="http://schemas.microsoft.com/office/drawing/2014/chart" uri="{C3380CC4-5D6E-409C-BE32-E72D297353CC}">
              <c16:uniqueId val="{00000001-5D20-4C73-8D31-03F051F9749E}"/>
            </c:ext>
          </c:extLst>
        </c:ser>
        <c:dLbls>
          <c:showLegendKey val="0"/>
          <c:showVal val="0"/>
          <c:showCatName val="0"/>
          <c:showSerName val="0"/>
          <c:showPercent val="0"/>
          <c:showBubbleSize val="0"/>
        </c:dLbls>
        <c:smooth val="0"/>
        <c:axId val="1766142911"/>
        <c:axId val="1766144159"/>
      </c:lineChart>
      <c:catAx>
        <c:axId val="1766142911"/>
        <c:scaling>
          <c:orientation val="minMax"/>
        </c:scaling>
        <c:delete val="0"/>
        <c:axPos val="b"/>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66144159"/>
        <c:crosses val="autoZero"/>
        <c:auto val="1"/>
        <c:lblAlgn val="ctr"/>
        <c:lblOffset val="100"/>
        <c:noMultiLvlLbl val="0"/>
      </c:catAx>
      <c:valAx>
        <c:axId val="17661441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66142911"/>
        <c:crosses val="autoZero"/>
        <c:crossBetween val="between"/>
      </c:valAx>
      <c:spPr>
        <a:noFill/>
        <a:ln>
          <a:solidFill>
            <a:schemeClr val="tx1">
              <a:lumMod val="50000"/>
              <a:lumOff val="50000"/>
            </a:schemeClr>
          </a:solid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zero"/>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000" b="1"/>
              <a:t>Mortalité selon le milieu</a:t>
            </a:r>
            <a:r>
              <a:rPr lang="fr-FR" sz="1000" b="1" baseline="0"/>
              <a:t> en 2020 comparée à la moyenne 2015-2019 (en pointillé)</a:t>
            </a:r>
            <a:r>
              <a:rPr lang="fr-FR" sz="1000" b="1"/>
              <a:t> en France métropolitaine</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3.9416571342593333E-2"/>
          <c:y val="0.13403310320664619"/>
          <c:w val="0.91188180760470428"/>
          <c:h val="0.60196007997311851"/>
        </c:manualLayout>
      </c:layout>
      <c:lineChart>
        <c:grouping val="stacked"/>
        <c:varyColors val="0"/>
        <c:ser>
          <c:idx val="0"/>
          <c:order val="0"/>
          <c:tx>
            <c:strRef>
              <c:f>T_Semaine_Milieu!$M$5</c:f>
              <c:strCache>
                <c:ptCount val="1"/>
                <c:pt idx="0">
                  <c:v>Autoroute</c:v>
                </c:pt>
              </c:strCache>
            </c:strRef>
          </c:tx>
          <c:spPr>
            <a:ln w="25400" cap="rnd">
              <a:solidFill>
                <a:schemeClr val="accent4"/>
              </a:solidFill>
              <a:round/>
            </a:ln>
            <a:effectLst/>
          </c:spPr>
          <c:marker>
            <c:symbol val="none"/>
          </c:marker>
          <c:cat>
            <c:numRef>
              <c:f>T_Semaine_Milieu!$B$6:$B$31</c:f>
              <c:numCache>
                <c:formatCode>General</c:formatCode>
                <c:ptCount val="2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numCache>
            </c:numRef>
          </c:cat>
          <c:val>
            <c:numRef>
              <c:f>T_Semaine_Milieu!$M$6:$M$31</c:f>
              <c:numCache>
                <c:formatCode>0</c:formatCode>
                <c:ptCount val="26"/>
                <c:pt idx="0">
                  <c:v>4</c:v>
                </c:pt>
                <c:pt idx="1">
                  <c:v>4</c:v>
                </c:pt>
                <c:pt idx="2">
                  <c:v>7</c:v>
                </c:pt>
                <c:pt idx="3">
                  <c:v>2</c:v>
                </c:pt>
                <c:pt idx="4">
                  <c:v>5</c:v>
                </c:pt>
                <c:pt idx="5">
                  <c:v>4</c:v>
                </c:pt>
                <c:pt idx="6">
                  <c:v>5</c:v>
                </c:pt>
                <c:pt idx="7">
                  <c:v>2</c:v>
                </c:pt>
                <c:pt idx="8">
                  <c:v>3</c:v>
                </c:pt>
                <c:pt idx="9">
                  <c:v>5</c:v>
                </c:pt>
                <c:pt idx="10">
                  <c:v>5</c:v>
                </c:pt>
                <c:pt idx="11">
                  <c:v>3</c:v>
                </c:pt>
                <c:pt idx="12">
                  <c:v>1</c:v>
                </c:pt>
                <c:pt idx="13">
                  <c:v>0</c:v>
                </c:pt>
                <c:pt idx="14">
                  <c:v>0</c:v>
                </c:pt>
                <c:pt idx="15">
                  <c:v>0</c:v>
                </c:pt>
                <c:pt idx="16">
                  <c:v>1</c:v>
                </c:pt>
                <c:pt idx="17">
                  <c:v>2</c:v>
                </c:pt>
                <c:pt idx="18">
                  <c:v>1</c:v>
                </c:pt>
                <c:pt idx="19">
                  <c:v>5</c:v>
                </c:pt>
                <c:pt idx="20">
                  <c:v>6</c:v>
                </c:pt>
                <c:pt idx="21">
                  <c:v>0</c:v>
                </c:pt>
                <c:pt idx="22">
                  <c:v>5</c:v>
                </c:pt>
                <c:pt idx="23">
                  <c:v>3</c:v>
                </c:pt>
                <c:pt idx="24">
                  <c:v>2</c:v>
                </c:pt>
                <c:pt idx="25">
                  <c:v>2</c:v>
                </c:pt>
              </c:numCache>
            </c:numRef>
          </c:val>
          <c:smooth val="0"/>
          <c:extLst>
            <c:ext xmlns:c16="http://schemas.microsoft.com/office/drawing/2014/chart" uri="{C3380CC4-5D6E-409C-BE32-E72D297353CC}">
              <c16:uniqueId val="{00000000-5729-4558-BE83-D31823FE0515}"/>
            </c:ext>
          </c:extLst>
        </c:ser>
        <c:ser>
          <c:idx val="1"/>
          <c:order val="2"/>
          <c:tx>
            <c:strRef>
              <c:f>T_Semaine_Milieu!$N$5</c:f>
              <c:strCache>
                <c:ptCount val="1"/>
                <c:pt idx="0">
                  <c:v>En agglomération</c:v>
                </c:pt>
              </c:strCache>
            </c:strRef>
          </c:tx>
          <c:spPr>
            <a:ln w="25400" cap="rnd">
              <a:solidFill>
                <a:schemeClr val="tx1">
                  <a:lumMod val="50000"/>
                  <a:lumOff val="50000"/>
                </a:schemeClr>
              </a:solidFill>
              <a:prstDash val="solid"/>
              <a:round/>
            </a:ln>
            <a:effectLst/>
          </c:spPr>
          <c:marker>
            <c:symbol val="none"/>
          </c:marker>
          <c:cat>
            <c:numRef>
              <c:f>T_Semaine_Milieu!$B$6:$B$31</c:f>
              <c:numCache>
                <c:formatCode>General</c:formatCode>
                <c:ptCount val="2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numCache>
            </c:numRef>
          </c:cat>
          <c:val>
            <c:numRef>
              <c:f>T_Semaine_Milieu!$N$6:$N$31</c:f>
              <c:numCache>
                <c:formatCode>0</c:formatCode>
                <c:ptCount val="26"/>
                <c:pt idx="0">
                  <c:v>11</c:v>
                </c:pt>
                <c:pt idx="1">
                  <c:v>20</c:v>
                </c:pt>
                <c:pt idx="2">
                  <c:v>25</c:v>
                </c:pt>
                <c:pt idx="3">
                  <c:v>17</c:v>
                </c:pt>
                <c:pt idx="4">
                  <c:v>18</c:v>
                </c:pt>
                <c:pt idx="5">
                  <c:v>29</c:v>
                </c:pt>
                <c:pt idx="6">
                  <c:v>19</c:v>
                </c:pt>
                <c:pt idx="7">
                  <c:v>16</c:v>
                </c:pt>
                <c:pt idx="8">
                  <c:v>15</c:v>
                </c:pt>
                <c:pt idx="9">
                  <c:v>9</c:v>
                </c:pt>
                <c:pt idx="10">
                  <c:v>21</c:v>
                </c:pt>
                <c:pt idx="11">
                  <c:v>3</c:v>
                </c:pt>
                <c:pt idx="12">
                  <c:v>8</c:v>
                </c:pt>
                <c:pt idx="13">
                  <c:v>8</c:v>
                </c:pt>
                <c:pt idx="14">
                  <c:v>8</c:v>
                </c:pt>
                <c:pt idx="15">
                  <c:v>9</c:v>
                </c:pt>
                <c:pt idx="16">
                  <c:v>10</c:v>
                </c:pt>
                <c:pt idx="17">
                  <c:v>9</c:v>
                </c:pt>
                <c:pt idx="18">
                  <c:v>9</c:v>
                </c:pt>
                <c:pt idx="19">
                  <c:v>12</c:v>
                </c:pt>
                <c:pt idx="20">
                  <c:v>23</c:v>
                </c:pt>
                <c:pt idx="21">
                  <c:v>10</c:v>
                </c:pt>
                <c:pt idx="22">
                  <c:v>21</c:v>
                </c:pt>
                <c:pt idx="23">
                  <c:v>11</c:v>
                </c:pt>
                <c:pt idx="24">
                  <c:v>19</c:v>
                </c:pt>
                <c:pt idx="25">
                  <c:v>17</c:v>
                </c:pt>
              </c:numCache>
            </c:numRef>
          </c:val>
          <c:smooth val="0"/>
          <c:extLst>
            <c:ext xmlns:c16="http://schemas.microsoft.com/office/drawing/2014/chart" uri="{C3380CC4-5D6E-409C-BE32-E72D297353CC}">
              <c16:uniqueId val="{00000001-5729-4558-BE83-D31823FE0515}"/>
            </c:ext>
          </c:extLst>
        </c:ser>
        <c:ser>
          <c:idx val="2"/>
          <c:order val="4"/>
          <c:tx>
            <c:strRef>
              <c:f>T_Semaine_Milieu!$O$5</c:f>
              <c:strCache>
                <c:ptCount val="1"/>
                <c:pt idx="0">
                  <c:v>Hors agglomération</c:v>
                </c:pt>
              </c:strCache>
            </c:strRef>
          </c:tx>
          <c:spPr>
            <a:ln w="28575" cap="rnd">
              <a:solidFill>
                <a:srgbClr val="00B050"/>
              </a:solidFill>
              <a:round/>
            </a:ln>
            <a:effectLst/>
          </c:spPr>
          <c:marker>
            <c:symbol val="none"/>
          </c:marker>
          <c:cat>
            <c:numRef>
              <c:f>T_Semaine_Milieu!$B$6:$B$31</c:f>
              <c:numCache>
                <c:formatCode>General</c:formatCode>
                <c:ptCount val="2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numCache>
            </c:numRef>
          </c:cat>
          <c:val>
            <c:numRef>
              <c:f>T_Semaine_Milieu!$O$6:$O$31</c:f>
              <c:numCache>
                <c:formatCode>0</c:formatCode>
                <c:ptCount val="26"/>
                <c:pt idx="0">
                  <c:v>29</c:v>
                </c:pt>
                <c:pt idx="1">
                  <c:v>40</c:v>
                </c:pt>
                <c:pt idx="2">
                  <c:v>32</c:v>
                </c:pt>
                <c:pt idx="3">
                  <c:v>32</c:v>
                </c:pt>
                <c:pt idx="4">
                  <c:v>32</c:v>
                </c:pt>
                <c:pt idx="5">
                  <c:v>29</c:v>
                </c:pt>
                <c:pt idx="6">
                  <c:v>34</c:v>
                </c:pt>
                <c:pt idx="7">
                  <c:v>33</c:v>
                </c:pt>
                <c:pt idx="8">
                  <c:v>30</c:v>
                </c:pt>
                <c:pt idx="9">
                  <c:v>23</c:v>
                </c:pt>
                <c:pt idx="10">
                  <c:v>26</c:v>
                </c:pt>
                <c:pt idx="11">
                  <c:v>9</c:v>
                </c:pt>
                <c:pt idx="12">
                  <c:v>13</c:v>
                </c:pt>
                <c:pt idx="13">
                  <c:v>10</c:v>
                </c:pt>
                <c:pt idx="14">
                  <c:v>16</c:v>
                </c:pt>
                <c:pt idx="15">
                  <c:v>18</c:v>
                </c:pt>
                <c:pt idx="16">
                  <c:v>14</c:v>
                </c:pt>
                <c:pt idx="17">
                  <c:v>11</c:v>
                </c:pt>
                <c:pt idx="18">
                  <c:v>15</c:v>
                </c:pt>
                <c:pt idx="19">
                  <c:v>24</c:v>
                </c:pt>
                <c:pt idx="20">
                  <c:v>43</c:v>
                </c:pt>
                <c:pt idx="21">
                  <c:v>42</c:v>
                </c:pt>
                <c:pt idx="22">
                  <c:v>17</c:v>
                </c:pt>
                <c:pt idx="23">
                  <c:v>26</c:v>
                </c:pt>
                <c:pt idx="24">
                  <c:v>22</c:v>
                </c:pt>
                <c:pt idx="25">
                  <c:v>32</c:v>
                </c:pt>
              </c:numCache>
            </c:numRef>
          </c:val>
          <c:smooth val="0"/>
          <c:extLst>
            <c:ext xmlns:c16="http://schemas.microsoft.com/office/drawing/2014/chart" uri="{C3380CC4-5D6E-409C-BE32-E72D297353CC}">
              <c16:uniqueId val="{00000002-5729-4558-BE83-D31823FE0515}"/>
            </c:ext>
          </c:extLst>
        </c:ser>
        <c:dLbls>
          <c:showLegendKey val="0"/>
          <c:showVal val="0"/>
          <c:showCatName val="0"/>
          <c:showSerName val="0"/>
          <c:showPercent val="0"/>
          <c:showBubbleSize val="0"/>
        </c:dLbls>
        <c:marker val="1"/>
        <c:smooth val="0"/>
        <c:axId val="1224106576"/>
        <c:axId val="1224108656"/>
      </c:lineChart>
      <c:lineChart>
        <c:grouping val="stacked"/>
        <c:varyColors val="0"/>
        <c:ser>
          <c:idx val="3"/>
          <c:order val="1"/>
          <c:tx>
            <c:strRef>
              <c:f>T_Semaine_Milieu!$C$5</c:f>
              <c:strCache>
                <c:ptCount val="1"/>
                <c:pt idx="0">
                  <c:v>Autoroute</c:v>
                </c:pt>
              </c:strCache>
            </c:strRef>
          </c:tx>
          <c:spPr>
            <a:ln w="28575" cap="rnd">
              <a:solidFill>
                <a:schemeClr val="accent4"/>
              </a:solidFill>
              <a:prstDash val="sysDash"/>
              <a:round/>
            </a:ln>
            <a:effectLst/>
          </c:spPr>
          <c:marker>
            <c:symbol val="none"/>
          </c:marker>
          <c:val>
            <c:numRef>
              <c:f>T_Semaine_Milieu!$C$6:$C$31</c:f>
              <c:numCache>
                <c:formatCode>General</c:formatCode>
                <c:ptCount val="26"/>
                <c:pt idx="0">
                  <c:v>4.8</c:v>
                </c:pt>
                <c:pt idx="1">
                  <c:v>6</c:v>
                </c:pt>
                <c:pt idx="2">
                  <c:v>5.2</c:v>
                </c:pt>
                <c:pt idx="3">
                  <c:v>3.8</c:v>
                </c:pt>
                <c:pt idx="4">
                  <c:v>3.2</c:v>
                </c:pt>
                <c:pt idx="5">
                  <c:v>6</c:v>
                </c:pt>
                <c:pt idx="6">
                  <c:v>4.5999999999999996</c:v>
                </c:pt>
                <c:pt idx="7">
                  <c:v>6</c:v>
                </c:pt>
                <c:pt idx="8">
                  <c:v>5</c:v>
                </c:pt>
                <c:pt idx="9">
                  <c:v>6</c:v>
                </c:pt>
                <c:pt idx="10">
                  <c:v>6</c:v>
                </c:pt>
                <c:pt idx="11">
                  <c:v>4.5999999999999996</c:v>
                </c:pt>
                <c:pt idx="12">
                  <c:v>4.5999999999999996</c:v>
                </c:pt>
                <c:pt idx="13">
                  <c:v>3.6</c:v>
                </c:pt>
                <c:pt idx="14">
                  <c:v>4.8</c:v>
                </c:pt>
                <c:pt idx="15">
                  <c:v>5.4</c:v>
                </c:pt>
                <c:pt idx="16">
                  <c:v>6.2</c:v>
                </c:pt>
                <c:pt idx="17">
                  <c:v>3</c:v>
                </c:pt>
                <c:pt idx="18">
                  <c:v>5.2</c:v>
                </c:pt>
                <c:pt idx="19">
                  <c:v>5.6</c:v>
                </c:pt>
                <c:pt idx="20">
                  <c:v>6.8</c:v>
                </c:pt>
                <c:pt idx="21">
                  <c:v>4.2</c:v>
                </c:pt>
                <c:pt idx="22">
                  <c:v>7.6</c:v>
                </c:pt>
                <c:pt idx="23">
                  <c:v>5.2</c:v>
                </c:pt>
                <c:pt idx="24">
                  <c:v>5.2</c:v>
                </c:pt>
                <c:pt idx="25">
                  <c:v>5</c:v>
                </c:pt>
              </c:numCache>
            </c:numRef>
          </c:val>
          <c:smooth val="0"/>
          <c:extLst>
            <c:ext xmlns:c16="http://schemas.microsoft.com/office/drawing/2014/chart" uri="{C3380CC4-5D6E-409C-BE32-E72D297353CC}">
              <c16:uniqueId val="{00000009-18D6-45D7-B4CF-3558ABD60D3E}"/>
            </c:ext>
          </c:extLst>
        </c:ser>
        <c:ser>
          <c:idx val="4"/>
          <c:order val="3"/>
          <c:tx>
            <c:strRef>
              <c:f>T_Semaine_Milieu!$D$5</c:f>
              <c:strCache>
                <c:ptCount val="1"/>
                <c:pt idx="0">
                  <c:v>En agglomération</c:v>
                </c:pt>
              </c:strCache>
            </c:strRef>
          </c:tx>
          <c:spPr>
            <a:ln w="28575" cap="rnd">
              <a:solidFill>
                <a:schemeClr val="tx1">
                  <a:lumMod val="50000"/>
                  <a:lumOff val="50000"/>
                </a:schemeClr>
              </a:solidFill>
              <a:prstDash val="sysDash"/>
              <a:round/>
            </a:ln>
            <a:effectLst/>
          </c:spPr>
          <c:marker>
            <c:symbol val="none"/>
          </c:marker>
          <c:val>
            <c:numRef>
              <c:f>T_Semaine_Milieu!$D$6:$D$31</c:f>
              <c:numCache>
                <c:formatCode>General</c:formatCode>
                <c:ptCount val="26"/>
                <c:pt idx="0">
                  <c:v>15.8</c:v>
                </c:pt>
                <c:pt idx="1">
                  <c:v>18.600000000000001</c:v>
                </c:pt>
                <c:pt idx="2">
                  <c:v>19</c:v>
                </c:pt>
                <c:pt idx="3">
                  <c:v>19.2</c:v>
                </c:pt>
                <c:pt idx="4">
                  <c:v>17</c:v>
                </c:pt>
                <c:pt idx="5">
                  <c:v>18.8</c:v>
                </c:pt>
                <c:pt idx="6">
                  <c:v>22</c:v>
                </c:pt>
                <c:pt idx="7">
                  <c:v>14.6</c:v>
                </c:pt>
                <c:pt idx="8">
                  <c:v>17</c:v>
                </c:pt>
                <c:pt idx="9">
                  <c:v>15.6</c:v>
                </c:pt>
                <c:pt idx="10">
                  <c:v>14.8</c:v>
                </c:pt>
                <c:pt idx="11">
                  <c:v>14.2</c:v>
                </c:pt>
                <c:pt idx="12">
                  <c:v>14.8</c:v>
                </c:pt>
                <c:pt idx="13">
                  <c:v>16.8</c:v>
                </c:pt>
                <c:pt idx="14">
                  <c:v>20.2</c:v>
                </c:pt>
                <c:pt idx="15">
                  <c:v>18.8</c:v>
                </c:pt>
                <c:pt idx="16">
                  <c:v>21.4</c:v>
                </c:pt>
                <c:pt idx="17">
                  <c:v>16.8</c:v>
                </c:pt>
                <c:pt idx="18">
                  <c:v>17.600000000000001</c:v>
                </c:pt>
                <c:pt idx="19">
                  <c:v>18.399999999999999</c:v>
                </c:pt>
                <c:pt idx="20">
                  <c:v>17</c:v>
                </c:pt>
                <c:pt idx="21">
                  <c:v>18.600000000000001</c:v>
                </c:pt>
                <c:pt idx="22">
                  <c:v>19.399999999999999</c:v>
                </c:pt>
                <c:pt idx="23">
                  <c:v>17.2</c:v>
                </c:pt>
                <c:pt idx="24">
                  <c:v>20.6</c:v>
                </c:pt>
                <c:pt idx="25">
                  <c:v>20.2</c:v>
                </c:pt>
              </c:numCache>
            </c:numRef>
          </c:val>
          <c:smooth val="0"/>
          <c:extLst>
            <c:ext xmlns:c16="http://schemas.microsoft.com/office/drawing/2014/chart" uri="{C3380CC4-5D6E-409C-BE32-E72D297353CC}">
              <c16:uniqueId val="{0000000A-18D6-45D7-B4CF-3558ABD60D3E}"/>
            </c:ext>
          </c:extLst>
        </c:ser>
        <c:ser>
          <c:idx val="5"/>
          <c:order val="5"/>
          <c:tx>
            <c:strRef>
              <c:f>T_Semaine_Milieu!$E$5</c:f>
              <c:strCache>
                <c:ptCount val="1"/>
                <c:pt idx="0">
                  <c:v>hors agglomération</c:v>
                </c:pt>
              </c:strCache>
            </c:strRef>
          </c:tx>
          <c:spPr>
            <a:ln w="28575" cap="rnd">
              <a:solidFill>
                <a:srgbClr val="00B050"/>
              </a:solidFill>
              <a:prstDash val="sysDash"/>
              <a:round/>
            </a:ln>
            <a:effectLst/>
          </c:spPr>
          <c:marker>
            <c:symbol val="none"/>
          </c:marker>
          <c:val>
            <c:numRef>
              <c:f>T_Semaine_Milieu!$E$6:$E$31</c:f>
              <c:numCache>
                <c:formatCode>General</c:formatCode>
                <c:ptCount val="26"/>
                <c:pt idx="0">
                  <c:v>30</c:v>
                </c:pt>
                <c:pt idx="1">
                  <c:v>35.6</c:v>
                </c:pt>
                <c:pt idx="2">
                  <c:v>31</c:v>
                </c:pt>
                <c:pt idx="3">
                  <c:v>28.4</c:v>
                </c:pt>
                <c:pt idx="4">
                  <c:v>37</c:v>
                </c:pt>
                <c:pt idx="5">
                  <c:v>35.6</c:v>
                </c:pt>
                <c:pt idx="6">
                  <c:v>35.4</c:v>
                </c:pt>
                <c:pt idx="7">
                  <c:v>32.799999999999997</c:v>
                </c:pt>
                <c:pt idx="8">
                  <c:v>38.200000000000003</c:v>
                </c:pt>
                <c:pt idx="9">
                  <c:v>35</c:v>
                </c:pt>
                <c:pt idx="10">
                  <c:v>33.6</c:v>
                </c:pt>
                <c:pt idx="11">
                  <c:v>35.6</c:v>
                </c:pt>
                <c:pt idx="12">
                  <c:v>35</c:v>
                </c:pt>
                <c:pt idx="13">
                  <c:v>37.799999999999997</c:v>
                </c:pt>
                <c:pt idx="14">
                  <c:v>36</c:v>
                </c:pt>
                <c:pt idx="15">
                  <c:v>39.4</c:v>
                </c:pt>
                <c:pt idx="16">
                  <c:v>34.4</c:v>
                </c:pt>
                <c:pt idx="17">
                  <c:v>41</c:v>
                </c:pt>
                <c:pt idx="18">
                  <c:v>37.200000000000003</c:v>
                </c:pt>
                <c:pt idx="19">
                  <c:v>41</c:v>
                </c:pt>
                <c:pt idx="20">
                  <c:v>38</c:v>
                </c:pt>
                <c:pt idx="21">
                  <c:v>40</c:v>
                </c:pt>
                <c:pt idx="22">
                  <c:v>41.4</c:v>
                </c:pt>
                <c:pt idx="23">
                  <c:v>43</c:v>
                </c:pt>
                <c:pt idx="24">
                  <c:v>45.2</c:v>
                </c:pt>
                <c:pt idx="25">
                  <c:v>46.8</c:v>
                </c:pt>
              </c:numCache>
            </c:numRef>
          </c:val>
          <c:smooth val="0"/>
          <c:extLst>
            <c:ext xmlns:c16="http://schemas.microsoft.com/office/drawing/2014/chart" uri="{C3380CC4-5D6E-409C-BE32-E72D297353CC}">
              <c16:uniqueId val="{0000000B-18D6-45D7-B4CF-3558ABD60D3E}"/>
            </c:ext>
          </c:extLst>
        </c:ser>
        <c:dLbls>
          <c:showLegendKey val="0"/>
          <c:showVal val="0"/>
          <c:showCatName val="0"/>
          <c:showSerName val="0"/>
          <c:showPercent val="0"/>
          <c:showBubbleSize val="0"/>
        </c:dLbls>
        <c:marker val="1"/>
        <c:smooth val="0"/>
        <c:axId val="1564459855"/>
        <c:axId val="1652854335"/>
      </c:lineChart>
      <c:catAx>
        <c:axId val="122410657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224108656"/>
        <c:crosses val="autoZero"/>
        <c:auto val="1"/>
        <c:lblAlgn val="ctr"/>
        <c:lblOffset val="100"/>
        <c:noMultiLvlLbl val="0"/>
      </c:catAx>
      <c:valAx>
        <c:axId val="1224108656"/>
        <c:scaling>
          <c:orientation val="minMax"/>
          <c:max val="8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224106576"/>
        <c:crosses val="autoZero"/>
        <c:crossBetween val="between"/>
      </c:valAx>
      <c:valAx>
        <c:axId val="1652854335"/>
        <c:scaling>
          <c:orientation val="minMax"/>
          <c:max val="80"/>
        </c:scaling>
        <c:delete val="0"/>
        <c:axPos val="r"/>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564459855"/>
        <c:crosses val="max"/>
        <c:crossBetween val="between"/>
      </c:valAx>
      <c:catAx>
        <c:axId val="1564459855"/>
        <c:scaling>
          <c:orientation val="minMax"/>
        </c:scaling>
        <c:delete val="1"/>
        <c:axPos val="b"/>
        <c:majorTickMark val="out"/>
        <c:minorTickMark val="none"/>
        <c:tickLblPos val="nextTo"/>
        <c:crossAx val="1652854335"/>
        <c:crosses val="autoZero"/>
        <c:auto val="1"/>
        <c:lblAlgn val="ctr"/>
        <c:lblOffset val="100"/>
        <c:noMultiLvlLbl val="0"/>
      </c:catAx>
      <c:spPr>
        <a:noFill/>
        <a:ln>
          <a:solidFill>
            <a:schemeClr val="tx1">
              <a:lumMod val="50000"/>
              <a:lumOff val="50000"/>
            </a:schemeClr>
          </a:solidFill>
        </a:ln>
        <a:effectLst/>
      </c:spPr>
    </c:plotArea>
    <c:legend>
      <c:legendPos val="b"/>
      <c:layout>
        <c:manualLayout>
          <c:xMode val="edge"/>
          <c:yMode val="edge"/>
          <c:x val="0.13871060049998898"/>
          <c:y val="0.86246082449465167"/>
          <c:w val="0.65231188233400117"/>
          <c:h val="0.12393712035739796"/>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zero"/>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b="1"/>
              <a:t>Mortalité selon le milieu en 2020 en France métropolitaine</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3.9416571342593333E-2"/>
          <c:y val="0.13403310320664619"/>
          <c:w val="0.91188180760470428"/>
          <c:h val="0.60196007997311851"/>
        </c:manualLayout>
      </c:layout>
      <c:lineChart>
        <c:grouping val="standard"/>
        <c:varyColors val="0"/>
        <c:ser>
          <c:idx val="0"/>
          <c:order val="0"/>
          <c:tx>
            <c:strRef>
              <c:f>T_Semaine_Milieu!$M$5</c:f>
              <c:strCache>
                <c:ptCount val="1"/>
                <c:pt idx="0">
                  <c:v>Autoroute</c:v>
                </c:pt>
              </c:strCache>
            </c:strRef>
          </c:tx>
          <c:spPr>
            <a:ln w="28575" cap="rnd">
              <a:solidFill>
                <a:schemeClr val="accent4"/>
              </a:solidFill>
              <a:round/>
            </a:ln>
            <a:effectLst/>
          </c:spPr>
          <c:marker>
            <c:symbol val="none"/>
          </c:marker>
          <c:cat>
            <c:numRef>
              <c:f>T_Semaine_Milieu!$B$6:$B$31</c:f>
              <c:numCache>
                <c:formatCode>General</c:formatCode>
                <c:ptCount val="2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numCache>
            </c:numRef>
          </c:cat>
          <c:val>
            <c:numRef>
              <c:f>T_Semaine_Milieu!$M$6:$M$31</c:f>
              <c:numCache>
                <c:formatCode>0</c:formatCode>
                <c:ptCount val="26"/>
                <c:pt idx="0">
                  <c:v>4</c:v>
                </c:pt>
                <c:pt idx="1">
                  <c:v>4</c:v>
                </c:pt>
                <c:pt idx="2">
                  <c:v>7</c:v>
                </c:pt>
                <c:pt idx="3">
                  <c:v>2</c:v>
                </c:pt>
                <c:pt idx="4">
                  <c:v>5</c:v>
                </c:pt>
                <c:pt idx="5">
                  <c:v>4</c:v>
                </c:pt>
                <c:pt idx="6">
                  <c:v>5</c:v>
                </c:pt>
                <c:pt idx="7">
                  <c:v>2</c:v>
                </c:pt>
                <c:pt idx="8">
                  <c:v>3</c:v>
                </c:pt>
                <c:pt idx="9">
                  <c:v>5</c:v>
                </c:pt>
                <c:pt idx="10">
                  <c:v>5</c:v>
                </c:pt>
                <c:pt idx="11">
                  <c:v>3</c:v>
                </c:pt>
                <c:pt idx="12">
                  <c:v>1</c:v>
                </c:pt>
                <c:pt idx="13">
                  <c:v>0</c:v>
                </c:pt>
                <c:pt idx="14">
                  <c:v>0</c:v>
                </c:pt>
                <c:pt idx="15">
                  <c:v>0</c:v>
                </c:pt>
                <c:pt idx="16">
                  <c:v>1</c:v>
                </c:pt>
                <c:pt idx="17">
                  <c:v>2</c:v>
                </c:pt>
                <c:pt idx="18">
                  <c:v>1</c:v>
                </c:pt>
                <c:pt idx="19">
                  <c:v>5</c:v>
                </c:pt>
                <c:pt idx="20">
                  <c:v>6</c:v>
                </c:pt>
                <c:pt idx="21">
                  <c:v>0</c:v>
                </c:pt>
                <c:pt idx="22">
                  <c:v>5</c:v>
                </c:pt>
                <c:pt idx="23">
                  <c:v>3</c:v>
                </c:pt>
                <c:pt idx="24">
                  <c:v>2</c:v>
                </c:pt>
                <c:pt idx="25">
                  <c:v>2</c:v>
                </c:pt>
              </c:numCache>
            </c:numRef>
          </c:val>
          <c:smooth val="0"/>
          <c:extLst>
            <c:ext xmlns:c16="http://schemas.microsoft.com/office/drawing/2014/chart" uri="{C3380CC4-5D6E-409C-BE32-E72D297353CC}">
              <c16:uniqueId val="{00000000-02B7-4927-B0AB-E868AD405A26}"/>
            </c:ext>
          </c:extLst>
        </c:ser>
        <c:ser>
          <c:idx val="1"/>
          <c:order val="2"/>
          <c:tx>
            <c:strRef>
              <c:f>T_Semaine_Milieu!$N$5</c:f>
              <c:strCache>
                <c:ptCount val="1"/>
                <c:pt idx="0">
                  <c:v>En agglomération</c:v>
                </c:pt>
              </c:strCache>
            </c:strRef>
          </c:tx>
          <c:spPr>
            <a:ln w="28575" cap="rnd">
              <a:solidFill>
                <a:schemeClr val="accent3"/>
              </a:solidFill>
              <a:round/>
            </a:ln>
            <a:effectLst/>
          </c:spPr>
          <c:marker>
            <c:symbol val="none"/>
          </c:marker>
          <c:cat>
            <c:numRef>
              <c:f>T_Semaine_Milieu!$B$6:$B$31</c:f>
              <c:numCache>
                <c:formatCode>General</c:formatCode>
                <c:ptCount val="2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numCache>
            </c:numRef>
          </c:cat>
          <c:val>
            <c:numRef>
              <c:f>T_Semaine_Milieu!$N$6:$N$31</c:f>
              <c:numCache>
                <c:formatCode>0</c:formatCode>
                <c:ptCount val="26"/>
                <c:pt idx="0">
                  <c:v>11</c:v>
                </c:pt>
                <c:pt idx="1">
                  <c:v>20</c:v>
                </c:pt>
                <c:pt idx="2">
                  <c:v>25</c:v>
                </c:pt>
                <c:pt idx="3">
                  <c:v>17</c:v>
                </c:pt>
                <c:pt idx="4">
                  <c:v>18</c:v>
                </c:pt>
                <c:pt idx="5">
                  <c:v>29</c:v>
                </c:pt>
                <c:pt idx="6">
                  <c:v>19</c:v>
                </c:pt>
                <c:pt idx="7">
                  <c:v>16</c:v>
                </c:pt>
                <c:pt idx="8">
                  <c:v>15</c:v>
                </c:pt>
                <c:pt idx="9">
                  <c:v>9</c:v>
                </c:pt>
                <c:pt idx="10">
                  <c:v>21</c:v>
                </c:pt>
                <c:pt idx="11">
                  <c:v>3</c:v>
                </c:pt>
                <c:pt idx="12">
                  <c:v>8</c:v>
                </c:pt>
                <c:pt idx="13">
                  <c:v>8</c:v>
                </c:pt>
                <c:pt idx="14">
                  <c:v>8</c:v>
                </c:pt>
                <c:pt idx="15">
                  <c:v>9</c:v>
                </c:pt>
                <c:pt idx="16">
                  <c:v>10</c:v>
                </c:pt>
                <c:pt idx="17">
                  <c:v>9</c:v>
                </c:pt>
                <c:pt idx="18">
                  <c:v>9</c:v>
                </c:pt>
                <c:pt idx="19">
                  <c:v>12</c:v>
                </c:pt>
                <c:pt idx="20">
                  <c:v>23</c:v>
                </c:pt>
                <c:pt idx="21">
                  <c:v>10</c:v>
                </c:pt>
                <c:pt idx="22">
                  <c:v>21</c:v>
                </c:pt>
                <c:pt idx="23">
                  <c:v>11</c:v>
                </c:pt>
                <c:pt idx="24">
                  <c:v>19</c:v>
                </c:pt>
                <c:pt idx="25">
                  <c:v>17</c:v>
                </c:pt>
              </c:numCache>
            </c:numRef>
          </c:val>
          <c:smooth val="0"/>
          <c:extLst>
            <c:ext xmlns:c16="http://schemas.microsoft.com/office/drawing/2014/chart" uri="{C3380CC4-5D6E-409C-BE32-E72D297353CC}">
              <c16:uniqueId val="{00000001-02B7-4927-B0AB-E868AD405A26}"/>
            </c:ext>
          </c:extLst>
        </c:ser>
        <c:ser>
          <c:idx val="2"/>
          <c:order val="4"/>
          <c:tx>
            <c:strRef>
              <c:f>T_Semaine_Milieu!$O$5</c:f>
              <c:strCache>
                <c:ptCount val="1"/>
                <c:pt idx="0">
                  <c:v>Hors agglomération</c:v>
                </c:pt>
              </c:strCache>
            </c:strRef>
          </c:tx>
          <c:spPr>
            <a:ln w="28575" cap="rnd">
              <a:solidFill>
                <a:srgbClr val="00B050"/>
              </a:solidFill>
              <a:round/>
            </a:ln>
            <a:effectLst/>
          </c:spPr>
          <c:marker>
            <c:symbol val="none"/>
          </c:marker>
          <c:cat>
            <c:numRef>
              <c:f>T_Semaine_Milieu!$B$6:$B$31</c:f>
              <c:numCache>
                <c:formatCode>General</c:formatCode>
                <c:ptCount val="2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numCache>
            </c:numRef>
          </c:cat>
          <c:val>
            <c:numRef>
              <c:f>T_Semaine_Milieu!$O$6:$O$31</c:f>
              <c:numCache>
                <c:formatCode>0</c:formatCode>
                <c:ptCount val="26"/>
                <c:pt idx="0">
                  <c:v>29</c:v>
                </c:pt>
                <c:pt idx="1">
                  <c:v>40</c:v>
                </c:pt>
                <c:pt idx="2">
                  <c:v>32</c:v>
                </c:pt>
                <c:pt idx="3">
                  <c:v>32</c:v>
                </c:pt>
                <c:pt idx="4">
                  <c:v>32</c:v>
                </c:pt>
                <c:pt idx="5">
                  <c:v>29</c:v>
                </c:pt>
                <c:pt idx="6">
                  <c:v>34</c:v>
                </c:pt>
                <c:pt idx="7">
                  <c:v>33</c:v>
                </c:pt>
                <c:pt idx="8">
                  <c:v>30</c:v>
                </c:pt>
                <c:pt idx="9">
                  <c:v>23</c:v>
                </c:pt>
                <c:pt idx="10">
                  <c:v>26</c:v>
                </c:pt>
                <c:pt idx="11">
                  <c:v>9</c:v>
                </c:pt>
                <c:pt idx="12">
                  <c:v>13</c:v>
                </c:pt>
                <c:pt idx="13">
                  <c:v>10</c:v>
                </c:pt>
                <c:pt idx="14">
                  <c:v>16</c:v>
                </c:pt>
                <c:pt idx="15">
                  <c:v>18</c:v>
                </c:pt>
                <c:pt idx="16">
                  <c:v>14</c:v>
                </c:pt>
                <c:pt idx="17">
                  <c:v>11</c:v>
                </c:pt>
                <c:pt idx="18">
                  <c:v>15</c:v>
                </c:pt>
                <c:pt idx="19">
                  <c:v>24</c:v>
                </c:pt>
                <c:pt idx="20">
                  <c:v>43</c:v>
                </c:pt>
                <c:pt idx="21">
                  <c:v>42</c:v>
                </c:pt>
                <c:pt idx="22">
                  <c:v>17</c:v>
                </c:pt>
                <c:pt idx="23">
                  <c:v>26</c:v>
                </c:pt>
                <c:pt idx="24">
                  <c:v>22</c:v>
                </c:pt>
                <c:pt idx="25">
                  <c:v>32</c:v>
                </c:pt>
              </c:numCache>
            </c:numRef>
          </c:val>
          <c:smooth val="0"/>
          <c:extLst>
            <c:ext xmlns:c16="http://schemas.microsoft.com/office/drawing/2014/chart" uri="{C3380CC4-5D6E-409C-BE32-E72D297353CC}">
              <c16:uniqueId val="{00000002-02B7-4927-B0AB-E868AD405A26}"/>
            </c:ext>
          </c:extLst>
        </c:ser>
        <c:ser>
          <c:idx val="3"/>
          <c:order val="1"/>
          <c:tx>
            <c:strRef>
              <c:f>T_Semaine_Milieu!$C$5</c:f>
              <c:strCache>
                <c:ptCount val="1"/>
                <c:pt idx="0">
                  <c:v>Autoroute</c:v>
                </c:pt>
              </c:strCache>
            </c:strRef>
          </c:tx>
          <c:spPr>
            <a:ln w="28575" cap="rnd">
              <a:solidFill>
                <a:schemeClr val="accent4"/>
              </a:solidFill>
              <a:prstDash val="sysDash"/>
              <a:round/>
            </a:ln>
            <a:effectLst/>
          </c:spPr>
          <c:marker>
            <c:symbol val="none"/>
          </c:marker>
          <c:cat>
            <c:numRef>
              <c:f>T_Semaine_Milieu!$B$6:$B$31</c:f>
              <c:numCache>
                <c:formatCode>General</c:formatCode>
                <c:ptCount val="2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numCache>
            </c:numRef>
          </c:cat>
          <c:val>
            <c:numRef>
              <c:f>T_Semaine_Milieu!$C$6:$C$31</c:f>
              <c:numCache>
                <c:formatCode>General</c:formatCode>
                <c:ptCount val="26"/>
                <c:pt idx="0">
                  <c:v>4.8</c:v>
                </c:pt>
                <c:pt idx="1">
                  <c:v>6</c:v>
                </c:pt>
                <c:pt idx="2">
                  <c:v>5.2</c:v>
                </c:pt>
                <c:pt idx="3">
                  <c:v>3.8</c:v>
                </c:pt>
                <c:pt idx="4">
                  <c:v>3.2</c:v>
                </c:pt>
                <c:pt idx="5">
                  <c:v>6</c:v>
                </c:pt>
                <c:pt idx="6">
                  <c:v>4.5999999999999996</c:v>
                </c:pt>
                <c:pt idx="7">
                  <c:v>6</c:v>
                </c:pt>
                <c:pt idx="8">
                  <c:v>5</c:v>
                </c:pt>
                <c:pt idx="9">
                  <c:v>6</c:v>
                </c:pt>
                <c:pt idx="10">
                  <c:v>6</c:v>
                </c:pt>
                <c:pt idx="11">
                  <c:v>4.5999999999999996</c:v>
                </c:pt>
                <c:pt idx="12">
                  <c:v>4.5999999999999996</c:v>
                </c:pt>
                <c:pt idx="13">
                  <c:v>3.6</c:v>
                </c:pt>
                <c:pt idx="14">
                  <c:v>4.8</c:v>
                </c:pt>
                <c:pt idx="15">
                  <c:v>5.4</c:v>
                </c:pt>
                <c:pt idx="16">
                  <c:v>6.2</c:v>
                </c:pt>
                <c:pt idx="17">
                  <c:v>3</c:v>
                </c:pt>
                <c:pt idx="18">
                  <c:v>5.2</c:v>
                </c:pt>
                <c:pt idx="19">
                  <c:v>5.6</c:v>
                </c:pt>
                <c:pt idx="20">
                  <c:v>6.8</c:v>
                </c:pt>
                <c:pt idx="21">
                  <c:v>4.2</c:v>
                </c:pt>
                <c:pt idx="22">
                  <c:v>7.6</c:v>
                </c:pt>
                <c:pt idx="23">
                  <c:v>5.2</c:v>
                </c:pt>
                <c:pt idx="24">
                  <c:v>5.2</c:v>
                </c:pt>
                <c:pt idx="25">
                  <c:v>5</c:v>
                </c:pt>
              </c:numCache>
            </c:numRef>
          </c:val>
          <c:smooth val="0"/>
          <c:extLst>
            <c:ext xmlns:c16="http://schemas.microsoft.com/office/drawing/2014/chart" uri="{C3380CC4-5D6E-409C-BE32-E72D297353CC}">
              <c16:uniqueId val="{00000003-02B7-4927-B0AB-E868AD405A26}"/>
            </c:ext>
          </c:extLst>
        </c:ser>
        <c:ser>
          <c:idx val="4"/>
          <c:order val="3"/>
          <c:tx>
            <c:strRef>
              <c:f>T_Semaine_Milieu!$D$5</c:f>
              <c:strCache>
                <c:ptCount val="1"/>
                <c:pt idx="0">
                  <c:v>En agglomération</c:v>
                </c:pt>
              </c:strCache>
            </c:strRef>
          </c:tx>
          <c:spPr>
            <a:ln w="28575" cap="rnd">
              <a:solidFill>
                <a:schemeClr val="accent3"/>
              </a:solidFill>
              <a:prstDash val="sysDash"/>
              <a:round/>
            </a:ln>
            <a:effectLst/>
          </c:spPr>
          <c:marker>
            <c:symbol val="none"/>
          </c:marker>
          <c:cat>
            <c:numRef>
              <c:f>T_Semaine_Milieu!$B$6:$B$31</c:f>
              <c:numCache>
                <c:formatCode>General</c:formatCode>
                <c:ptCount val="2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numCache>
            </c:numRef>
          </c:cat>
          <c:val>
            <c:numRef>
              <c:f>T_Semaine_Milieu!$D$6:$D$31</c:f>
              <c:numCache>
                <c:formatCode>General</c:formatCode>
                <c:ptCount val="26"/>
                <c:pt idx="0">
                  <c:v>15.8</c:v>
                </c:pt>
                <c:pt idx="1">
                  <c:v>18.600000000000001</c:v>
                </c:pt>
                <c:pt idx="2">
                  <c:v>19</c:v>
                </c:pt>
                <c:pt idx="3">
                  <c:v>19.2</c:v>
                </c:pt>
                <c:pt idx="4">
                  <c:v>17</c:v>
                </c:pt>
                <c:pt idx="5">
                  <c:v>18.8</c:v>
                </c:pt>
                <c:pt idx="6">
                  <c:v>22</c:v>
                </c:pt>
                <c:pt idx="7">
                  <c:v>14.6</c:v>
                </c:pt>
                <c:pt idx="8">
                  <c:v>17</c:v>
                </c:pt>
                <c:pt idx="9">
                  <c:v>15.6</c:v>
                </c:pt>
                <c:pt idx="10">
                  <c:v>14.8</c:v>
                </c:pt>
                <c:pt idx="11">
                  <c:v>14.2</c:v>
                </c:pt>
                <c:pt idx="12">
                  <c:v>14.8</c:v>
                </c:pt>
                <c:pt idx="13">
                  <c:v>16.8</c:v>
                </c:pt>
                <c:pt idx="14">
                  <c:v>20.2</c:v>
                </c:pt>
                <c:pt idx="15">
                  <c:v>18.8</c:v>
                </c:pt>
                <c:pt idx="16">
                  <c:v>21.4</c:v>
                </c:pt>
                <c:pt idx="17">
                  <c:v>16.8</c:v>
                </c:pt>
                <c:pt idx="18">
                  <c:v>17.600000000000001</c:v>
                </c:pt>
                <c:pt idx="19">
                  <c:v>18.399999999999999</c:v>
                </c:pt>
                <c:pt idx="20">
                  <c:v>17</c:v>
                </c:pt>
                <c:pt idx="21">
                  <c:v>18.600000000000001</c:v>
                </c:pt>
                <c:pt idx="22">
                  <c:v>19.399999999999999</c:v>
                </c:pt>
                <c:pt idx="23">
                  <c:v>17.2</c:v>
                </c:pt>
                <c:pt idx="24">
                  <c:v>20.6</c:v>
                </c:pt>
                <c:pt idx="25">
                  <c:v>20.2</c:v>
                </c:pt>
              </c:numCache>
            </c:numRef>
          </c:val>
          <c:smooth val="0"/>
          <c:extLst>
            <c:ext xmlns:c16="http://schemas.microsoft.com/office/drawing/2014/chart" uri="{C3380CC4-5D6E-409C-BE32-E72D297353CC}">
              <c16:uniqueId val="{00000004-02B7-4927-B0AB-E868AD405A26}"/>
            </c:ext>
          </c:extLst>
        </c:ser>
        <c:ser>
          <c:idx val="5"/>
          <c:order val="5"/>
          <c:tx>
            <c:strRef>
              <c:f>T_Semaine_Milieu!$E$5</c:f>
              <c:strCache>
                <c:ptCount val="1"/>
                <c:pt idx="0">
                  <c:v>hors agglomération</c:v>
                </c:pt>
              </c:strCache>
            </c:strRef>
          </c:tx>
          <c:spPr>
            <a:ln w="28575" cap="rnd">
              <a:solidFill>
                <a:srgbClr val="00B050"/>
              </a:solidFill>
              <a:prstDash val="sysDash"/>
              <a:round/>
            </a:ln>
            <a:effectLst/>
          </c:spPr>
          <c:marker>
            <c:symbol val="none"/>
          </c:marker>
          <c:cat>
            <c:numRef>
              <c:f>T_Semaine_Milieu!$B$6:$B$31</c:f>
              <c:numCache>
                <c:formatCode>General</c:formatCode>
                <c:ptCount val="2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numCache>
            </c:numRef>
          </c:cat>
          <c:val>
            <c:numRef>
              <c:f>T_Semaine_Milieu!$E$6:$E$31</c:f>
              <c:numCache>
                <c:formatCode>General</c:formatCode>
                <c:ptCount val="26"/>
                <c:pt idx="0">
                  <c:v>30</c:v>
                </c:pt>
                <c:pt idx="1">
                  <c:v>35.6</c:v>
                </c:pt>
                <c:pt idx="2">
                  <c:v>31</c:v>
                </c:pt>
                <c:pt idx="3">
                  <c:v>28.4</c:v>
                </c:pt>
                <c:pt idx="4">
                  <c:v>37</c:v>
                </c:pt>
                <c:pt idx="5">
                  <c:v>35.6</c:v>
                </c:pt>
                <c:pt idx="6">
                  <c:v>35.4</c:v>
                </c:pt>
                <c:pt idx="7">
                  <c:v>32.799999999999997</c:v>
                </c:pt>
                <c:pt idx="8">
                  <c:v>38.200000000000003</c:v>
                </c:pt>
                <c:pt idx="9">
                  <c:v>35</c:v>
                </c:pt>
                <c:pt idx="10">
                  <c:v>33.6</c:v>
                </c:pt>
                <c:pt idx="11">
                  <c:v>35.6</c:v>
                </c:pt>
                <c:pt idx="12">
                  <c:v>35</c:v>
                </c:pt>
                <c:pt idx="13">
                  <c:v>37.799999999999997</c:v>
                </c:pt>
                <c:pt idx="14">
                  <c:v>36</c:v>
                </c:pt>
                <c:pt idx="15">
                  <c:v>39.4</c:v>
                </c:pt>
                <c:pt idx="16">
                  <c:v>34.4</c:v>
                </c:pt>
                <c:pt idx="17">
                  <c:v>41</c:v>
                </c:pt>
                <c:pt idx="18">
                  <c:v>37.200000000000003</c:v>
                </c:pt>
                <c:pt idx="19">
                  <c:v>41</c:v>
                </c:pt>
                <c:pt idx="20">
                  <c:v>38</c:v>
                </c:pt>
                <c:pt idx="21">
                  <c:v>40</c:v>
                </c:pt>
                <c:pt idx="22">
                  <c:v>41.4</c:v>
                </c:pt>
                <c:pt idx="23">
                  <c:v>43</c:v>
                </c:pt>
                <c:pt idx="24">
                  <c:v>45.2</c:v>
                </c:pt>
                <c:pt idx="25">
                  <c:v>46.8</c:v>
                </c:pt>
              </c:numCache>
            </c:numRef>
          </c:val>
          <c:smooth val="0"/>
          <c:extLst>
            <c:ext xmlns:c16="http://schemas.microsoft.com/office/drawing/2014/chart" uri="{C3380CC4-5D6E-409C-BE32-E72D297353CC}">
              <c16:uniqueId val="{00000005-02B7-4927-B0AB-E868AD405A26}"/>
            </c:ext>
          </c:extLst>
        </c:ser>
        <c:dLbls>
          <c:showLegendKey val="0"/>
          <c:showVal val="0"/>
          <c:showCatName val="0"/>
          <c:showSerName val="0"/>
          <c:showPercent val="0"/>
          <c:showBubbleSize val="0"/>
        </c:dLbls>
        <c:smooth val="0"/>
        <c:axId val="1224106576"/>
        <c:axId val="1224108656"/>
      </c:lineChart>
      <c:catAx>
        <c:axId val="122410657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224108656"/>
        <c:crosses val="autoZero"/>
        <c:auto val="1"/>
        <c:lblAlgn val="ctr"/>
        <c:lblOffset val="100"/>
        <c:noMultiLvlLbl val="0"/>
      </c:catAx>
      <c:valAx>
        <c:axId val="1224108656"/>
        <c:scaling>
          <c:orientation val="minMax"/>
          <c:max val="5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224106576"/>
        <c:crosses val="autoZero"/>
        <c:crossBetween val="between"/>
        <c:majorUnit val="10"/>
      </c:valAx>
      <c:spPr>
        <a:noFill/>
        <a:ln>
          <a:solidFill>
            <a:schemeClr val="tx1">
              <a:lumMod val="50000"/>
              <a:lumOff val="50000"/>
            </a:schemeClr>
          </a:solidFill>
        </a:ln>
        <a:effectLst/>
      </c:spPr>
    </c:plotArea>
    <c:legend>
      <c:legendPos val="b"/>
      <c:layout>
        <c:manualLayout>
          <c:xMode val="edge"/>
          <c:yMode val="edge"/>
          <c:x val="0.13871060049998898"/>
          <c:y val="0.86246082449465167"/>
          <c:w val="0.76187546891328783"/>
          <c:h val="0.1264590958740475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zero"/>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000" b="1"/>
              <a:t>Mortalité selon le milieu</a:t>
            </a:r>
            <a:r>
              <a:rPr lang="fr-FR" sz="1000" b="1" baseline="0"/>
              <a:t> en 2020 comparée à la moyenne 2015-2019 (en clair)</a:t>
            </a:r>
            <a:r>
              <a:rPr lang="fr-FR" sz="1000" b="1"/>
              <a:t> en France métropolitaine</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3.9416571342593333E-2"/>
          <c:y val="0.13403310320664619"/>
          <c:w val="0.94345097661907518"/>
          <c:h val="0.64374553581576877"/>
        </c:manualLayout>
      </c:layout>
      <c:areaChart>
        <c:grouping val="stacked"/>
        <c:varyColors val="0"/>
        <c:ser>
          <c:idx val="3"/>
          <c:order val="1"/>
          <c:tx>
            <c:strRef>
              <c:f>T_Semaine_Milieu!$C$5</c:f>
              <c:strCache>
                <c:ptCount val="1"/>
                <c:pt idx="0">
                  <c:v>Autoroute</c:v>
                </c:pt>
              </c:strCache>
            </c:strRef>
          </c:tx>
          <c:spPr>
            <a:solidFill>
              <a:schemeClr val="accent4">
                <a:alpha val="30000"/>
              </a:schemeClr>
            </a:solidFill>
            <a:ln w="25400">
              <a:noFill/>
              <a:prstDash val="sysDash"/>
            </a:ln>
            <a:effectLst/>
          </c:spPr>
          <c:val>
            <c:numRef>
              <c:f>T_Semaine_Milieu!$C$6:$C$31</c:f>
              <c:numCache>
                <c:formatCode>General</c:formatCode>
                <c:ptCount val="26"/>
                <c:pt idx="0">
                  <c:v>4.8</c:v>
                </c:pt>
                <c:pt idx="1">
                  <c:v>6</c:v>
                </c:pt>
                <c:pt idx="2">
                  <c:v>5.2</c:v>
                </c:pt>
                <c:pt idx="3">
                  <c:v>3.8</c:v>
                </c:pt>
                <c:pt idx="4">
                  <c:v>3.2</c:v>
                </c:pt>
                <c:pt idx="5">
                  <c:v>6</c:v>
                </c:pt>
                <c:pt idx="6">
                  <c:v>4.5999999999999996</c:v>
                </c:pt>
                <c:pt idx="7">
                  <c:v>6</c:v>
                </c:pt>
                <c:pt idx="8">
                  <c:v>5</c:v>
                </c:pt>
                <c:pt idx="9">
                  <c:v>6</c:v>
                </c:pt>
                <c:pt idx="10">
                  <c:v>6</c:v>
                </c:pt>
                <c:pt idx="11">
                  <c:v>4.5999999999999996</c:v>
                </c:pt>
                <c:pt idx="12">
                  <c:v>4.5999999999999996</c:v>
                </c:pt>
                <c:pt idx="13">
                  <c:v>3.6</c:v>
                </c:pt>
                <c:pt idx="14">
                  <c:v>4.8</c:v>
                </c:pt>
                <c:pt idx="15">
                  <c:v>5.4</c:v>
                </c:pt>
                <c:pt idx="16">
                  <c:v>6.2</c:v>
                </c:pt>
                <c:pt idx="17">
                  <c:v>3</c:v>
                </c:pt>
                <c:pt idx="18">
                  <c:v>5.2</c:v>
                </c:pt>
                <c:pt idx="19">
                  <c:v>5.6</c:v>
                </c:pt>
                <c:pt idx="20">
                  <c:v>6.8</c:v>
                </c:pt>
                <c:pt idx="21">
                  <c:v>4.2</c:v>
                </c:pt>
                <c:pt idx="22">
                  <c:v>7.6</c:v>
                </c:pt>
                <c:pt idx="23">
                  <c:v>5.2</c:v>
                </c:pt>
                <c:pt idx="24">
                  <c:v>5.2</c:v>
                </c:pt>
                <c:pt idx="25">
                  <c:v>5</c:v>
                </c:pt>
              </c:numCache>
            </c:numRef>
          </c:val>
          <c:extLst>
            <c:ext xmlns:c16="http://schemas.microsoft.com/office/drawing/2014/chart" uri="{C3380CC4-5D6E-409C-BE32-E72D297353CC}">
              <c16:uniqueId val="{00000000-EA00-4343-8EAC-E44A84FB2102}"/>
            </c:ext>
          </c:extLst>
        </c:ser>
        <c:ser>
          <c:idx val="4"/>
          <c:order val="3"/>
          <c:tx>
            <c:strRef>
              <c:f>T_Semaine_Milieu!$D$5</c:f>
              <c:strCache>
                <c:ptCount val="1"/>
                <c:pt idx="0">
                  <c:v>En agglomération</c:v>
                </c:pt>
              </c:strCache>
            </c:strRef>
          </c:tx>
          <c:spPr>
            <a:solidFill>
              <a:schemeClr val="accent3">
                <a:alpha val="49000"/>
              </a:schemeClr>
            </a:solidFill>
            <a:ln>
              <a:noFill/>
              <a:prstDash val="sysDash"/>
            </a:ln>
            <a:effectLst/>
          </c:spPr>
          <c:val>
            <c:numRef>
              <c:f>T_Semaine_Milieu!$D$6:$D$31</c:f>
              <c:numCache>
                <c:formatCode>General</c:formatCode>
                <c:ptCount val="26"/>
                <c:pt idx="0">
                  <c:v>15.8</c:v>
                </c:pt>
                <c:pt idx="1">
                  <c:v>18.600000000000001</c:v>
                </c:pt>
                <c:pt idx="2">
                  <c:v>19</c:v>
                </c:pt>
                <c:pt idx="3">
                  <c:v>19.2</c:v>
                </c:pt>
                <c:pt idx="4">
                  <c:v>17</c:v>
                </c:pt>
                <c:pt idx="5">
                  <c:v>18.8</c:v>
                </c:pt>
                <c:pt idx="6">
                  <c:v>22</c:v>
                </c:pt>
                <c:pt idx="7">
                  <c:v>14.6</c:v>
                </c:pt>
                <c:pt idx="8">
                  <c:v>17</c:v>
                </c:pt>
                <c:pt idx="9">
                  <c:v>15.6</c:v>
                </c:pt>
                <c:pt idx="10">
                  <c:v>14.8</c:v>
                </c:pt>
                <c:pt idx="11">
                  <c:v>14.2</c:v>
                </c:pt>
                <c:pt idx="12">
                  <c:v>14.8</c:v>
                </c:pt>
                <c:pt idx="13">
                  <c:v>16.8</c:v>
                </c:pt>
                <c:pt idx="14">
                  <c:v>20.2</c:v>
                </c:pt>
                <c:pt idx="15">
                  <c:v>18.8</c:v>
                </c:pt>
                <c:pt idx="16">
                  <c:v>21.4</c:v>
                </c:pt>
                <c:pt idx="17">
                  <c:v>16.8</c:v>
                </c:pt>
                <c:pt idx="18">
                  <c:v>17.600000000000001</c:v>
                </c:pt>
                <c:pt idx="19">
                  <c:v>18.399999999999999</c:v>
                </c:pt>
                <c:pt idx="20">
                  <c:v>17</c:v>
                </c:pt>
                <c:pt idx="21">
                  <c:v>18.600000000000001</c:v>
                </c:pt>
                <c:pt idx="22">
                  <c:v>19.399999999999999</c:v>
                </c:pt>
                <c:pt idx="23">
                  <c:v>17.2</c:v>
                </c:pt>
                <c:pt idx="24">
                  <c:v>20.6</c:v>
                </c:pt>
                <c:pt idx="25">
                  <c:v>20.2</c:v>
                </c:pt>
              </c:numCache>
            </c:numRef>
          </c:val>
          <c:extLst>
            <c:ext xmlns:c16="http://schemas.microsoft.com/office/drawing/2014/chart" uri="{C3380CC4-5D6E-409C-BE32-E72D297353CC}">
              <c16:uniqueId val="{00000001-EA00-4343-8EAC-E44A84FB2102}"/>
            </c:ext>
          </c:extLst>
        </c:ser>
        <c:ser>
          <c:idx val="5"/>
          <c:order val="5"/>
          <c:tx>
            <c:strRef>
              <c:f>T_Semaine_Milieu!$E$5</c:f>
              <c:strCache>
                <c:ptCount val="1"/>
                <c:pt idx="0">
                  <c:v>hors agglomération</c:v>
                </c:pt>
              </c:strCache>
            </c:strRef>
          </c:tx>
          <c:spPr>
            <a:solidFill>
              <a:srgbClr val="00B050">
                <a:alpha val="30000"/>
              </a:srgbClr>
            </a:solidFill>
            <a:ln>
              <a:noFill/>
              <a:prstDash val="sysDash"/>
            </a:ln>
            <a:effectLst/>
          </c:spPr>
          <c:val>
            <c:numRef>
              <c:f>T_Semaine_Milieu!$E$6:$E$31</c:f>
              <c:numCache>
                <c:formatCode>General</c:formatCode>
                <c:ptCount val="26"/>
                <c:pt idx="0">
                  <c:v>30</c:v>
                </c:pt>
                <c:pt idx="1">
                  <c:v>35.6</c:v>
                </c:pt>
                <c:pt idx="2">
                  <c:v>31</c:v>
                </c:pt>
                <c:pt idx="3">
                  <c:v>28.4</c:v>
                </c:pt>
                <c:pt idx="4">
                  <c:v>37</c:v>
                </c:pt>
                <c:pt idx="5">
                  <c:v>35.6</c:v>
                </c:pt>
                <c:pt idx="6">
                  <c:v>35.4</c:v>
                </c:pt>
                <c:pt idx="7">
                  <c:v>32.799999999999997</c:v>
                </c:pt>
                <c:pt idx="8">
                  <c:v>38.200000000000003</c:v>
                </c:pt>
                <c:pt idx="9">
                  <c:v>35</c:v>
                </c:pt>
                <c:pt idx="10">
                  <c:v>33.6</c:v>
                </c:pt>
                <c:pt idx="11">
                  <c:v>35.6</c:v>
                </c:pt>
                <c:pt idx="12">
                  <c:v>35</c:v>
                </c:pt>
                <c:pt idx="13">
                  <c:v>37.799999999999997</c:v>
                </c:pt>
                <c:pt idx="14">
                  <c:v>36</c:v>
                </c:pt>
                <c:pt idx="15">
                  <c:v>39.4</c:v>
                </c:pt>
                <c:pt idx="16">
                  <c:v>34.4</c:v>
                </c:pt>
                <c:pt idx="17">
                  <c:v>41</c:v>
                </c:pt>
                <c:pt idx="18">
                  <c:v>37.200000000000003</c:v>
                </c:pt>
                <c:pt idx="19">
                  <c:v>41</c:v>
                </c:pt>
                <c:pt idx="20">
                  <c:v>38</c:v>
                </c:pt>
                <c:pt idx="21">
                  <c:v>40</c:v>
                </c:pt>
                <c:pt idx="22">
                  <c:v>41.4</c:v>
                </c:pt>
                <c:pt idx="23">
                  <c:v>43</c:v>
                </c:pt>
                <c:pt idx="24">
                  <c:v>45.2</c:v>
                </c:pt>
                <c:pt idx="25">
                  <c:v>46.8</c:v>
                </c:pt>
              </c:numCache>
            </c:numRef>
          </c:val>
          <c:extLst>
            <c:ext xmlns:c16="http://schemas.microsoft.com/office/drawing/2014/chart" uri="{C3380CC4-5D6E-409C-BE32-E72D297353CC}">
              <c16:uniqueId val="{00000002-EA00-4343-8EAC-E44A84FB2102}"/>
            </c:ext>
          </c:extLst>
        </c:ser>
        <c:dLbls>
          <c:showLegendKey val="0"/>
          <c:showVal val="0"/>
          <c:showCatName val="0"/>
          <c:showSerName val="0"/>
          <c:showPercent val="0"/>
          <c:showBubbleSize val="0"/>
        </c:dLbls>
        <c:axId val="1564459855"/>
        <c:axId val="1652854335"/>
      </c:areaChart>
      <c:lineChart>
        <c:grouping val="stacked"/>
        <c:varyColors val="0"/>
        <c:ser>
          <c:idx val="0"/>
          <c:order val="0"/>
          <c:tx>
            <c:strRef>
              <c:f>T_Semaine_Milieu!$M$5</c:f>
              <c:strCache>
                <c:ptCount val="1"/>
                <c:pt idx="0">
                  <c:v>Autoroute</c:v>
                </c:pt>
              </c:strCache>
            </c:strRef>
          </c:tx>
          <c:spPr>
            <a:ln w="25400" cap="rnd">
              <a:solidFill>
                <a:schemeClr val="accent4"/>
              </a:solidFill>
              <a:round/>
            </a:ln>
            <a:effectLst/>
          </c:spPr>
          <c:marker>
            <c:symbol val="none"/>
          </c:marker>
          <c:cat>
            <c:numRef>
              <c:f>T_Semaine_Milieu!$B$6:$B$31</c:f>
              <c:numCache>
                <c:formatCode>General</c:formatCode>
                <c:ptCount val="2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numCache>
            </c:numRef>
          </c:cat>
          <c:val>
            <c:numRef>
              <c:f>T_Semaine_Milieu!$M$6:$M$31</c:f>
              <c:numCache>
                <c:formatCode>0</c:formatCode>
                <c:ptCount val="26"/>
                <c:pt idx="0">
                  <c:v>4</c:v>
                </c:pt>
                <c:pt idx="1">
                  <c:v>4</c:v>
                </c:pt>
                <c:pt idx="2">
                  <c:v>7</c:v>
                </c:pt>
                <c:pt idx="3">
                  <c:v>2</c:v>
                </c:pt>
                <c:pt idx="4">
                  <c:v>5</c:v>
                </c:pt>
                <c:pt idx="5">
                  <c:v>4</c:v>
                </c:pt>
                <c:pt idx="6">
                  <c:v>5</c:v>
                </c:pt>
                <c:pt idx="7">
                  <c:v>2</c:v>
                </c:pt>
                <c:pt idx="8">
                  <c:v>3</c:v>
                </c:pt>
                <c:pt idx="9">
                  <c:v>5</c:v>
                </c:pt>
                <c:pt idx="10">
                  <c:v>5</c:v>
                </c:pt>
                <c:pt idx="11">
                  <c:v>3</c:v>
                </c:pt>
                <c:pt idx="12">
                  <c:v>1</c:v>
                </c:pt>
                <c:pt idx="13">
                  <c:v>0</c:v>
                </c:pt>
                <c:pt idx="14">
                  <c:v>0</c:v>
                </c:pt>
                <c:pt idx="15">
                  <c:v>0</c:v>
                </c:pt>
                <c:pt idx="16">
                  <c:v>1</c:v>
                </c:pt>
                <c:pt idx="17">
                  <c:v>2</c:v>
                </c:pt>
                <c:pt idx="18">
                  <c:v>1</c:v>
                </c:pt>
                <c:pt idx="19">
                  <c:v>5</c:v>
                </c:pt>
                <c:pt idx="20">
                  <c:v>6</c:v>
                </c:pt>
                <c:pt idx="21">
                  <c:v>0</c:v>
                </c:pt>
                <c:pt idx="22">
                  <c:v>5</c:v>
                </c:pt>
                <c:pt idx="23">
                  <c:v>3</c:v>
                </c:pt>
                <c:pt idx="24">
                  <c:v>2</c:v>
                </c:pt>
                <c:pt idx="25">
                  <c:v>2</c:v>
                </c:pt>
              </c:numCache>
            </c:numRef>
          </c:val>
          <c:smooth val="0"/>
          <c:extLst>
            <c:ext xmlns:c16="http://schemas.microsoft.com/office/drawing/2014/chart" uri="{C3380CC4-5D6E-409C-BE32-E72D297353CC}">
              <c16:uniqueId val="{00000003-EA00-4343-8EAC-E44A84FB2102}"/>
            </c:ext>
          </c:extLst>
        </c:ser>
        <c:ser>
          <c:idx val="1"/>
          <c:order val="2"/>
          <c:tx>
            <c:strRef>
              <c:f>T_Semaine_Milieu!$N$5</c:f>
              <c:strCache>
                <c:ptCount val="1"/>
                <c:pt idx="0">
                  <c:v>En agglomération</c:v>
                </c:pt>
              </c:strCache>
            </c:strRef>
          </c:tx>
          <c:spPr>
            <a:ln w="25400" cap="rnd">
              <a:solidFill>
                <a:schemeClr val="tx1">
                  <a:lumMod val="50000"/>
                  <a:lumOff val="50000"/>
                </a:schemeClr>
              </a:solidFill>
              <a:prstDash val="solid"/>
              <a:round/>
            </a:ln>
            <a:effectLst/>
          </c:spPr>
          <c:marker>
            <c:symbol val="none"/>
          </c:marker>
          <c:cat>
            <c:numRef>
              <c:f>T_Semaine_Milieu!$B$6:$B$31</c:f>
              <c:numCache>
                <c:formatCode>General</c:formatCode>
                <c:ptCount val="2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numCache>
            </c:numRef>
          </c:cat>
          <c:val>
            <c:numRef>
              <c:f>T_Semaine_Milieu!$N$6:$N$31</c:f>
              <c:numCache>
                <c:formatCode>0</c:formatCode>
                <c:ptCount val="26"/>
                <c:pt idx="0">
                  <c:v>11</c:v>
                </c:pt>
                <c:pt idx="1">
                  <c:v>20</c:v>
                </c:pt>
                <c:pt idx="2">
                  <c:v>25</c:v>
                </c:pt>
                <c:pt idx="3">
                  <c:v>17</c:v>
                </c:pt>
                <c:pt idx="4">
                  <c:v>18</c:v>
                </c:pt>
                <c:pt idx="5">
                  <c:v>29</c:v>
                </c:pt>
                <c:pt idx="6">
                  <c:v>19</c:v>
                </c:pt>
                <c:pt idx="7">
                  <c:v>16</c:v>
                </c:pt>
                <c:pt idx="8">
                  <c:v>15</c:v>
                </c:pt>
                <c:pt idx="9">
                  <c:v>9</c:v>
                </c:pt>
                <c:pt idx="10">
                  <c:v>21</c:v>
                </c:pt>
                <c:pt idx="11">
                  <c:v>3</c:v>
                </c:pt>
                <c:pt idx="12">
                  <c:v>8</c:v>
                </c:pt>
                <c:pt idx="13">
                  <c:v>8</c:v>
                </c:pt>
                <c:pt idx="14">
                  <c:v>8</c:v>
                </c:pt>
                <c:pt idx="15">
                  <c:v>9</c:v>
                </c:pt>
                <c:pt idx="16">
                  <c:v>10</c:v>
                </c:pt>
                <c:pt idx="17">
                  <c:v>9</c:v>
                </c:pt>
                <c:pt idx="18">
                  <c:v>9</c:v>
                </c:pt>
                <c:pt idx="19">
                  <c:v>12</c:v>
                </c:pt>
                <c:pt idx="20">
                  <c:v>23</c:v>
                </c:pt>
                <c:pt idx="21">
                  <c:v>10</c:v>
                </c:pt>
                <c:pt idx="22">
                  <c:v>21</c:v>
                </c:pt>
                <c:pt idx="23">
                  <c:v>11</c:v>
                </c:pt>
                <c:pt idx="24">
                  <c:v>19</c:v>
                </c:pt>
                <c:pt idx="25">
                  <c:v>17</c:v>
                </c:pt>
              </c:numCache>
            </c:numRef>
          </c:val>
          <c:smooth val="0"/>
          <c:extLst>
            <c:ext xmlns:c16="http://schemas.microsoft.com/office/drawing/2014/chart" uri="{C3380CC4-5D6E-409C-BE32-E72D297353CC}">
              <c16:uniqueId val="{00000004-EA00-4343-8EAC-E44A84FB2102}"/>
            </c:ext>
          </c:extLst>
        </c:ser>
        <c:ser>
          <c:idx val="2"/>
          <c:order val="4"/>
          <c:tx>
            <c:strRef>
              <c:f>T_Semaine_Milieu!$O$5</c:f>
              <c:strCache>
                <c:ptCount val="1"/>
                <c:pt idx="0">
                  <c:v>Hors agglomération</c:v>
                </c:pt>
              </c:strCache>
            </c:strRef>
          </c:tx>
          <c:spPr>
            <a:ln w="28575" cap="rnd">
              <a:solidFill>
                <a:srgbClr val="00B050"/>
              </a:solidFill>
              <a:round/>
            </a:ln>
            <a:effectLst/>
          </c:spPr>
          <c:marker>
            <c:symbol val="none"/>
          </c:marker>
          <c:cat>
            <c:numRef>
              <c:f>T_Semaine_Milieu!$B$6:$B$31</c:f>
              <c:numCache>
                <c:formatCode>General</c:formatCode>
                <c:ptCount val="2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numCache>
            </c:numRef>
          </c:cat>
          <c:val>
            <c:numRef>
              <c:f>T_Semaine_Milieu!$O$6:$O$31</c:f>
              <c:numCache>
                <c:formatCode>0</c:formatCode>
                <c:ptCount val="26"/>
                <c:pt idx="0">
                  <c:v>29</c:v>
                </c:pt>
                <c:pt idx="1">
                  <c:v>40</c:v>
                </c:pt>
                <c:pt idx="2">
                  <c:v>32</c:v>
                </c:pt>
                <c:pt idx="3">
                  <c:v>32</c:v>
                </c:pt>
                <c:pt idx="4">
                  <c:v>32</c:v>
                </c:pt>
                <c:pt idx="5">
                  <c:v>29</c:v>
                </c:pt>
                <c:pt idx="6">
                  <c:v>34</c:v>
                </c:pt>
                <c:pt idx="7">
                  <c:v>33</c:v>
                </c:pt>
                <c:pt idx="8">
                  <c:v>30</c:v>
                </c:pt>
                <c:pt idx="9">
                  <c:v>23</c:v>
                </c:pt>
                <c:pt idx="10">
                  <c:v>26</c:v>
                </c:pt>
                <c:pt idx="11">
                  <c:v>9</c:v>
                </c:pt>
                <c:pt idx="12">
                  <c:v>13</c:v>
                </c:pt>
                <c:pt idx="13">
                  <c:v>10</c:v>
                </c:pt>
                <c:pt idx="14">
                  <c:v>16</c:v>
                </c:pt>
                <c:pt idx="15">
                  <c:v>18</c:v>
                </c:pt>
                <c:pt idx="16">
                  <c:v>14</c:v>
                </c:pt>
                <c:pt idx="17">
                  <c:v>11</c:v>
                </c:pt>
                <c:pt idx="18">
                  <c:v>15</c:v>
                </c:pt>
                <c:pt idx="19">
                  <c:v>24</c:v>
                </c:pt>
                <c:pt idx="20">
                  <c:v>43</c:v>
                </c:pt>
                <c:pt idx="21">
                  <c:v>42</c:v>
                </c:pt>
                <c:pt idx="22">
                  <c:v>17</c:v>
                </c:pt>
                <c:pt idx="23">
                  <c:v>26</c:v>
                </c:pt>
                <c:pt idx="24">
                  <c:v>22</c:v>
                </c:pt>
                <c:pt idx="25">
                  <c:v>32</c:v>
                </c:pt>
              </c:numCache>
            </c:numRef>
          </c:val>
          <c:smooth val="0"/>
          <c:extLst>
            <c:ext xmlns:c16="http://schemas.microsoft.com/office/drawing/2014/chart" uri="{C3380CC4-5D6E-409C-BE32-E72D297353CC}">
              <c16:uniqueId val="{00000005-EA00-4343-8EAC-E44A84FB2102}"/>
            </c:ext>
          </c:extLst>
        </c:ser>
        <c:dLbls>
          <c:showLegendKey val="0"/>
          <c:showVal val="0"/>
          <c:showCatName val="0"/>
          <c:showSerName val="0"/>
          <c:showPercent val="0"/>
          <c:showBubbleSize val="0"/>
        </c:dLbls>
        <c:marker val="1"/>
        <c:smooth val="0"/>
        <c:axId val="1224106576"/>
        <c:axId val="1224108656"/>
      </c:lineChart>
      <c:catAx>
        <c:axId val="122410657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224108656"/>
        <c:crosses val="autoZero"/>
        <c:auto val="1"/>
        <c:lblAlgn val="ctr"/>
        <c:lblOffset val="100"/>
        <c:noMultiLvlLbl val="0"/>
      </c:catAx>
      <c:valAx>
        <c:axId val="1224108656"/>
        <c:scaling>
          <c:orientation val="minMax"/>
          <c:max val="8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224106576"/>
        <c:crosses val="autoZero"/>
        <c:crossBetween val="between"/>
      </c:valAx>
      <c:valAx>
        <c:axId val="1652854335"/>
        <c:scaling>
          <c:orientation val="minMax"/>
          <c:max val="80"/>
        </c:scaling>
        <c:delete val="1"/>
        <c:axPos val="r"/>
        <c:numFmt formatCode="General" sourceLinked="1"/>
        <c:majorTickMark val="out"/>
        <c:minorTickMark val="none"/>
        <c:tickLblPos val="nextTo"/>
        <c:crossAx val="1564459855"/>
        <c:crosses val="max"/>
        <c:crossBetween val="between"/>
      </c:valAx>
      <c:catAx>
        <c:axId val="1564459855"/>
        <c:scaling>
          <c:orientation val="minMax"/>
        </c:scaling>
        <c:delete val="1"/>
        <c:axPos val="b"/>
        <c:majorTickMark val="out"/>
        <c:minorTickMark val="none"/>
        <c:tickLblPos val="nextTo"/>
        <c:crossAx val="1652854335"/>
        <c:crosses val="autoZero"/>
        <c:auto val="1"/>
        <c:lblAlgn val="ctr"/>
        <c:lblOffset val="100"/>
        <c:noMultiLvlLbl val="0"/>
      </c:catAx>
      <c:spPr>
        <a:noFill/>
        <a:ln>
          <a:solidFill>
            <a:schemeClr val="tx1">
              <a:lumMod val="50000"/>
              <a:lumOff val="50000"/>
            </a:schemeClr>
          </a:solidFill>
        </a:ln>
        <a:effectLst/>
      </c:spPr>
    </c:plotArea>
    <c:legend>
      <c:legendPos val="b"/>
      <c:layout>
        <c:manualLayout>
          <c:xMode val="edge"/>
          <c:yMode val="edge"/>
          <c:x val="0.13871060049998898"/>
          <c:y val="0.86246082449465167"/>
          <c:w val="0.71452171539173182"/>
          <c:h val="0.12393712035739796"/>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zero"/>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416571342593333E-2"/>
          <c:y val="3.7414888356346765E-2"/>
          <c:w val="0.91188180760470428"/>
          <c:h val="0.85703252310852451"/>
        </c:manualLayout>
      </c:layout>
      <c:lineChart>
        <c:grouping val="standard"/>
        <c:varyColors val="0"/>
        <c:ser>
          <c:idx val="4"/>
          <c:order val="0"/>
          <c:tx>
            <c:strRef>
              <c:f>T_Semaine_Usagers!$Z$2</c:f>
              <c:strCache>
                <c:ptCount val="1"/>
                <c:pt idx="0">
                  <c:v>VT</c:v>
                </c:pt>
              </c:strCache>
            </c:strRef>
          </c:tx>
          <c:spPr>
            <a:ln w="25400" cap="rnd">
              <a:solidFill>
                <a:srgbClr val="FF0000"/>
              </a:solidFill>
              <a:prstDash val="solid"/>
              <a:round/>
            </a:ln>
            <a:effectLst/>
          </c:spPr>
          <c:marker>
            <c:symbol val="none"/>
          </c:marker>
          <c:cat>
            <c:numRef>
              <c:f>T_Semaine_Usagers!$B$3:$B$28</c:f>
              <c:numCache>
                <c:formatCode>General</c:formatCode>
                <c:ptCount val="2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numCache>
            </c:numRef>
          </c:cat>
          <c:val>
            <c:numRef>
              <c:f>T_Semaine_Usagers!$Z$3:$Z$28</c:f>
              <c:numCache>
                <c:formatCode>General</c:formatCode>
                <c:ptCount val="26"/>
                <c:pt idx="0">
                  <c:v>30</c:v>
                </c:pt>
                <c:pt idx="1">
                  <c:v>36</c:v>
                </c:pt>
                <c:pt idx="2">
                  <c:v>45</c:v>
                </c:pt>
                <c:pt idx="3">
                  <c:v>30</c:v>
                </c:pt>
                <c:pt idx="4">
                  <c:v>28</c:v>
                </c:pt>
                <c:pt idx="5">
                  <c:v>31</c:v>
                </c:pt>
                <c:pt idx="6">
                  <c:v>29</c:v>
                </c:pt>
                <c:pt idx="7">
                  <c:v>29</c:v>
                </c:pt>
                <c:pt idx="8">
                  <c:v>31</c:v>
                </c:pt>
                <c:pt idx="9">
                  <c:v>18</c:v>
                </c:pt>
                <c:pt idx="10">
                  <c:v>23</c:v>
                </c:pt>
                <c:pt idx="11">
                  <c:v>5</c:v>
                </c:pt>
                <c:pt idx="12">
                  <c:v>11</c:v>
                </c:pt>
                <c:pt idx="13">
                  <c:v>8</c:v>
                </c:pt>
                <c:pt idx="14">
                  <c:v>14</c:v>
                </c:pt>
                <c:pt idx="15">
                  <c:v>11</c:v>
                </c:pt>
                <c:pt idx="16">
                  <c:v>8</c:v>
                </c:pt>
                <c:pt idx="17">
                  <c:v>14</c:v>
                </c:pt>
                <c:pt idx="18">
                  <c:v>14</c:v>
                </c:pt>
                <c:pt idx="19">
                  <c:v>19</c:v>
                </c:pt>
                <c:pt idx="20">
                  <c:v>26</c:v>
                </c:pt>
                <c:pt idx="21">
                  <c:v>17</c:v>
                </c:pt>
                <c:pt idx="22">
                  <c:v>15</c:v>
                </c:pt>
                <c:pt idx="23">
                  <c:v>24</c:v>
                </c:pt>
                <c:pt idx="24">
                  <c:v>22</c:v>
                </c:pt>
                <c:pt idx="25">
                  <c:v>24</c:v>
                </c:pt>
              </c:numCache>
            </c:numRef>
          </c:val>
          <c:smooth val="0"/>
          <c:extLst>
            <c:ext xmlns:c16="http://schemas.microsoft.com/office/drawing/2014/chart" uri="{C3380CC4-5D6E-409C-BE32-E72D297353CC}">
              <c16:uniqueId val="{00000002-FFB3-49FE-8423-63BBAA65A22A}"/>
            </c:ext>
          </c:extLst>
        </c:ser>
        <c:ser>
          <c:idx val="1"/>
          <c:order val="1"/>
          <c:tx>
            <c:strRef>
              <c:f>T_Semaine_Usagers!$L$2</c:f>
              <c:strCache>
                <c:ptCount val="1"/>
                <c:pt idx="0">
                  <c:v>VT</c:v>
                </c:pt>
              </c:strCache>
            </c:strRef>
          </c:tx>
          <c:spPr>
            <a:ln w="25400" cap="rnd">
              <a:solidFill>
                <a:srgbClr val="FF0000"/>
              </a:solidFill>
              <a:prstDash val="sysDash"/>
              <a:round/>
            </a:ln>
            <a:effectLst/>
          </c:spPr>
          <c:marker>
            <c:symbol val="none"/>
          </c:marker>
          <c:cat>
            <c:numRef>
              <c:f>T_Semaine_Usagers!$B$3:$B$28</c:f>
              <c:numCache>
                <c:formatCode>General</c:formatCode>
                <c:ptCount val="2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numCache>
            </c:numRef>
          </c:cat>
          <c:val>
            <c:numRef>
              <c:f>T_Semaine_Usagers!$L$3:$L$28</c:f>
              <c:numCache>
                <c:formatCode>General</c:formatCode>
                <c:ptCount val="26"/>
                <c:pt idx="0">
                  <c:v>28.8</c:v>
                </c:pt>
                <c:pt idx="1">
                  <c:v>35.200000000000003</c:v>
                </c:pt>
                <c:pt idx="2">
                  <c:v>31.8</c:v>
                </c:pt>
                <c:pt idx="3">
                  <c:v>29</c:v>
                </c:pt>
                <c:pt idx="4">
                  <c:v>35.6</c:v>
                </c:pt>
                <c:pt idx="5">
                  <c:v>37.200000000000003</c:v>
                </c:pt>
                <c:pt idx="6">
                  <c:v>32.200000000000003</c:v>
                </c:pt>
                <c:pt idx="7">
                  <c:v>28.6</c:v>
                </c:pt>
                <c:pt idx="8">
                  <c:v>32</c:v>
                </c:pt>
                <c:pt idx="9">
                  <c:v>30.6</c:v>
                </c:pt>
                <c:pt idx="10">
                  <c:v>29.8</c:v>
                </c:pt>
                <c:pt idx="11">
                  <c:v>26.2</c:v>
                </c:pt>
                <c:pt idx="12">
                  <c:v>28.4</c:v>
                </c:pt>
                <c:pt idx="13">
                  <c:v>27.6</c:v>
                </c:pt>
                <c:pt idx="14">
                  <c:v>28.4</c:v>
                </c:pt>
                <c:pt idx="15">
                  <c:v>33</c:v>
                </c:pt>
                <c:pt idx="16">
                  <c:v>27</c:v>
                </c:pt>
                <c:pt idx="17">
                  <c:v>31.6</c:v>
                </c:pt>
                <c:pt idx="18">
                  <c:v>30.6</c:v>
                </c:pt>
                <c:pt idx="19">
                  <c:v>28</c:v>
                </c:pt>
                <c:pt idx="20">
                  <c:v>30.6</c:v>
                </c:pt>
                <c:pt idx="21">
                  <c:v>30.4</c:v>
                </c:pt>
                <c:pt idx="22">
                  <c:v>33</c:v>
                </c:pt>
                <c:pt idx="23">
                  <c:v>34.200000000000003</c:v>
                </c:pt>
                <c:pt idx="24">
                  <c:v>29.6</c:v>
                </c:pt>
                <c:pt idx="25">
                  <c:v>33.200000000000003</c:v>
                </c:pt>
              </c:numCache>
            </c:numRef>
          </c:val>
          <c:smooth val="0"/>
          <c:extLst>
            <c:ext xmlns:c16="http://schemas.microsoft.com/office/drawing/2014/chart" uri="{C3380CC4-5D6E-409C-BE32-E72D297353CC}">
              <c16:uniqueId val="{00000005-FFB3-49FE-8423-63BBAA65A22A}"/>
            </c:ext>
          </c:extLst>
        </c:ser>
        <c:dLbls>
          <c:showLegendKey val="0"/>
          <c:showVal val="0"/>
          <c:showCatName val="0"/>
          <c:showSerName val="0"/>
          <c:showPercent val="0"/>
          <c:showBubbleSize val="0"/>
        </c:dLbls>
        <c:smooth val="0"/>
        <c:axId val="1224106576"/>
        <c:axId val="1224108656"/>
      </c:lineChart>
      <c:catAx>
        <c:axId val="122410657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224108656"/>
        <c:crosses val="autoZero"/>
        <c:auto val="1"/>
        <c:lblAlgn val="ctr"/>
        <c:lblOffset val="100"/>
        <c:noMultiLvlLbl val="0"/>
      </c:catAx>
      <c:valAx>
        <c:axId val="1224108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224106576"/>
        <c:crosses val="autoZero"/>
        <c:crossBetween val="between"/>
        <c:majorUnit val="10"/>
      </c:valAx>
      <c:spPr>
        <a:noFill/>
        <a:ln>
          <a:solidFill>
            <a:schemeClr val="tx1">
              <a:lumMod val="50000"/>
              <a:lumOff val="50000"/>
            </a:schemeClr>
          </a:solidFill>
        </a:ln>
        <a:effectLst/>
      </c:spPr>
    </c:plotArea>
    <c:legend>
      <c:legendPos val="b"/>
      <c:layout>
        <c:manualLayout>
          <c:xMode val="edge"/>
          <c:yMode val="edge"/>
          <c:x val="0.24621635809037384"/>
          <c:y val="6.1195895967549513E-2"/>
          <c:w val="0.50612499113286513"/>
          <c:h val="8.7671295633500373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zero"/>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416571342593333E-2"/>
          <c:y val="0.16753382003657133"/>
          <c:w val="0.91188180760470428"/>
          <c:h val="0.70709437322801583"/>
        </c:manualLayout>
      </c:layout>
      <c:lineChart>
        <c:grouping val="standard"/>
        <c:varyColors val="0"/>
        <c:ser>
          <c:idx val="3"/>
          <c:order val="0"/>
          <c:tx>
            <c:strRef>
              <c:f>T_Semaine_Usagers!$U$2</c:f>
              <c:strCache>
                <c:ptCount val="1"/>
                <c:pt idx="0">
                  <c:v>Moto</c:v>
                </c:pt>
              </c:strCache>
            </c:strRef>
          </c:tx>
          <c:spPr>
            <a:ln w="25400" cap="rnd">
              <a:solidFill>
                <a:schemeClr val="accent2"/>
              </a:solidFill>
              <a:prstDash val="solid"/>
              <a:round/>
            </a:ln>
            <a:effectLst/>
          </c:spPr>
          <c:marker>
            <c:symbol val="none"/>
          </c:marker>
          <c:cat>
            <c:numRef>
              <c:f>T_Semaine_Usagers!$B$3:$B$28</c:f>
              <c:numCache>
                <c:formatCode>General</c:formatCode>
                <c:ptCount val="2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numCache>
            </c:numRef>
          </c:cat>
          <c:val>
            <c:numRef>
              <c:f>T_Semaine_Usagers!$U$3:$U$28</c:f>
              <c:numCache>
                <c:formatCode>General</c:formatCode>
                <c:ptCount val="26"/>
                <c:pt idx="0">
                  <c:v>3</c:v>
                </c:pt>
                <c:pt idx="1">
                  <c:v>4</c:v>
                </c:pt>
                <c:pt idx="2">
                  <c:v>4</c:v>
                </c:pt>
                <c:pt idx="3">
                  <c:v>6</c:v>
                </c:pt>
                <c:pt idx="4">
                  <c:v>6</c:v>
                </c:pt>
                <c:pt idx="5">
                  <c:v>7</c:v>
                </c:pt>
                <c:pt idx="6">
                  <c:v>16</c:v>
                </c:pt>
                <c:pt idx="7">
                  <c:v>12</c:v>
                </c:pt>
                <c:pt idx="8">
                  <c:v>5</c:v>
                </c:pt>
                <c:pt idx="9">
                  <c:v>9</c:v>
                </c:pt>
                <c:pt idx="10">
                  <c:v>15</c:v>
                </c:pt>
                <c:pt idx="11">
                  <c:v>1</c:v>
                </c:pt>
                <c:pt idx="12">
                  <c:v>2</c:v>
                </c:pt>
                <c:pt idx="13">
                  <c:v>2</c:v>
                </c:pt>
                <c:pt idx="14">
                  <c:v>7</c:v>
                </c:pt>
                <c:pt idx="15">
                  <c:v>5</c:v>
                </c:pt>
                <c:pt idx="16">
                  <c:v>7</c:v>
                </c:pt>
                <c:pt idx="17">
                  <c:v>2</c:v>
                </c:pt>
                <c:pt idx="18">
                  <c:v>3</c:v>
                </c:pt>
                <c:pt idx="19">
                  <c:v>14</c:v>
                </c:pt>
                <c:pt idx="20">
                  <c:v>22</c:v>
                </c:pt>
                <c:pt idx="21">
                  <c:v>21</c:v>
                </c:pt>
                <c:pt idx="22">
                  <c:v>11</c:v>
                </c:pt>
                <c:pt idx="23">
                  <c:v>4</c:v>
                </c:pt>
                <c:pt idx="24">
                  <c:v>12</c:v>
                </c:pt>
                <c:pt idx="25">
                  <c:v>13</c:v>
                </c:pt>
              </c:numCache>
            </c:numRef>
          </c:val>
          <c:smooth val="0"/>
          <c:extLst>
            <c:ext xmlns:c16="http://schemas.microsoft.com/office/drawing/2014/chart" uri="{C3380CC4-5D6E-409C-BE32-E72D297353CC}">
              <c16:uniqueId val="{00000001-4CA8-4F49-98B8-1602C41BFAD0}"/>
            </c:ext>
          </c:extLst>
        </c:ser>
        <c:ser>
          <c:idx val="0"/>
          <c:order val="1"/>
          <c:tx>
            <c:strRef>
              <c:f>T_Semaine_Usagers!$G$2</c:f>
              <c:strCache>
                <c:ptCount val="1"/>
                <c:pt idx="0">
                  <c:v>Moto</c:v>
                </c:pt>
              </c:strCache>
            </c:strRef>
          </c:tx>
          <c:spPr>
            <a:ln w="25400" cap="rnd">
              <a:solidFill>
                <a:schemeClr val="accent2"/>
              </a:solidFill>
              <a:prstDash val="sysDash"/>
              <a:round/>
            </a:ln>
            <a:effectLst/>
          </c:spPr>
          <c:marker>
            <c:symbol val="none"/>
          </c:marker>
          <c:cat>
            <c:numRef>
              <c:f>T_Semaine_Usagers!$B$3:$B$28</c:f>
              <c:numCache>
                <c:formatCode>General</c:formatCode>
                <c:ptCount val="2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numCache>
            </c:numRef>
          </c:cat>
          <c:val>
            <c:numRef>
              <c:f>T_Semaine_Usagers!$G$3:$G$28</c:f>
              <c:numCache>
                <c:formatCode>General</c:formatCode>
                <c:ptCount val="26"/>
                <c:pt idx="0">
                  <c:v>3.1999999999999997</c:v>
                </c:pt>
                <c:pt idx="1">
                  <c:v>6.6000000000000005</c:v>
                </c:pt>
                <c:pt idx="2">
                  <c:v>5.4</c:v>
                </c:pt>
                <c:pt idx="3">
                  <c:v>5</c:v>
                </c:pt>
                <c:pt idx="4">
                  <c:v>5.8</c:v>
                </c:pt>
                <c:pt idx="5">
                  <c:v>4.2</c:v>
                </c:pt>
                <c:pt idx="6">
                  <c:v>8.8000000000000007</c:v>
                </c:pt>
                <c:pt idx="7">
                  <c:v>9.2000000000000011</c:v>
                </c:pt>
                <c:pt idx="8">
                  <c:v>6.8</c:v>
                </c:pt>
                <c:pt idx="9">
                  <c:v>9.7999999999999989</c:v>
                </c:pt>
                <c:pt idx="10">
                  <c:v>9.7999999999999989</c:v>
                </c:pt>
                <c:pt idx="11">
                  <c:v>11.6</c:v>
                </c:pt>
                <c:pt idx="12">
                  <c:v>11.8</c:v>
                </c:pt>
                <c:pt idx="13">
                  <c:v>13.4</c:v>
                </c:pt>
                <c:pt idx="14">
                  <c:v>13</c:v>
                </c:pt>
                <c:pt idx="15">
                  <c:v>15.200000000000001</c:v>
                </c:pt>
                <c:pt idx="16">
                  <c:v>15</c:v>
                </c:pt>
                <c:pt idx="17">
                  <c:v>14</c:v>
                </c:pt>
                <c:pt idx="18">
                  <c:v>14.200000000000001</c:v>
                </c:pt>
                <c:pt idx="19">
                  <c:v>18</c:v>
                </c:pt>
                <c:pt idx="20">
                  <c:v>14.6</c:v>
                </c:pt>
                <c:pt idx="21">
                  <c:v>14.2</c:v>
                </c:pt>
                <c:pt idx="22">
                  <c:v>15.600000000000001</c:v>
                </c:pt>
                <c:pt idx="23">
                  <c:v>13.8</c:v>
                </c:pt>
                <c:pt idx="24">
                  <c:v>19</c:v>
                </c:pt>
                <c:pt idx="25">
                  <c:v>16.599999999999998</c:v>
                </c:pt>
              </c:numCache>
            </c:numRef>
          </c:val>
          <c:smooth val="0"/>
          <c:extLst>
            <c:ext xmlns:c16="http://schemas.microsoft.com/office/drawing/2014/chart" uri="{C3380CC4-5D6E-409C-BE32-E72D297353CC}">
              <c16:uniqueId val="{00000004-4CA8-4F49-98B8-1602C41BFAD0}"/>
            </c:ext>
          </c:extLst>
        </c:ser>
        <c:dLbls>
          <c:showLegendKey val="0"/>
          <c:showVal val="0"/>
          <c:showCatName val="0"/>
          <c:showSerName val="0"/>
          <c:showPercent val="0"/>
          <c:showBubbleSize val="0"/>
        </c:dLbls>
        <c:smooth val="0"/>
        <c:axId val="1224106576"/>
        <c:axId val="1224108656"/>
      </c:lineChart>
      <c:catAx>
        <c:axId val="122410657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224108656"/>
        <c:crosses val="autoZero"/>
        <c:auto val="1"/>
        <c:lblAlgn val="ctr"/>
        <c:lblOffset val="100"/>
        <c:noMultiLvlLbl val="0"/>
      </c:catAx>
      <c:valAx>
        <c:axId val="1224108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224106576"/>
        <c:crosses val="autoZero"/>
        <c:crossBetween val="between"/>
        <c:majorUnit val="10"/>
      </c:valAx>
      <c:spPr>
        <a:noFill/>
        <a:ln>
          <a:solidFill>
            <a:schemeClr val="tx1">
              <a:lumMod val="50000"/>
              <a:lumOff val="50000"/>
            </a:schemeClr>
          </a:solidFill>
        </a:ln>
        <a:effectLst/>
      </c:spPr>
    </c:plotArea>
    <c:legend>
      <c:legendPos val="b"/>
      <c:layout>
        <c:manualLayout>
          <c:xMode val="edge"/>
          <c:yMode val="edge"/>
          <c:x val="0.23360374547776122"/>
          <c:y val="0.23742240727121558"/>
          <c:w val="0.50612499113286513"/>
          <c:h val="0.1264590958740475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zero"/>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000" b="1" i="0" baseline="0">
                <a:effectLst/>
              </a:rPr>
              <a:t>Mortalité selon les usagers en 2020 comparée à la moyenne 2015-2019 (en pointillé) en France métropolitaine</a:t>
            </a:r>
            <a:endParaRPr lang="fr-FR" sz="1000">
              <a:effectLst/>
            </a:endParaRPr>
          </a:p>
        </c:rich>
      </c:tx>
      <c:layout>
        <c:manualLayout>
          <c:xMode val="edge"/>
          <c:yMode val="edge"/>
          <c:x val="0.12834731525346502"/>
          <c:y val="1.932367149758454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3.9416571342593333E-2"/>
          <c:y val="0.41257014497016969"/>
          <c:w val="0.91188180760470428"/>
          <c:h val="0.46392013517313213"/>
        </c:manualLayout>
      </c:layout>
      <c:lineChart>
        <c:grouping val="standard"/>
        <c:varyColors val="0"/>
        <c:ser>
          <c:idx val="5"/>
          <c:order val="0"/>
          <c:tx>
            <c:strRef>
              <c:f>T_Semaine_Usagers!$V$2</c:f>
              <c:strCache>
                <c:ptCount val="1"/>
                <c:pt idx="0">
                  <c:v>Piéton</c:v>
                </c:pt>
              </c:strCache>
            </c:strRef>
          </c:tx>
          <c:spPr>
            <a:ln w="25400" cap="rnd">
              <a:solidFill>
                <a:srgbClr val="0070C0"/>
              </a:solidFill>
              <a:prstDash val="solid"/>
              <a:round/>
            </a:ln>
            <a:effectLst/>
          </c:spPr>
          <c:marker>
            <c:symbol val="none"/>
          </c:marker>
          <c:cat>
            <c:numRef>
              <c:f>T_Semaine_Usagers!$B$3:$B$28</c:f>
              <c:numCache>
                <c:formatCode>General</c:formatCode>
                <c:ptCount val="2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numCache>
            </c:numRef>
          </c:cat>
          <c:val>
            <c:numRef>
              <c:f>T_Semaine_Usagers!$V$3:$V$28</c:f>
              <c:numCache>
                <c:formatCode>General</c:formatCode>
                <c:ptCount val="26"/>
                <c:pt idx="0">
                  <c:v>7</c:v>
                </c:pt>
                <c:pt idx="1">
                  <c:v>11</c:v>
                </c:pt>
                <c:pt idx="2">
                  <c:v>7</c:v>
                </c:pt>
                <c:pt idx="3">
                  <c:v>10</c:v>
                </c:pt>
                <c:pt idx="4">
                  <c:v>14</c:v>
                </c:pt>
                <c:pt idx="5">
                  <c:v>18</c:v>
                </c:pt>
                <c:pt idx="6">
                  <c:v>5</c:v>
                </c:pt>
                <c:pt idx="7">
                  <c:v>3</c:v>
                </c:pt>
                <c:pt idx="8">
                  <c:v>8</c:v>
                </c:pt>
                <c:pt idx="9">
                  <c:v>5</c:v>
                </c:pt>
                <c:pt idx="10">
                  <c:v>11</c:v>
                </c:pt>
                <c:pt idx="11">
                  <c:v>3</c:v>
                </c:pt>
                <c:pt idx="12">
                  <c:v>3</c:v>
                </c:pt>
                <c:pt idx="13">
                  <c:v>2</c:v>
                </c:pt>
                <c:pt idx="14">
                  <c:v>2</c:v>
                </c:pt>
                <c:pt idx="15">
                  <c:v>3</c:v>
                </c:pt>
                <c:pt idx="16">
                  <c:v>5</c:v>
                </c:pt>
                <c:pt idx="17">
                  <c:v>2</c:v>
                </c:pt>
                <c:pt idx="18">
                  <c:v>5</c:v>
                </c:pt>
                <c:pt idx="19">
                  <c:v>1</c:v>
                </c:pt>
                <c:pt idx="20">
                  <c:v>11</c:v>
                </c:pt>
                <c:pt idx="21">
                  <c:v>5</c:v>
                </c:pt>
                <c:pt idx="22">
                  <c:v>10</c:v>
                </c:pt>
                <c:pt idx="23">
                  <c:v>4</c:v>
                </c:pt>
                <c:pt idx="24">
                  <c:v>6</c:v>
                </c:pt>
                <c:pt idx="25">
                  <c:v>5</c:v>
                </c:pt>
              </c:numCache>
            </c:numRef>
          </c:val>
          <c:smooth val="0"/>
          <c:extLst>
            <c:ext xmlns:c16="http://schemas.microsoft.com/office/drawing/2014/chart" uri="{C3380CC4-5D6E-409C-BE32-E72D297353CC}">
              <c16:uniqueId val="{00000005-DD34-4279-A7F0-4BDBFC136A9E}"/>
            </c:ext>
          </c:extLst>
        </c:ser>
        <c:ser>
          <c:idx val="2"/>
          <c:order val="1"/>
          <c:tx>
            <c:strRef>
              <c:f>T_Semaine_Usagers!$H$2</c:f>
              <c:strCache>
                <c:ptCount val="1"/>
                <c:pt idx="0">
                  <c:v>Piéton</c:v>
                </c:pt>
              </c:strCache>
            </c:strRef>
          </c:tx>
          <c:spPr>
            <a:ln w="25400" cap="rnd">
              <a:solidFill>
                <a:srgbClr val="0070C0"/>
              </a:solidFill>
              <a:prstDash val="sysDash"/>
              <a:round/>
            </a:ln>
            <a:effectLst/>
          </c:spPr>
          <c:marker>
            <c:symbol val="none"/>
          </c:marker>
          <c:cat>
            <c:numRef>
              <c:f>T_Semaine_Usagers!$B$3:$B$28</c:f>
              <c:numCache>
                <c:formatCode>General</c:formatCode>
                <c:ptCount val="2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numCache>
            </c:numRef>
          </c:cat>
          <c:val>
            <c:numRef>
              <c:f>T_Semaine_Usagers!$H$3:$H$28</c:f>
              <c:numCache>
                <c:formatCode>General</c:formatCode>
                <c:ptCount val="26"/>
                <c:pt idx="0">
                  <c:v>11.8</c:v>
                </c:pt>
                <c:pt idx="1">
                  <c:v>12.4</c:v>
                </c:pt>
                <c:pt idx="2">
                  <c:v>11.4</c:v>
                </c:pt>
                <c:pt idx="3">
                  <c:v>11.4</c:v>
                </c:pt>
                <c:pt idx="4">
                  <c:v>10</c:v>
                </c:pt>
                <c:pt idx="5">
                  <c:v>10.199999999999999</c:v>
                </c:pt>
                <c:pt idx="6">
                  <c:v>12.4</c:v>
                </c:pt>
                <c:pt idx="7">
                  <c:v>8.4</c:v>
                </c:pt>
                <c:pt idx="8">
                  <c:v>10</c:v>
                </c:pt>
                <c:pt idx="9">
                  <c:v>7.6</c:v>
                </c:pt>
                <c:pt idx="10">
                  <c:v>5.6</c:v>
                </c:pt>
                <c:pt idx="11">
                  <c:v>5.2</c:v>
                </c:pt>
                <c:pt idx="12">
                  <c:v>6.4</c:v>
                </c:pt>
                <c:pt idx="13">
                  <c:v>8.4</c:v>
                </c:pt>
                <c:pt idx="14">
                  <c:v>8.4</c:v>
                </c:pt>
                <c:pt idx="15">
                  <c:v>6.8</c:v>
                </c:pt>
                <c:pt idx="16">
                  <c:v>8.6</c:v>
                </c:pt>
                <c:pt idx="17">
                  <c:v>6.2</c:v>
                </c:pt>
                <c:pt idx="18">
                  <c:v>6.2</c:v>
                </c:pt>
                <c:pt idx="19">
                  <c:v>7.8</c:v>
                </c:pt>
                <c:pt idx="20">
                  <c:v>6.8</c:v>
                </c:pt>
                <c:pt idx="21">
                  <c:v>9.1999999999999993</c:v>
                </c:pt>
                <c:pt idx="22">
                  <c:v>8.6</c:v>
                </c:pt>
                <c:pt idx="23">
                  <c:v>6.4</c:v>
                </c:pt>
                <c:pt idx="24">
                  <c:v>8.8000000000000007</c:v>
                </c:pt>
                <c:pt idx="25">
                  <c:v>8.6</c:v>
                </c:pt>
              </c:numCache>
            </c:numRef>
          </c:val>
          <c:smooth val="0"/>
          <c:extLst>
            <c:ext xmlns:c16="http://schemas.microsoft.com/office/drawing/2014/chart" uri="{C3380CC4-5D6E-409C-BE32-E72D297353CC}">
              <c16:uniqueId val="{00000002-DD34-4279-A7F0-4BDBFC136A9E}"/>
            </c:ext>
          </c:extLst>
        </c:ser>
        <c:dLbls>
          <c:showLegendKey val="0"/>
          <c:showVal val="0"/>
          <c:showCatName val="0"/>
          <c:showSerName val="0"/>
          <c:showPercent val="0"/>
          <c:showBubbleSize val="0"/>
        </c:dLbls>
        <c:smooth val="0"/>
        <c:axId val="1224106576"/>
        <c:axId val="1224108656"/>
      </c:lineChart>
      <c:catAx>
        <c:axId val="122410657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224108656"/>
        <c:crosses val="autoZero"/>
        <c:auto val="1"/>
        <c:lblAlgn val="ctr"/>
        <c:lblOffset val="100"/>
        <c:noMultiLvlLbl val="0"/>
      </c:catAx>
      <c:valAx>
        <c:axId val="1224108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224106576"/>
        <c:crosses val="autoZero"/>
        <c:crossBetween val="between"/>
        <c:majorUnit val="10"/>
      </c:valAx>
      <c:spPr>
        <a:noFill/>
        <a:ln>
          <a:solidFill>
            <a:schemeClr val="tx1">
              <a:lumMod val="50000"/>
              <a:lumOff val="50000"/>
            </a:schemeClr>
          </a:solidFill>
        </a:ln>
        <a:effectLst/>
      </c:spPr>
    </c:plotArea>
    <c:legend>
      <c:legendPos val="b"/>
      <c:layout>
        <c:manualLayout>
          <c:xMode val="edge"/>
          <c:yMode val="edge"/>
          <c:x val="0.24621635809037384"/>
          <c:y val="0.26909213944952598"/>
          <c:w val="0.50612499113286513"/>
          <c:h val="0.1264590958740475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zero"/>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000" b="1" i="0" baseline="0">
                <a:effectLst/>
              </a:rPr>
              <a:t>Mortalité selon les usagers en 2020 comparée à la moyenne 2015-2019 (en pointillé) en France métropolitaine</a:t>
            </a:r>
            <a:endParaRPr lang="fr-FR" sz="1000">
              <a:effectLst/>
            </a:endParaRPr>
          </a:p>
        </c:rich>
      </c:tx>
      <c:overlay val="0"/>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barChart>
        <c:barDir val="col"/>
        <c:grouping val="clustered"/>
        <c:varyColors val="0"/>
        <c:ser>
          <c:idx val="0"/>
          <c:order val="0"/>
          <c:tx>
            <c:strRef>
              <c:f>T_Semaine_Usagers!$H$57</c:f>
              <c:strCache>
                <c:ptCount val="1"/>
                <c:pt idx="0">
                  <c:v>Piéton</c:v>
                </c:pt>
              </c:strCache>
            </c:strRef>
          </c:tx>
          <c:spPr>
            <a:pattFill prst="dkUpDiag">
              <a:fgClr>
                <a:srgbClr val="0070C0"/>
              </a:fgClr>
              <a:bgClr>
                <a:schemeClr val="bg1"/>
              </a:bgClr>
            </a:pattFill>
            <a:ln>
              <a:solidFill>
                <a:schemeClr val="tx1">
                  <a:lumMod val="50000"/>
                  <a:lumOff val="50000"/>
                </a:schemeClr>
              </a:solidFill>
            </a:ln>
            <a:effectLst/>
          </c:spPr>
          <c:invertIfNegative val="0"/>
          <c:cat>
            <c:strRef>
              <c:f>T_Semaine_Usagers!$B$58:$B$60</c:f>
              <c:strCache>
                <c:ptCount val="3"/>
                <c:pt idx="0">
                  <c:v>Du 1er janvier au 15 mars</c:v>
                </c:pt>
                <c:pt idx="1">
                  <c:v>Du 16 mars au 10 mai</c:v>
                </c:pt>
                <c:pt idx="2">
                  <c:v>Du 11 mai au 28 juin</c:v>
                </c:pt>
              </c:strCache>
            </c:strRef>
          </c:cat>
          <c:val>
            <c:numRef>
              <c:f>T_Semaine_Usagers!$H$58:$H$60</c:f>
              <c:numCache>
                <c:formatCode>General</c:formatCode>
                <c:ptCount val="3"/>
                <c:pt idx="0">
                  <c:v>111.2</c:v>
                </c:pt>
                <c:pt idx="1">
                  <c:v>56.2</c:v>
                </c:pt>
                <c:pt idx="2">
                  <c:v>56.199999999999996</c:v>
                </c:pt>
              </c:numCache>
            </c:numRef>
          </c:val>
          <c:extLst>
            <c:ext xmlns:c16="http://schemas.microsoft.com/office/drawing/2014/chart" uri="{C3380CC4-5D6E-409C-BE32-E72D297353CC}">
              <c16:uniqueId val="{00000000-9136-4A6C-9081-E960BF6842CE}"/>
            </c:ext>
          </c:extLst>
        </c:ser>
        <c:ser>
          <c:idx val="1"/>
          <c:order val="1"/>
          <c:tx>
            <c:strRef>
              <c:f>T_Semaine_Usagers!$V$57</c:f>
              <c:strCache>
                <c:ptCount val="1"/>
                <c:pt idx="0">
                  <c:v>Piéton</c:v>
                </c:pt>
              </c:strCache>
            </c:strRef>
          </c:tx>
          <c:spPr>
            <a:solidFill>
              <a:srgbClr val="0070C0"/>
            </a:solidFill>
            <a:ln>
              <a:noFill/>
            </a:ln>
            <a:effectLst/>
          </c:spPr>
          <c:invertIfNegative val="0"/>
          <c:cat>
            <c:strRef>
              <c:f>T_Semaine_Usagers!$B$58:$B$60</c:f>
              <c:strCache>
                <c:ptCount val="3"/>
                <c:pt idx="0">
                  <c:v>Du 1er janvier au 15 mars</c:v>
                </c:pt>
                <c:pt idx="1">
                  <c:v>Du 16 mars au 10 mai</c:v>
                </c:pt>
                <c:pt idx="2">
                  <c:v>Du 11 mai au 28 juin</c:v>
                </c:pt>
              </c:strCache>
            </c:strRef>
          </c:cat>
          <c:val>
            <c:numRef>
              <c:f>T_Semaine_Usagers!$V$58:$V$60</c:f>
              <c:numCache>
                <c:formatCode>General</c:formatCode>
                <c:ptCount val="3"/>
                <c:pt idx="0">
                  <c:v>99</c:v>
                </c:pt>
                <c:pt idx="1">
                  <c:v>25</c:v>
                </c:pt>
                <c:pt idx="2">
                  <c:v>42</c:v>
                </c:pt>
              </c:numCache>
            </c:numRef>
          </c:val>
          <c:extLst>
            <c:ext xmlns:c16="http://schemas.microsoft.com/office/drawing/2014/chart" uri="{C3380CC4-5D6E-409C-BE32-E72D297353CC}">
              <c16:uniqueId val="{00000001-9136-4A6C-9081-E960BF6842CE}"/>
            </c:ext>
          </c:extLst>
        </c:ser>
        <c:ser>
          <c:idx val="2"/>
          <c:order val="2"/>
          <c:tx>
            <c:strRef>
              <c:f>T_Semaine_Usagers!$G$57</c:f>
              <c:strCache>
                <c:ptCount val="1"/>
                <c:pt idx="0">
                  <c:v>Moto</c:v>
                </c:pt>
              </c:strCache>
            </c:strRef>
          </c:tx>
          <c:spPr>
            <a:pattFill prst="dkUpDiag">
              <a:fgClr>
                <a:schemeClr val="accent2"/>
              </a:fgClr>
              <a:bgClr>
                <a:schemeClr val="bg1"/>
              </a:bgClr>
            </a:pattFill>
            <a:ln>
              <a:solidFill>
                <a:schemeClr val="accent2"/>
              </a:solidFill>
            </a:ln>
            <a:effectLst/>
          </c:spPr>
          <c:invertIfNegative val="0"/>
          <c:cat>
            <c:strRef>
              <c:f>T_Semaine_Usagers!$B$58:$B$60</c:f>
              <c:strCache>
                <c:ptCount val="3"/>
                <c:pt idx="0">
                  <c:v>Du 1er janvier au 15 mars</c:v>
                </c:pt>
                <c:pt idx="1">
                  <c:v>Du 16 mars au 10 mai</c:v>
                </c:pt>
                <c:pt idx="2">
                  <c:v>Du 11 mai au 28 juin</c:v>
                </c:pt>
              </c:strCache>
            </c:strRef>
          </c:cat>
          <c:val>
            <c:numRef>
              <c:f>T_Semaine_Usagers!$G$58:$G$60</c:f>
              <c:numCache>
                <c:formatCode>General</c:formatCode>
                <c:ptCount val="3"/>
                <c:pt idx="0">
                  <c:v>74.599999999999994</c:v>
                </c:pt>
                <c:pt idx="1">
                  <c:v>108.2</c:v>
                </c:pt>
                <c:pt idx="2">
                  <c:v>111.8</c:v>
                </c:pt>
              </c:numCache>
            </c:numRef>
          </c:val>
          <c:extLst>
            <c:ext xmlns:c16="http://schemas.microsoft.com/office/drawing/2014/chart" uri="{C3380CC4-5D6E-409C-BE32-E72D297353CC}">
              <c16:uniqueId val="{00000002-9136-4A6C-9081-E960BF6842CE}"/>
            </c:ext>
          </c:extLst>
        </c:ser>
        <c:ser>
          <c:idx val="3"/>
          <c:order val="3"/>
          <c:tx>
            <c:strRef>
              <c:f>T_Semaine_Usagers!$U$57</c:f>
              <c:strCache>
                <c:ptCount val="1"/>
                <c:pt idx="0">
                  <c:v>Moto</c:v>
                </c:pt>
              </c:strCache>
            </c:strRef>
          </c:tx>
          <c:spPr>
            <a:solidFill>
              <a:schemeClr val="accent2"/>
            </a:solidFill>
            <a:ln>
              <a:solidFill>
                <a:schemeClr val="accent2"/>
              </a:solidFill>
            </a:ln>
            <a:effectLst/>
          </c:spPr>
          <c:invertIfNegative val="0"/>
          <c:cat>
            <c:strRef>
              <c:f>T_Semaine_Usagers!$B$58:$B$60</c:f>
              <c:strCache>
                <c:ptCount val="3"/>
                <c:pt idx="0">
                  <c:v>Du 1er janvier au 15 mars</c:v>
                </c:pt>
                <c:pt idx="1">
                  <c:v>Du 16 mars au 10 mai</c:v>
                </c:pt>
                <c:pt idx="2">
                  <c:v>Du 11 mai au 28 juin</c:v>
                </c:pt>
              </c:strCache>
            </c:strRef>
          </c:cat>
          <c:val>
            <c:numRef>
              <c:f>T_Semaine_Usagers!$U$58:$U$60</c:f>
              <c:numCache>
                <c:formatCode>General</c:formatCode>
                <c:ptCount val="3"/>
                <c:pt idx="0">
                  <c:v>87</c:v>
                </c:pt>
                <c:pt idx="1">
                  <c:v>29</c:v>
                </c:pt>
                <c:pt idx="2">
                  <c:v>97</c:v>
                </c:pt>
              </c:numCache>
            </c:numRef>
          </c:val>
          <c:extLst>
            <c:ext xmlns:c16="http://schemas.microsoft.com/office/drawing/2014/chart" uri="{C3380CC4-5D6E-409C-BE32-E72D297353CC}">
              <c16:uniqueId val="{00000003-9136-4A6C-9081-E960BF6842CE}"/>
            </c:ext>
          </c:extLst>
        </c:ser>
        <c:ser>
          <c:idx val="4"/>
          <c:order val="4"/>
          <c:tx>
            <c:strRef>
              <c:f>T_Semaine_Usagers!$L$57</c:f>
              <c:strCache>
                <c:ptCount val="1"/>
                <c:pt idx="0">
                  <c:v>VT</c:v>
                </c:pt>
              </c:strCache>
            </c:strRef>
          </c:tx>
          <c:spPr>
            <a:pattFill prst="dkUpDiag">
              <a:fgClr>
                <a:srgbClr val="FF0000"/>
              </a:fgClr>
              <a:bgClr>
                <a:schemeClr val="bg1"/>
              </a:bgClr>
            </a:pattFill>
            <a:ln>
              <a:solidFill>
                <a:srgbClr val="FF0000"/>
              </a:solidFill>
            </a:ln>
            <a:effectLst/>
          </c:spPr>
          <c:invertIfNegative val="0"/>
          <c:cat>
            <c:strRef>
              <c:f>T_Semaine_Usagers!$B$58:$B$60</c:f>
              <c:strCache>
                <c:ptCount val="3"/>
                <c:pt idx="0">
                  <c:v>Du 1er janvier au 15 mars</c:v>
                </c:pt>
                <c:pt idx="1">
                  <c:v>Du 16 mars au 10 mai</c:v>
                </c:pt>
                <c:pt idx="2">
                  <c:v>Du 11 mai au 28 juin</c:v>
                </c:pt>
              </c:strCache>
            </c:strRef>
          </c:cat>
          <c:val>
            <c:numRef>
              <c:f>T_Semaine_Usagers!$L$58:$L$60</c:f>
              <c:numCache>
                <c:formatCode>General</c:formatCode>
                <c:ptCount val="3"/>
                <c:pt idx="0">
                  <c:v>350.80000000000007</c:v>
                </c:pt>
                <c:pt idx="1">
                  <c:v>232.79999999999998</c:v>
                </c:pt>
                <c:pt idx="2">
                  <c:v>219</c:v>
                </c:pt>
              </c:numCache>
            </c:numRef>
          </c:val>
          <c:extLst>
            <c:ext xmlns:c16="http://schemas.microsoft.com/office/drawing/2014/chart" uri="{C3380CC4-5D6E-409C-BE32-E72D297353CC}">
              <c16:uniqueId val="{00000004-9136-4A6C-9081-E960BF6842CE}"/>
            </c:ext>
          </c:extLst>
        </c:ser>
        <c:ser>
          <c:idx val="5"/>
          <c:order val="5"/>
          <c:tx>
            <c:strRef>
              <c:f>T_Semaine_Usagers!$Z$57</c:f>
              <c:strCache>
                <c:ptCount val="1"/>
                <c:pt idx="0">
                  <c:v>VT</c:v>
                </c:pt>
              </c:strCache>
            </c:strRef>
          </c:tx>
          <c:spPr>
            <a:solidFill>
              <a:srgbClr val="FF0000"/>
            </a:solidFill>
            <a:ln>
              <a:solidFill>
                <a:srgbClr val="FF0000"/>
              </a:solidFill>
            </a:ln>
            <a:effectLst/>
          </c:spPr>
          <c:invertIfNegative val="0"/>
          <c:cat>
            <c:strRef>
              <c:f>T_Semaine_Usagers!$B$58:$B$60</c:f>
              <c:strCache>
                <c:ptCount val="3"/>
                <c:pt idx="0">
                  <c:v>Du 1er janvier au 15 mars</c:v>
                </c:pt>
                <c:pt idx="1">
                  <c:v>Du 16 mars au 10 mai</c:v>
                </c:pt>
                <c:pt idx="2">
                  <c:v>Du 11 mai au 28 juin</c:v>
                </c:pt>
              </c:strCache>
            </c:strRef>
          </c:cat>
          <c:val>
            <c:numRef>
              <c:f>T_Semaine_Usagers!$Z$58:$Z$60</c:f>
              <c:numCache>
                <c:formatCode>General</c:formatCode>
                <c:ptCount val="3"/>
                <c:pt idx="0">
                  <c:v>330</c:v>
                </c:pt>
                <c:pt idx="1">
                  <c:v>85</c:v>
                </c:pt>
                <c:pt idx="2">
                  <c:v>147</c:v>
                </c:pt>
              </c:numCache>
            </c:numRef>
          </c:val>
          <c:extLst>
            <c:ext xmlns:c16="http://schemas.microsoft.com/office/drawing/2014/chart" uri="{C3380CC4-5D6E-409C-BE32-E72D297353CC}">
              <c16:uniqueId val="{00000005-9136-4A6C-9081-E960BF6842CE}"/>
            </c:ext>
          </c:extLst>
        </c:ser>
        <c:dLbls>
          <c:showLegendKey val="0"/>
          <c:showVal val="0"/>
          <c:showCatName val="0"/>
          <c:showSerName val="0"/>
          <c:showPercent val="0"/>
          <c:showBubbleSize val="0"/>
        </c:dLbls>
        <c:gapWidth val="219"/>
        <c:overlap val="-27"/>
        <c:axId val="1640435999"/>
        <c:axId val="1640450975"/>
      </c:barChart>
      <c:catAx>
        <c:axId val="1640435999"/>
        <c:scaling>
          <c:orientation val="minMax"/>
        </c:scaling>
        <c:delete val="0"/>
        <c:axPos val="b"/>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640450975"/>
        <c:crosses val="autoZero"/>
        <c:auto val="1"/>
        <c:lblAlgn val="ctr"/>
        <c:lblOffset val="100"/>
        <c:noMultiLvlLbl val="0"/>
      </c:catAx>
      <c:valAx>
        <c:axId val="16404509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640435999"/>
        <c:crosses val="autoZero"/>
        <c:crossBetween val="between"/>
      </c:valAx>
      <c:spPr>
        <a:noFill/>
        <a:ln>
          <a:solidFill>
            <a:schemeClr val="tx1">
              <a:lumMod val="50000"/>
              <a:lumOff val="50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416571342593333E-2"/>
          <c:y val="3.7414888356346765E-2"/>
          <c:w val="0.91188180760470428"/>
          <c:h val="0.85703252310852451"/>
        </c:manualLayout>
      </c:layout>
      <c:lineChart>
        <c:grouping val="standard"/>
        <c:varyColors val="0"/>
        <c:ser>
          <c:idx val="4"/>
          <c:order val="0"/>
          <c:tx>
            <c:strRef>
              <c:f>T_Semaine_Usagers!$Z$2</c:f>
              <c:strCache>
                <c:ptCount val="1"/>
                <c:pt idx="0">
                  <c:v>VT</c:v>
                </c:pt>
              </c:strCache>
            </c:strRef>
          </c:tx>
          <c:spPr>
            <a:ln w="25400" cap="rnd">
              <a:solidFill>
                <a:srgbClr val="FF0000"/>
              </a:solidFill>
              <a:prstDash val="sysDash"/>
              <a:round/>
            </a:ln>
            <a:effectLst/>
          </c:spPr>
          <c:marker>
            <c:symbol val="none"/>
          </c:marker>
          <c:cat>
            <c:numRef>
              <c:f>T_Semaine_Usagers!$B$3:$B$28</c:f>
              <c:numCache>
                <c:formatCode>General</c:formatCode>
                <c:ptCount val="2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numCache>
            </c:numRef>
          </c:cat>
          <c:val>
            <c:numRef>
              <c:f>T_Semaine_Usagers!$Z$3:$Z$28</c:f>
              <c:numCache>
                <c:formatCode>General</c:formatCode>
                <c:ptCount val="26"/>
                <c:pt idx="0">
                  <c:v>30</c:v>
                </c:pt>
                <c:pt idx="1">
                  <c:v>36</c:v>
                </c:pt>
                <c:pt idx="2">
                  <c:v>45</c:v>
                </c:pt>
                <c:pt idx="3">
                  <c:v>30</c:v>
                </c:pt>
                <c:pt idx="4">
                  <c:v>28</c:v>
                </c:pt>
                <c:pt idx="5">
                  <c:v>31</c:v>
                </c:pt>
                <c:pt idx="6">
                  <c:v>29</c:v>
                </c:pt>
                <c:pt idx="7">
                  <c:v>29</c:v>
                </c:pt>
                <c:pt idx="8">
                  <c:v>31</c:v>
                </c:pt>
                <c:pt idx="9">
                  <c:v>18</c:v>
                </c:pt>
                <c:pt idx="10">
                  <c:v>23</c:v>
                </c:pt>
                <c:pt idx="11">
                  <c:v>5</c:v>
                </c:pt>
                <c:pt idx="12">
                  <c:v>11</c:v>
                </c:pt>
                <c:pt idx="13">
                  <c:v>8</c:v>
                </c:pt>
                <c:pt idx="14">
                  <c:v>14</c:v>
                </c:pt>
                <c:pt idx="15">
                  <c:v>11</c:v>
                </c:pt>
                <c:pt idx="16">
                  <c:v>8</c:v>
                </c:pt>
                <c:pt idx="17">
                  <c:v>14</c:v>
                </c:pt>
                <c:pt idx="18">
                  <c:v>14</c:v>
                </c:pt>
                <c:pt idx="19">
                  <c:v>19</c:v>
                </c:pt>
                <c:pt idx="20">
                  <c:v>26</c:v>
                </c:pt>
                <c:pt idx="21">
                  <c:v>17</c:v>
                </c:pt>
                <c:pt idx="22">
                  <c:v>15</c:v>
                </c:pt>
                <c:pt idx="23">
                  <c:v>24</c:v>
                </c:pt>
                <c:pt idx="24">
                  <c:v>22</c:v>
                </c:pt>
                <c:pt idx="25">
                  <c:v>24</c:v>
                </c:pt>
              </c:numCache>
            </c:numRef>
          </c:val>
          <c:smooth val="0"/>
          <c:extLst>
            <c:ext xmlns:c16="http://schemas.microsoft.com/office/drawing/2014/chart" uri="{C3380CC4-5D6E-409C-BE32-E72D297353CC}">
              <c16:uniqueId val="{00000000-DDE9-458A-B75F-45C9350DDE4B}"/>
            </c:ext>
          </c:extLst>
        </c:ser>
        <c:ser>
          <c:idx val="1"/>
          <c:order val="1"/>
          <c:tx>
            <c:strRef>
              <c:f>T_Semaine_Usagers!$L$2</c:f>
              <c:strCache>
                <c:ptCount val="1"/>
                <c:pt idx="0">
                  <c:v>VT</c:v>
                </c:pt>
              </c:strCache>
            </c:strRef>
          </c:tx>
          <c:spPr>
            <a:ln w="25400" cap="rnd">
              <a:solidFill>
                <a:srgbClr val="FF0000"/>
              </a:solidFill>
              <a:round/>
            </a:ln>
            <a:effectLst/>
          </c:spPr>
          <c:marker>
            <c:symbol val="none"/>
          </c:marker>
          <c:cat>
            <c:numRef>
              <c:f>T_Semaine_Usagers!$B$3:$B$28</c:f>
              <c:numCache>
                <c:formatCode>General</c:formatCode>
                <c:ptCount val="2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numCache>
            </c:numRef>
          </c:cat>
          <c:val>
            <c:numRef>
              <c:f>T_Semaine_Usagers!$L$3:$L$28</c:f>
              <c:numCache>
                <c:formatCode>General</c:formatCode>
                <c:ptCount val="26"/>
                <c:pt idx="0">
                  <c:v>28.8</c:v>
                </c:pt>
                <c:pt idx="1">
                  <c:v>35.200000000000003</c:v>
                </c:pt>
                <c:pt idx="2">
                  <c:v>31.8</c:v>
                </c:pt>
                <c:pt idx="3">
                  <c:v>29</c:v>
                </c:pt>
                <c:pt idx="4">
                  <c:v>35.6</c:v>
                </c:pt>
                <c:pt idx="5">
                  <c:v>37.200000000000003</c:v>
                </c:pt>
                <c:pt idx="6">
                  <c:v>32.200000000000003</c:v>
                </c:pt>
                <c:pt idx="7">
                  <c:v>28.6</c:v>
                </c:pt>
                <c:pt idx="8">
                  <c:v>32</c:v>
                </c:pt>
                <c:pt idx="9">
                  <c:v>30.6</c:v>
                </c:pt>
                <c:pt idx="10">
                  <c:v>29.8</c:v>
                </c:pt>
                <c:pt idx="11">
                  <c:v>26.2</c:v>
                </c:pt>
                <c:pt idx="12">
                  <c:v>28.4</c:v>
                </c:pt>
                <c:pt idx="13">
                  <c:v>27.6</c:v>
                </c:pt>
                <c:pt idx="14">
                  <c:v>28.4</c:v>
                </c:pt>
                <c:pt idx="15">
                  <c:v>33</c:v>
                </c:pt>
                <c:pt idx="16">
                  <c:v>27</c:v>
                </c:pt>
                <c:pt idx="17">
                  <c:v>31.6</c:v>
                </c:pt>
                <c:pt idx="18">
                  <c:v>30.6</c:v>
                </c:pt>
                <c:pt idx="19">
                  <c:v>28</c:v>
                </c:pt>
                <c:pt idx="20">
                  <c:v>30.6</c:v>
                </c:pt>
                <c:pt idx="21">
                  <c:v>30.4</c:v>
                </c:pt>
                <c:pt idx="22">
                  <c:v>33</c:v>
                </c:pt>
                <c:pt idx="23">
                  <c:v>34.200000000000003</c:v>
                </c:pt>
                <c:pt idx="24">
                  <c:v>29.6</c:v>
                </c:pt>
                <c:pt idx="25">
                  <c:v>33.200000000000003</c:v>
                </c:pt>
              </c:numCache>
            </c:numRef>
          </c:val>
          <c:smooth val="0"/>
          <c:extLst>
            <c:ext xmlns:c16="http://schemas.microsoft.com/office/drawing/2014/chart" uri="{C3380CC4-5D6E-409C-BE32-E72D297353CC}">
              <c16:uniqueId val="{00000001-DDE9-458A-B75F-45C9350DDE4B}"/>
            </c:ext>
          </c:extLst>
        </c:ser>
        <c:dLbls>
          <c:showLegendKey val="0"/>
          <c:showVal val="0"/>
          <c:showCatName val="0"/>
          <c:showSerName val="0"/>
          <c:showPercent val="0"/>
          <c:showBubbleSize val="0"/>
        </c:dLbls>
        <c:smooth val="0"/>
        <c:axId val="1224106576"/>
        <c:axId val="1224108656"/>
      </c:lineChart>
      <c:catAx>
        <c:axId val="122410657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224108656"/>
        <c:crosses val="autoZero"/>
        <c:auto val="1"/>
        <c:lblAlgn val="ctr"/>
        <c:lblOffset val="100"/>
        <c:noMultiLvlLbl val="0"/>
      </c:catAx>
      <c:valAx>
        <c:axId val="1224108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224106576"/>
        <c:crosses val="autoZero"/>
        <c:crossBetween val="between"/>
        <c:majorUnit val="10"/>
      </c:valAx>
      <c:spPr>
        <a:noFill/>
        <a:ln>
          <a:solidFill>
            <a:schemeClr val="tx1">
              <a:lumMod val="50000"/>
              <a:lumOff val="50000"/>
            </a:schemeClr>
          </a:solidFill>
        </a:ln>
        <a:effectLst/>
      </c:spPr>
    </c:plotArea>
    <c:legend>
      <c:legendPos val="b"/>
      <c:layout>
        <c:manualLayout>
          <c:xMode val="edge"/>
          <c:yMode val="edge"/>
          <c:x val="0.24621635809037384"/>
          <c:y val="6.1195895967549513E-2"/>
          <c:w val="0.50612499113286513"/>
          <c:h val="8.7671295633500373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zero"/>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000" b="1" i="0" baseline="0">
                <a:effectLst/>
              </a:rPr>
              <a:t>Mortalité selon les usagers en 2020 comparée à la moyenne 2015-2019 (en pointillé) en France métropolitaine</a:t>
            </a:r>
            <a:endParaRPr lang="fr-FR" sz="1000">
              <a:effectLst/>
            </a:endParaRPr>
          </a:p>
        </c:rich>
      </c:tx>
      <c:overlay val="0"/>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lineChart>
        <c:grouping val="standard"/>
        <c:varyColors val="0"/>
        <c:ser>
          <c:idx val="1"/>
          <c:order val="0"/>
          <c:tx>
            <c:strRef>
              <c:f>T_Semaine_Usagers!$G$2</c:f>
              <c:strCache>
                <c:ptCount val="1"/>
                <c:pt idx="0">
                  <c:v>Moto</c:v>
                </c:pt>
              </c:strCache>
            </c:strRef>
          </c:tx>
          <c:spPr>
            <a:ln w="28575" cap="rnd">
              <a:solidFill>
                <a:schemeClr val="accent2"/>
              </a:solidFill>
              <a:prstDash val="sysDash"/>
              <a:round/>
            </a:ln>
            <a:effectLst/>
          </c:spPr>
          <c:marker>
            <c:symbol val="none"/>
          </c:marker>
          <c:cat>
            <c:numRef>
              <c:f>T_Semaine_Usagers!$B$3:$B$28</c:f>
              <c:numCache>
                <c:formatCode>General</c:formatCode>
                <c:ptCount val="2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numCache>
            </c:numRef>
          </c:cat>
          <c:val>
            <c:numRef>
              <c:f>T_Semaine_Usagers!$G$3:$G$28</c:f>
              <c:numCache>
                <c:formatCode>General</c:formatCode>
                <c:ptCount val="26"/>
                <c:pt idx="0">
                  <c:v>3.1999999999999997</c:v>
                </c:pt>
                <c:pt idx="1">
                  <c:v>6.6000000000000005</c:v>
                </c:pt>
                <c:pt idx="2">
                  <c:v>5.4</c:v>
                </c:pt>
                <c:pt idx="3">
                  <c:v>5</c:v>
                </c:pt>
                <c:pt idx="4">
                  <c:v>5.8</c:v>
                </c:pt>
                <c:pt idx="5">
                  <c:v>4.2</c:v>
                </c:pt>
                <c:pt idx="6">
                  <c:v>8.8000000000000007</c:v>
                </c:pt>
                <c:pt idx="7">
                  <c:v>9.2000000000000011</c:v>
                </c:pt>
                <c:pt idx="8">
                  <c:v>6.8</c:v>
                </c:pt>
                <c:pt idx="9">
                  <c:v>9.7999999999999989</c:v>
                </c:pt>
                <c:pt idx="10">
                  <c:v>9.7999999999999989</c:v>
                </c:pt>
                <c:pt idx="11">
                  <c:v>11.6</c:v>
                </c:pt>
                <c:pt idx="12">
                  <c:v>11.8</c:v>
                </c:pt>
                <c:pt idx="13">
                  <c:v>13.4</c:v>
                </c:pt>
                <c:pt idx="14">
                  <c:v>13</c:v>
                </c:pt>
                <c:pt idx="15">
                  <c:v>15.200000000000001</c:v>
                </c:pt>
                <c:pt idx="16">
                  <c:v>15</c:v>
                </c:pt>
                <c:pt idx="17">
                  <c:v>14</c:v>
                </c:pt>
                <c:pt idx="18">
                  <c:v>14.200000000000001</c:v>
                </c:pt>
                <c:pt idx="19">
                  <c:v>18</c:v>
                </c:pt>
                <c:pt idx="20">
                  <c:v>14.6</c:v>
                </c:pt>
                <c:pt idx="21">
                  <c:v>14.2</c:v>
                </c:pt>
                <c:pt idx="22">
                  <c:v>15.600000000000001</c:v>
                </c:pt>
                <c:pt idx="23">
                  <c:v>13.8</c:v>
                </c:pt>
                <c:pt idx="24">
                  <c:v>19</c:v>
                </c:pt>
                <c:pt idx="25">
                  <c:v>16.599999999999998</c:v>
                </c:pt>
              </c:numCache>
            </c:numRef>
          </c:val>
          <c:smooth val="0"/>
          <c:extLst>
            <c:ext xmlns:c16="http://schemas.microsoft.com/office/drawing/2014/chart" uri="{C3380CC4-5D6E-409C-BE32-E72D297353CC}">
              <c16:uniqueId val="{00000001-ACD7-404F-90B6-9E514BDF38DE}"/>
            </c:ext>
          </c:extLst>
        </c:ser>
        <c:ser>
          <c:idx val="2"/>
          <c:order val="1"/>
          <c:tx>
            <c:strRef>
              <c:f>T_Semaine_Usagers!$H$2</c:f>
              <c:strCache>
                <c:ptCount val="1"/>
                <c:pt idx="0">
                  <c:v>Piéton</c:v>
                </c:pt>
              </c:strCache>
            </c:strRef>
          </c:tx>
          <c:spPr>
            <a:ln w="28575" cap="rnd">
              <a:solidFill>
                <a:srgbClr val="0070C0"/>
              </a:solidFill>
              <a:prstDash val="sysDash"/>
              <a:round/>
            </a:ln>
            <a:effectLst/>
          </c:spPr>
          <c:marker>
            <c:symbol val="none"/>
          </c:marker>
          <c:cat>
            <c:numRef>
              <c:f>T_Semaine_Usagers!$B$3:$B$28</c:f>
              <c:numCache>
                <c:formatCode>General</c:formatCode>
                <c:ptCount val="2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numCache>
            </c:numRef>
          </c:cat>
          <c:val>
            <c:numRef>
              <c:f>T_Semaine_Usagers!$H$3:$H$28</c:f>
              <c:numCache>
                <c:formatCode>General</c:formatCode>
                <c:ptCount val="26"/>
                <c:pt idx="0">
                  <c:v>11.8</c:v>
                </c:pt>
                <c:pt idx="1">
                  <c:v>12.4</c:v>
                </c:pt>
                <c:pt idx="2">
                  <c:v>11.4</c:v>
                </c:pt>
                <c:pt idx="3">
                  <c:v>11.4</c:v>
                </c:pt>
                <c:pt idx="4">
                  <c:v>10</c:v>
                </c:pt>
                <c:pt idx="5">
                  <c:v>10.199999999999999</c:v>
                </c:pt>
                <c:pt idx="6">
                  <c:v>12.4</c:v>
                </c:pt>
                <c:pt idx="7">
                  <c:v>8.4</c:v>
                </c:pt>
                <c:pt idx="8">
                  <c:v>10</c:v>
                </c:pt>
                <c:pt idx="9">
                  <c:v>7.6</c:v>
                </c:pt>
                <c:pt idx="10">
                  <c:v>5.6</c:v>
                </c:pt>
                <c:pt idx="11">
                  <c:v>5.2</c:v>
                </c:pt>
                <c:pt idx="12">
                  <c:v>6.4</c:v>
                </c:pt>
                <c:pt idx="13">
                  <c:v>8.4</c:v>
                </c:pt>
                <c:pt idx="14">
                  <c:v>8.4</c:v>
                </c:pt>
                <c:pt idx="15">
                  <c:v>6.8</c:v>
                </c:pt>
                <c:pt idx="16">
                  <c:v>8.6</c:v>
                </c:pt>
                <c:pt idx="17">
                  <c:v>6.2</c:v>
                </c:pt>
                <c:pt idx="18">
                  <c:v>6.2</c:v>
                </c:pt>
                <c:pt idx="19">
                  <c:v>7.8</c:v>
                </c:pt>
                <c:pt idx="20">
                  <c:v>6.8</c:v>
                </c:pt>
                <c:pt idx="21">
                  <c:v>9.1999999999999993</c:v>
                </c:pt>
                <c:pt idx="22">
                  <c:v>8.6</c:v>
                </c:pt>
                <c:pt idx="23">
                  <c:v>6.4</c:v>
                </c:pt>
                <c:pt idx="24">
                  <c:v>8.8000000000000007</c:v>
                </c:pt>
                <c:pt idx="25">
                  <c:v>8.6</c:v>
                </c:pt>
              </c:numCache>
            </c:numRef>
          </c:val>
          <c:smooth val="0"/>
          <c:extLst>
            <c:ext xmlns:c16="http://schemas.microsoft.com/office/drawing/2014/chart" uri="{C3380CC4-5D6E-409C-BE32-E72D297353CC}">
              <c16:uniqueId val="{00000002-ACD7-404F-90B6-9E514BDF38DE}"/>
            </c:ext>
          </c:extLst>
        </c:ser>
        <c:ser>
          <c:idx val="3"/>
          <c:order val="2"/>
          <c:tx>
            <c:strRef>
              <c:f>T_Semaine_Usagers!$L$2</c:f>
              <c:strCache>
                <c:ptCount val="1"/>
                <c:pt idx="0">
                  <c:v>VT</c:v>
                </c:pt>
              </c:strCache>
            </c:strRef>
          </c:tx>
          <c:spPr>
            <a:ln w="28575" cap="rnd">
              <a:solidFill>
                <a:srgbClr val="FF0000"/>
              </a:solidFill>
              <a:prstDash val="sysDash"/>
              <a:round/>
            </a:ln>
            <a:effectLst/>
          </c:spPr>
          <c:marker>
            <c:symbol val="none"/>
          </c:marker>
          <c:cat>
            <c:numRef>
              <c:f>T_Semaine_Usagers!$B$3:$B$28</c:f>
              <c:numCache>
                <c:formatCode>General</c:formatCode>
                <c:ptCount val="2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numCache>
            </c:numRef>
          </c:cat>
          <c:val>
            <c:numRef>
              <c:f>T_Semaine_Usagers!$L$3:$L$28</c:f>
              <c:numCache>
                <c:formatCode>General</c:formatCode>
                <c:ptCount val="26"/>
                <c:pt idx="0">
                  <c:v>28.8</c:v>
                </c:pt>
                <c:pt idx="1">
                  <c:v>35.200000000000003</c:v>
                </c:pt>
                <c:pt idx="2">
                  <c:v>31.8</c:v>
                </c:pt>
                <c:pt idx="3">
                  <c:v>29</c:v>
                </c:pt>
                <c:pt idx="4">
                  <c:v>35.6</c:v>
                </c:pt>
                <c:pt idx="5">
                  <c:v>37.200000000000003</c:v>
                </c:pt>
                <c:pt idx="6">
                  <c:v>32.200000000000003</c:v>
                </c:pt>
                <c:pt idx="7">
                  <c:v>28.6</c:v>
                </c:pt>
                <c:pt idx="8">
                  <c:v>32</c:v>
                </c:pt>
                <c:pt idx="9">
                  <c:v>30.6</c:v>
                </c:pt>
                <c:pt idx="10">
                  <c:v>29.8</c:v>
                </c:pt>
                <c:pt idx="11">
                  <c:v>26.2</c:v>
                </c:pt>
                <c:pt idx="12">
                  <c:v>28.4</c:v>
                </c:pt>
                <c:pt idx="13">
                  <c:v>27.6</c:v>
                </c:pt>
                <c:pt idx="14">
                  <c:v>28.4</c:v>
                </c:pt>
                <c:pt idx="15">
                  <c:v>33</c:v>
                </c:pt>
                <c:pt idx="16">
                  <c:v>27</c:v>
                </c:pt>
                <c:pt idx="17">
                  <c:v>31.6</c:v>
                </c:pt>
                <c:pt idx="18">
                  <c:v>30.6</c:v>
                </c:pt>
                <c:pt idx="19">
                  <c:v>28</c:v>
                </c:pt>
                <c:pt idx="20">
                  <c:v>30.6</c:v>
                </c:pt>
                <c:pt idx="21">
                  <c:v>30.4</c:v>
                </c:pt>
                <c:pt idx="22">
                  <c:v>33</c:v>
                </c:pt>
                <c:pt idx="23">
                  <c:v>34.200000000000003</c:v>
                </c:pt>
                <c:pt idx="24">
                  <c:v>29.6</c:v>
                </c:pt>
                <c:pt idx="25">
                  <c:v>33.200000000000003</c:v>
                </c:pt>
              </c:numCache>
            </c:numRef>
          </c:val>
          <c:smooth val="0"/>
          <c:extLst>
            <c:ext xmlns:c16="http://schemas.microsoft.com/office/drawing/2014/chart" uri="{C3380CC4-5D6E-409C-BE32-E72D297353CC}">
              <c16:uniqueId val="{00000003-ACD7-404F-90B6-9E514BDF38DE}"/>
            </c:ext>
          </c:extLst>
        </c:ser>
        <c:ser>
          <c:idx val="4"/>
          <c:order val="3"/>
          <c:tx>
            <c:strRef>
              <c:f>T_Semaine_Usagers!$U$2</c:f>
              <c:strCache>
                <c:ptCount val="1"/>
                <c:pt idx="0">
                  <c:v>Moto</c:v>
                </c:pt>
              </c:strCache>
            </c:strRef>
          </c:tx>
          <c:spPr>
            <a:ln w="28575" cap="rnd">
              <a:solidFill>
                <a:schemeClr val="accent2"/>
              </a:solidFill>
              <a:round/>
            </a:ln>
            <a:effectLst/>
          </c:spPr>
          <c:marker>
            <c:symbol val="none"/>
          </c:marker>
          <c:cat>
            <c:numRef>
              <c:f>T_Semaine_Usagers!$B$3:$B$28</c:f>
              <c:numCache>
                <c:formatCode>General</c:formatCode>
                <c:ptCount val="2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numCache>
            </c:numRef>
          </c:cat>
          <c:val>
            <c:numRef>
              <c:f>T_Semaine_Usagers!$U$3:$U$28</c:f>
              <c:numCache>
                <c:formatCode>General</c:formatCode>
                <c:ptCount val="26"/>
                <c:pt idx="0">
                  <c:v>3</c:v>
                </c:pt>
                <c:pt idx="1">
                  <c:v>4</c:v>
                </c:pt>
                <c:pt idx="2">
                  <c:v>4</c:v>
                </c:pt>
                <c:pt idx="3">
                  <c:v>6</c:v>
                </c:pt>
                <c:pt idx="4">
                  <c:v>6</c:v>
                </c:pt>
                <c:pt idx="5">
                  <c:v>7</c:v>
                </c:pt>
                <c:pt idx="6">
                  <c:v>16</c:v>
                </c:pt>
                <c:pt idx="7">
                  <c:v>12</c:v>
                </c:pt>
                <c:pt idx="8">
                  <c:v>5</c:v>
                </c:pt>
                <c:pt idx="9">
                  <c:v>9</c:v>
                </c:pt>
                <c:pt idx="10">
                  <c:v>15</c:v>
                </c:pt>
                <c:pt idx="11">
                  <c:v>1</c:v>
                </c:pt>
                <c:pt idx="12">
                  <c:v>2</c:v>
                </c:pt>
                <c:pt idx="13">
                  <c:v>2</c:v>
                </c:pt>
                <c:pt idx="14">
                  <c:v>7</c:v>
                </c:pt>
                <c:pt idx="15">
                  <c:v>5</c:v>
                </c:pt>
                <c:pt idx="16">
                  <c:v>7</c:v>
                </c:pt>
                <c:pt idx="17">
                  <c:v>2</c:v>
                </c:pt>
                <c:pt idx="18">
                  <c:v>3</c:v>
                </c:pt>
                <c:pt idx="19">
                  <c:v>14</c:v>
                </c:pt>
                <c:pt idx="20">
                  <c:v>22</c:v>
                </c:pt>
                <c:pt idx="21">
                  <c:v>21</c:v>
                </c:pt>
                <c:pt idx="22">
                  <c:v>11</c:v>
                </c:pt>
                <c:pt idx="23">
                  <c:v>4</c:v>
                </c:pt>
                <c:pt idx="24">
                  <c:v>12</c:v>
                </c:pt>
                <c:pt idx="25">
                  <c:v>13</c:v>
                </c:pt>
              </c:numCache>
            </c:numRef>
          </c:val>
          <c:smooth val="0"/>
          <c:extLst>
            <c:ext xmlns:c16="http://schemas.microsoft.com/office/drawing/2014/chart" uri="{C3380CC4-5D6E-409C-BE32-E72D297353CC}">
              <c16:uniqueId val="{00000004-ACD7-404F-90B6-9E514BDF38DE}"/>
            </c:ext>
          </c:extLst>
        </c:ser>
        <c:ser>
          <c:idx val="5"/>
          <c:order val="4"/>
          <c:tx>
            <c:strRef>
              <c:f>T_Semaine_Usagers!$V$2</c:f>
              <c:strCache>
                <c:ptCount val="1"/>
                <c:pt idx="0">
                  <c:v>Piéton</c:v>
                </c:pt>
              </c:strCache>
            </c:strRef>
          </c:tx>
          <c:spPr>
            <a:ln w="28575" cap="rnd">
              <a:solidFill>
                <a:srgbClr val="0070C0"/>
              </a:solidFill>
              <a:round/>
            </a:ln>
            <a:effectLst/>
          </c:spPr>
          <c:marker>
            <c:symbol val="none"/>
          </c:marker>
          <c:cat>
            <c:numRef>
              <c:f>T_Semaine_Usagers!$B$3:$B$28</c:f>
              <c:numCache>
                <c:formatCode>General</c:formatCode>
                <c:ptCount val="2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numCache>
            </c:numRef>
          </c:cat>
          <c:val>
            <c:numRef>
              <c:f>T_Semaine_Usagers!$V$3:$V$28</c:f>
              <c:numCache>
                <c:formatCode>General</c:formatCode>
                <c:ptCount val="26"/>
                <c:pt idx="0">
                  <c:v>7</c:v>
                </c:pt>
                <c:pt idx="1">
                  <c:v>11</c:v>
                </c:pt>
                <c:pt idx="2">
                  <c:v>7</c:v>
                </c:pt>
                <c:pt idx="3">
                  <c:v>10</c:v>
                </c:pt>
                <c:pt idx="4">
                  <c:v>14</c:v>
                </c:pt>
                <c:pt idx="5">
                  <c:v>18</c:v>
                </c:pt>
                <c:pt idx="6">
                  <c:v>5</c:v>
                </c:pt>
                <c:pt idx="7">
                  <c:v>3</c:v>
                </c:pt>
                <c:pt idx="8">
                  <c:v>8</c:v>
                </c:pt>
                <c:pt idx="9">
                  <c:v>5</c:v>
                </c:pt>
                <c:pt idx="10">
                  <c:v>11</c:v>
                </c:pt>
                <c:pt idx="11">
                  <c:v>3</c:v>
                </c:pt>
                <c:pt idx="12">
                  <c:v>3</c:v>
                </c:pt>
                <c:pt idx="13">
                  <c:v>2</c:v>
                </c:pt>
                <c:pt idx="14">
                  <c:v>2</c:v>
                </c:pt>
                <c:pt idx="15">
                  <c:v>3</c:v>
                </c:pt>
                <c:pt idx="16">
                  <c:v>5</c:v>
                </c:pt>
                <c:pt idx="17">
                  <c:v>2</c:v>
                </c:pt>
                <c:pt idx="18">
                  <c:v>5</c:v>
                </c:pt>
                <c:pt idx="19">
                  <c:v>1</c:v>
                </c:pt>
                <c:pt idx="20">
                  <c:v>11</c:v>
                </c:pt>
                <c:pt idx="21">
                  <c:v>5</c:v>
                </c:pt>
                <c:pt idx="22">
                  <c:v>10</c:v>
                </c:pt>
                <c:pt idx="23">
                  <c:v>4</c:v>
                </c:pt>
                <c:pt idx="24">
                  <c:v>6</c:v>
                </c:pt>
                <c:pt idx="25">
                  <c:v>5</c:v>
                </c:pt>
              </c:numCache>
            </c:numRef>
          </c:val>
          <c:smooth val="0"/>
          <c:extLst>
            <c:ext xmlns:c16="http://schemas.microsoft.com/office/drawing/2014/chart" uri="{C3380CC4-5D6E-409C-BE32-E72D297353CC}">
              <c16:uniqueId val="{00000005-ACD7-404F-90B6-9E514BDF38DE}"/>
            </c:ext>
          </c:extLst>
        </c:ser>
        <c:ser>
          <c:idx val="6"/>
          <c:order val="5"/>
          <c:tx>
            <c:strRef>
              <c:f>T_Semaine_Usagers!$Z$2</c:f>
              <c:strCache>
                <c:ptCount val="1"/>
                <c:pt idx="0">
                  <c:v>VT</c:v>
                </c:pt>
              </c:strCache>
            </c:strRef>
          </c:tx>
          <c:spPr>
            <a:ln w="28575" cap="rnd">
              <a:solidFill>
                <a:srgbClr val="FF0000"/>
              </a:solidFill>
              <a:round/>
            </a:ln>
            <a:effectLst/>
          </c:spPr>
          <c:marker>
            <c:symbol val="none"/>
          </c:marker>
          <c:cat>
            <c:numRef>
              <c:f>T_Semaine_Usagers!$B$3:$B$28</c:f>
              <c:numCache>
                <c:formatCode>General</c:formatCode>
                <c:ptCount val="2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numCache>
            </c:numRef>
          </c:cat>
          <c:val>
            <c:numRef>
              <c:f>T_Semaine_Usagers!$Z$3:$Z$28</c:f>
              <c:numCache>
                <c:formatCode>General</c:formatCode>
                <c:ptCount val="26"/>
                <c:pt idx="0">
                  <c:v>30</c:v>
                </c:pt>
                <c:pt idx="1">
                  <c:v>36</c:v>
                </c:pt>
                <c:pt idx="2">
                  <c:v>45</c:v>
                </c:pt>
                <c:pt idx="3">
                  <c:v>30</c:v>
                </c:pt>
                <c:pt idx="4">
                  <c:v>28</c:v>
                </c:pt>
                <c:pt idx="5">
                  <c:v>31</c:v>
                </c:pt>
                <c:pt idx="6">
                  <c:v>29</c:v>
                </c:pt>
                <c:pt idx="7">
                  <c:v>29</c:v>
                </c:pt>
                <c:pt idx="8">
                  <c:v>31</c:v>
                </c:pt>
                <c:pt idx="9">
                  <c:v>18</c:v>
                </c:pt>
                <c:pt idx="10">
                  <c:v>23</c:v>
                </c:pt>
                <c:pt idx="11">
                  <c:v>5</c:v>
                </c:pt>
                <c:pt idx="12">
                  <c:v>11</c:v>
                </c:pt>
                <c:pt idx="13">
                  <c:v>8</c:v>
                </c:pt>
                <c:pt idx="14">
                  <c:v>14</c:v>
                </c:pt>
                <c:pt idx="15">
                  <c:v>11</c:v>
                </c:pt>
                <c:pt idx="16">
                  <c:v>8</c:v>
                </c:pt>
                <c:pt idx="17">
                  <c:v>14</c:v>
                </c:pt>
                <c:pt idx="18">
                  <c:v>14</c:v>
                </c:pt>
                <c:pt idx="19">
                  <c:v>19</c:v>
                </c:pt>
                <c:pt idx="20">
                  <c:v>26</c:v>
                </c:pt>
                <c:pt idx="21">
                  <c:v>17</c:v>
                </c:pt>
                <c:pt idx="22">
                  <c:v>15</c:v>
                </c:pt>
                <c:pt idx="23">
                  <c:v>24</c:v>
                </c:pt>
                <c:pt idx="24">
                  <c:v>22</c:v>
                </c:pt>
                <c:pt idx="25">
                  <c:v>24</c:v>
                </c:pt>
              </c:numCache>
            </c:numRef>
          </c:val>
          <c:smooth val="0"/>
          <c:extLst>
            <c:ext xmlns:c16="http://schemas.microsoft.com/office/drawing/2014/chart" uri="{C3380CC4-5D6E-409C-BE32-E72D297353CC}">
              <c16:uniqueId val="{00000006-ACD7-404F-90B6-9E514BDF38DE}"/>
            </c:ext>
          </c:extLst>
        </c:ser>
        <c:dLbls>
          <c:showLegendKey val="0"/>
          <c:showVal val="0"/>
          <c:showCatName val="0"/>
          <c:showSerName val="0"/>
          <c:showPercent val="0"/>
          <c:showBubbleSize val="0"/>
        </c:dLbls>
        <c:smooth val="0"/>
        <c:axId val="909620143"/>
        <c:axId val="909605583"/>
      </c:lineChart>
      <c:catAx>
        <c:axId val="9096201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909605583"/>
        <c:crosses val="autoZero"/>
        <c:auto val="1"/>
        <c:lblAlgn val="ctr"/>
        <c:lblOffset val="100"/>
        <c:noMultiLvlLbl val="0"/>
      </c:catAx>
      <c:valAx>
        <c:axId val="9096055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909620143"/>
        <c:crosses val="autoZero"/>
        <c:crossBetween val="between"/>
      </c:valAx>
      <c:spPr>
        <a:noFill/>
        <a:ln>
          <a:solidFill>
            <a:schemeClr val="tx1">
              <a:lumMod val="50000"/>
              <a:lumOff val="50000"/>
            </a:schemeClr>
          </a:solid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lineChart>
        <c:grouping val="standard"/>
        <c:varyColors val="0"/>
        <c:ser>
          <c:idx val="0"/>
          <c:order val="0"/>
          <c:tx>
            <c:strRef>
              <c:f>Trafic_Cumul7j!$F$3</c:f>
              <c:strCache>
                <c:ptCount val="1"/>
                <c:pt idx="0">
                  <c:v>Accidents</c:v>
                </c:pt>
              </c:strCache>
            </c:strRef>
          </c:tx>
          <c:spPr>
            <a:ln w="28575" cap="rnd">
              <a:solidFill>
                <a:srgbClr val="C00000"/>
              </a:solidFill>
              <a:round/>
            </a:ln>
            <a:effectLst/>
          </c:spPr>
          <c:marker>
            <c:symbol val="none"/>
          </c:marker>
          <c:cat>
            <c:numRef>
              <c:f>Trafic_Cumul7j!$B$4:$B$171</c:f>
              <c:numCache>
                <c:formatCode>d\-mmm</c:formatCode>
                <c:ptCount val="168"/>
                <c:pt idx="0">
                  <c:v>43843</c:v>
                </c:pt>
                <c:pt idx="1">
                  <c:v>43844</c:v>
                </c:pt>
                <c:pt idx="2">
                  <c:v>43845</c:v>
                </c:pt>
                <c:pt idx="3">
                  <c:v>43846</c:v>
                </c:pt>
                <c:pt idx="4">
                  <c:v>43847</c:v>
                </c:pt>
                <c:pt idx="5">
                  <c:v>43848</c:v>
                </c:pt>
                <c:pt idx="6">
                  <c:v>43849</c:v>
                </c:pt>
                <c:pt idx="7">
                  <c:v>43850</c:v>
                </c:pt>
                <c:pt idx="8">
                  <c:v>43851</c:v>
                </c:pt>
                <c:pt idx="9">
                  <c:v>43852</c:v>
                </c:pt>
                <c:pt idx="10">
                  <c:v>43853</c:v>
                </c:pt>
                <c:pt idx="11">
                  <c:v>43854</c:v>
                </c:pt>
                <c:pt idx="12">
                  <c:v>43855</c:v>
                </c:pt>
                <c:pt idx="13">
                  <c:v>43856</c:v>
                </c:pt>
                <c:pt idx="14">
                  <c:v>43857</c:v>
                </c:pt>
                <c:pt idx="15">
                  <c:v>43858</c:v>
                </c:pt>
                <c:pt idx="16">
                  <c:v>43859</c:v>
                </c:pt>
                <c:pt idx="17">
                  <c:v>43860</c:v>
                </c:pt>
                <c:pt idx="18">
                  <c:v>43861</c:v>
                </c:pt>
                <c:pt idx="19">
                  <c:v>43862</c:v>
                </c:pt>
                <c:pt idx="20">
                  <c:v>43863</c:v>
                </c:pt>
                <c:pt idx="21">
                  <c:v>43864</c:v>
                </c:pt>
                <c:pt idx="22">
                  <c:v>43865</c:v>
                </c:pt>
                <c:pt idx="23">
                  <c:v>43866</c:v>
                </c:pt>
                <c:pt idx="24">
                  <c:v>43867</c:v>
                </c:pt>
                <c:pt idx="25">
                  <c:v>43868</c:v>
                </c:pt>
                <c:pt idx="26">
                  <c:v>43869</c:v>
                </c:pt>
                <c:pt idx="27">
                  <c:v>43870</c:v>
                </c:pt>
                <c:pt idx="28">
                  <c:v>43871</c:v>
                </c:pt>
                <c:pt idx="29">
                  <c:v>43872</c:v>
                </c:pt>
                <c:pt idx="30">
                  <c:v>43873</c:v>
                </c:pt>
                <c:pt idx="31">
                  <c:v>43874</c:v>
                </c:pt>
                <c:pt idx="32">
                  <c:v>43875</c:v>
                </c:pt>
                <c:pt idx="33">
                  <c:v>43876</c:v>
                </c:pt>
                <c:pt idx="34">
                  <c:v>43877</c:v>
                </c:pt>
                <c:pt idx="35">
                  <c:v>43878</c:v>
                </c:pt>
                <c:pt idx="36">
                  <c:v>43879</c:v>
                </c:pt>
                <c:pt idx="37">
                  <c:v>43880</c:v>
                </c:pt>
                <c:pt idx="38">
                  <c:v>43881</c:v>
                </c:pt>
                <c:pt idx="39">
                  <c:v>43882</c:v>
                </c:pt>
                <c:pt idx="40">
                  <c:v>43883</c:v>
                </c:pt>
                <c:pt idx="41">
                  <c:v>43884</c:v>
                </c:pt>
                <c:pt idx="42">
                  <c:v>43885</c:v>
                </c:pt>
                <c:pt idx="43">
                  <c:v>43886</c:v>
                </c:pt>
                <c:pt idx="44">
                  <c:v>43887</c:v>
                </c:pt>
                <c:pt idx="45">
                  <c:v>43888</c:v>
                </c:pt>
                <c:pt idx="46">
                  <c:v>43889</c:v>
                </c:pt>
                <c:pt idx="47">
                  <c:v>43890</c:v>
                </c:pt>
                <c:pt idx="48">
                  <c:v>43891</c:v>
                </c:pt>
                <c:pt idx="49">
                  <c:v>43892</c:v>
                </c:pt>
                <c:pt idx="50">
                  <c:v>43893</c:v>
                </c:pt>
                <c:pt idx="51">
                  <c:v>43894</c:v>
                </c:pt>
                <c:pt idx="52">
                  <c:v>43895</c:v>
                </c:pt>
                <c:pt idx="53">
                  <c:v>43896</c:v>
                </c:pt>
                <c:pt idx="54">
                  <c:v>43897</c:v>
                </c:pt>
                <c:pt idx="55">
                  <c:v>43898</c:v>
                </c:pt>
                <c:pt idx="56">
                  <c:v>43899</c:v>
                </c:pt>
                <c:pt idx="57">
                  <c:v>43900</c:v>
                </c:pt>
                <c:pt idx="58">
                  <c:v>43901</c:v>
                </c:pt>
                <c:pt idx="59">
                  <c:v>43902</c:v>
                </c:pt>
                <c:pt idx="60">
                  <c:v>43903</c:v>
                </c:pt>
                <c:pt idx="61">
                  <c:v>43904</c:v>
                </c:pt>
                <c:pt idx="62">
                  <c:v>43905</c:v>
                </c:pt>
                <c:pt idx="63">
                  <c:v>43906</c:v>
                </c:pt>
                <c:pt idx="64">
                  <c:v>43907</c:v>
                </c:pt>
                <c:pt idx="65">
                  <c:v>43908</c:v>
                </c:pt>
                <c:pt idx="66">
                  <c:v>43909</c:v>
                </c:pt>
                <c:pt idx="67">
                  <c:v>43910</c:v>
                </c:pt>
                <c:pt idx="68">
                  <c:v>43911</c:v>
                </c:pt>
                <c:pt idx="69">
                  <c:v>43912</c:v>
                </c:pt>
                <c:pt idx="70">
                  <c:v>43913</c:v>
                </c:pt>
                <c:pt idx="71">
                  <c:v>43914</c:v>
                </c:pt>
                <c:pt idx="72">
                  <c:v>43915</c:v>
                </c:pt>
                <c:pt idx="73">
                  <c:v>43916</c:v>
                </c:pt>
                <c:pt idx="74">
                  <c:v>43917</c:v>
                </c:pt>
                <c:pt idx="75">
                  <c:v>43918</c:v>
                </c:pt>
                <c:pt idx="76">
                  <c:v>43919</c:v>
                </c:pt>
                <c:pt idx="77">
                  <c:v>43920</c:v>
                </c:pt>
                <c:pt idx="78">
                  <c:v>43921</c:v>
                </c:pt>
                <c:pt idx="79">
                  <c:v>43922</c:v>
                </c:pt>
                <c:pt idx="80">
                  <c:v>43923</c:v>
                </c:pt>
                <c:pt idx="81">
                  <c:v>43924</c:v>
                </c:pt>
                <c:pt idx="82">
                  <c:v>43925</c:v>
                </c:pt>
                <c:pt idx="83">
                  <c:v>43926</c:v>
                </c:pt>
                <c:pt idx="84">
                  <c:v>43927</c:v>
                </c:pt>
                <c:pt idx="85">
                  <c:v>43928</c:v>
                </c:pt>
                <c:pt idx="86">
                  <c:v>43929</c:v>
                </c:pt>
                <c:pt idx="87">
                  <c:v>43930</c:v>
                </c:pt>
                <c:pt idx="88">
                  <c:v>43931</c:v>
                </c:pt>
                <c:pt idx="89">
                  <c:v>43932</c:v>
                </c:pt>
                <c:pt idx="90">
                  <c:v>43933</c:v>
                </c:pt>
                <c:pt idx="91">
                  <c:v>43934</c:v>
                </c:pt>
                <c:pt idx="92">
                  <c:v>43935</c:v>
                </c:pt>
                <c:pt idx="93">
                  <c:v>43936</c:v>
                </c:pt>
                <c:pt idx="94">
                  <c:v>43937</c:v>
                </c:pt>
                <c:pt idx="95">
                  <c:v>43938</c:v>
                </c:pt>
                <c:pt idx="96">
                  <c:v>43939</c:v>
                </c:pt>
                <c:pt idx="97">
                  <c:v>43940</c:v>
                </c:pt>
                <c:pt idx="98">
                  <c:v>43941</c:v>
                </c:pt>
                <c:pt idx="99">
                  <c:v>43942</c:v>
                </c:pt>
                <c:pt idx="100">
                  <c:v>43943</c:v>
                </c:pt>
                <c:pt idx="101">
                  <c:v>43944</c:v>
                </c:pt>
                <c:pt idx="102">
                  <c:v>43945</c:v>
                </c:pt>
                <c:pt idx="103">
                  <c:v>43946</c:v>
                </c:pt>
                <c:pt idx="104">
                  <c:v>43947</c:v>
                </c:pt>
                <c:pt idx="105">
                  <c:v>43948</c:v>
                </c:pt>
                <c:pt idx="106">
                  <c:v>43949</c:v>
                </c:pt>
                <c:pt idx="107">
                  <c:v>43950</c:v>
                </c:pt>
                <c:pt idx="108">
                  <c:v>43951</c:v>
                </c:pt>
                <c:pt idx="109">
                  <c:v>43952</c:v>
                </c:pt>
                <c:pt idx="110">
                  <c:v>43953</c:v>
                </c:pt>
                <c:pt idx="111">
                  <c:v>43954</c:v>
                </c:pt>
                <c:pt idx="112">
                  <c:v>43955</c:v>
                </c:pt>
                <c:pt idx="113">
                  <c:v>43956</c:v>
                </c:pt>
                <c:pt idx="114">
                  <c:v>43957</c:v>
                </c:pt>
                <c:pt idx="115">
                  <c:v>43958</c:v>
                </c:pt>
                <c:pt idx="116">
                  <c:v>43959</c:v>
                </c:pt>
                <c:pt idx="117">
                  <c:v>43960</c:v>
                </c:pt>
                <c:pt idx="118">
                  <c:v>43961</c:v>
                </c:pt>
                <c:pt idx="119">
                  <c:v>43962</c:v>
                </c:pt>
                <c:pt idx="120">
                  <c:v>43963</c:v>
                </c:pt>
                <c:pt idx="121">
                  <c:v>43964</c:v>
                </c:pt>
                <c:pt idx="122">
                  <c:v>43965</c:v>
                </c:pt>
                <c:pt idx="123">
                  <c:v>43966</c:v>
                </c:pt>
                <c:pt idx="124">
                  <c:v>43967</c:v>
                </c:pt>
                <c:pt idx="125">
                  <c:v>43968</c:v>
                </c:pt>
                <c:pt idx="126">
                  <c:v>43969</c:v>
                </c:pt>
                <c:pt idx="127">
                  <c:v>43970</c:v>
                </c:pt>
                <c:pt idx="128">
                  <c:v>43971</c:v>
                </c:pt>
                <c:pt idx="129">
                  <c:v>43972</c:v>
                </c:pt>
                <c:pt idx="130">
                  <c:v>43973</c:v>
                </c:pt>
                <c:pt idx="131">
                  <c:v>43974</c:v>
                </c:pt>
                <c:pt idx="132">
                  <c:v>43975</c:v>
                </c:pt>
                <c:pt idx="133">
                  <c:v>43976</c:v>
                </c:pt>
                <c:pt idx="134">
                  <c:v>43977</c:v>
                </c:pt>
                <c:pt idx="135">
                  <c:v>43978</c:v>
                </c:pt>
                <c:pt idx="136">
                  <c:v>43979</c:v>
                </c:pt>
                <c:pt idx="137">
                  <c:v>43980</c:v>
                </c:pt>
                <c:pt idx="138">
                  <c:v>43981</c:v>
                </c:pt>
                <c:pt idx="139">
                  <c:v>43982</c:v>
                </c:pt>
                <c:pt idx="140">
                  <c:v>43983</c:v>
                </c:pt>
                <c:pt idx="141">
                  <c:v>43984</c:v>
                </c:pt>
                <c:pt idx="142">
                  <c:v>43985</c:v>
                </c:pt>
                <c:pt idx="143">
                  <c:v>43986</c:v>
                </c:pt>
                <c:pt idx="144">
                  <c:v>43987</c:v>
                </c:pt>
                <c:pt idx="145">
                  <c:v>43988</c:v>
                </c:pt>
                <c:pt idx="146">
                  <c:v>43989</c:v>
                </c:pt>
                <c:pt idx="147">
                  <c:v>43990</c:v>
                </c:pt>
                <c:pt idx="148">
                  <c:v>43991</c:v>
                </c:pt>
                <c:pt idx="149">
                  <c:v>43992</c:v>
                </c:pt>
                <c:pt idx="150">
                  <c:v>43993</c:v>
                </c:pt>
                <c:pt idx="151">
                  <c:v>43994</c:v>
                </c:pt>
                <c:pt idx="152">
                  <c:v>43995</c:v>
                </c:pt>
                <c:pt idx="153">
                  <c:v>43996</c:v>
                </c:pt>
                <c:pt idx="154">
                  <c:v>43997</c:v>
                </c:pt>
                <c:pt idx="155">
                  <c:v>43998</c:v>
                </c:pt>
                <c:pt idx="156">
                  <c:v>43999</c:v>
                </c:pt>
                <c:pt idx="157">
                  <c:v>44000</c:v>
                </c:pt>
                <c:pt idx="158">
                  <c:v>44001</c:v>
                </c:pt>
                <c:pt idx="159">
                  <c:v>44002</c:v>
                </c:pt>
                <c:pt idx="160">
                  <c:v>44003</c:v>
                </c:pt>
                <c:pt idx="161">
                  <c:v>44004</c:v>
                </c:pt>
                <c:pt idx="162">
                  <c:v>44005</c:v>
                </c:pt>
                <c:pt idx="163">
                  <c:v>44006</c:v>
                </c:pt>
                <c:pt idx="164">
                  <c:v>44007</c:v>
                </c:pt>
                <c:pt idx="165">
                  <c:v>44008</c:v>
                </c:pt>
                <c:pt idx="166">
                  <c:v>44009</c:v>
                </c:pt>
                <c:pt idx="167">
                  <c:v>44010</c:v>
                </c:pt>
              </c:numCache>
            </c:numRef>
          </c:cat>
          <c:val>
            <c:numRef>
              <c:f>Trafic_Cumul7j!$F$4:$F$171</c:f>
              <c:numCache>
                <c:formatCode>General</c:formatCode>
                <c:ptCount val="168"/>
                <c:pt idx="0">
                  <c:v>4.0361771058315288</c:v>
                </c:pt>
                <c:pt idx="1">
                  <c:v>2.7132829373650136</c:v>
                </c:pt>
                <c:pt idx="2">
                  <c:v>1.4848812095032304</c:v>
                </c:pt>
                <c:pt idx="3">
                  <c:v>0.82343412526997284</c:v>
                </c:pt>
                <c:pt idx="4">
                  <c:v>3.5637149028078019</c:v>
                </c:pt>
                <c:pt idx="5">
                  <c:v>3.9416846652267967</c:v>
                </c:pt>
                <c:pt idx="6">
                  <c:v>4.130669546436283</c:v>
                </c:pt>
                <c:pt idx="7">
                  <c:v>-1.4443844492440516</c:v>
                </c:pt>
                <c:pt idx="8">
                  <c:v>-2.5782937365010805</c:v>
                </c:pt>
                <c:pt idx="9">
                  <c:v>-3.7122030237580872</c:v>
                </c:pt>
                <c:pt idx="10">
                  <c:v>-1.8223542116630687</c:v>
                </c:pt>
                <c:pt idx="11">
                  <c:v>-6.3579913606911287</c:v>
                </c:pt>
                <c:pt idx="12">
                  <c:v>-5.0350971922246028</c:v>
                </c:pt>
                <c:pt idx="13">
                  <c:v>-5.4130669546436199</c:v>
                </c:pt>
                <c:pt idx="14">
                  <c:v>-2.1058315334773092</c:v>
                </c:pt>
                <c:pt idx="15">
                  <c:v>-0.87742980561553718</c:v>
                </c:pt>
                <c:pt idx="16">
                  <c:v>-0.87742980561553718</c:v>
                </c:pt>
                <c:pt idx="17">
                  <c:v>1.6738660907127612</c:v>
                </c:pt>
                <c:pt idx="18">
                  <c:v>1.2958963282937441</c:v>
                </c:pt>
                <c:pt idx="19">
                  <c:v>1.8628509719222475</c:v>
                </c:pt>
                <c:pt idx="20">
                  <c:v>1.4848812095032304</c:v>
                </c:pt>
                <c:pt idx="21">
                  <c:v>1.9573434125270017</c:v>
                </c:pt>
                <c:pt idx="22">
                  <c:v>1.5793736501080069</c:v>
                </c:pt>
                <c:pt idx="23">
                  <c:v>2.9022678185745221</c:v>
                </c:pt>
                <c:pt idx="24">
                  <c:v>0.2564794816414917</c:v>
                </c:pt>
                <c:pt idx="25">
                  <c:v>-2.0113390928725661</c:v>
                </c:pt>
                <c:pt idx="26">
                  <c:v>-5.4130669546436199</c:v>
                </c:pt>
                <c:pt idx="27">
                  <c:v>-4.6571274298056071</c:v>
                </c:pt>
                <c:pt idx="28">
                  <c:v>-6.9249460043196436</c:v>
                </c:pt>
                <c:pt idx="29">
                  <c:v>-4.846112311015105</c:v>
                </c:pt>
                <c:pt idx="30">
                  <c:v>-5.3185745140388763</c:v>
                </c:pt>
                <c:pt idx="31">
                  <c:v>-6.6414686825053915</c:v>
                </c:pt>
                <c:pt idx="32">
                  <c:v>-6.7359611231101457</c:v>
                </c:pt>
                <c:pt idx="33">
                  <c:v>-5.5075593952483732</c:v>
                </c:pt>
                <c:pt idx="34">
                  <c:v>-7.7753779697624203</c:v>
                </c:pt>
                <c:pt idx="35">
                  <c:v>-9.4762419006479419</c:v>
                </c:pt>
                <c:pt idx="36">
                  <c:v>-11.838552915766732</c:v>
                </c:pt>
                <c:pt idx="37">
                  <c:v>-11.082613390928731</c:v>
                </c:pt>
                <c:pt idx="38">
                  <c:v>-10.610151187904959</c:v>
                </c:pt>
                <c:pt idx="39">
                  <c:v>-9.1927645788336889</c:v>
                </c:pt>
                <c:pt idx="40">
                  <c:v>-9.7597192224622038</c:v>
                </c:pt>
                <c:pt idx="41">
                  <c:v>-10.1376889848812</c:v>
                </c:pt>
                <c:pt idx="42">
                  <c:v>-10.988120950323953</c:v>
                </c:pt>
                <c:pt idx="43">
                  <c:v>-12.5</c:v>
                </c:pt>
                <c:pt idx="44">
                  <c:v>-15.807235421166299</c:v>
                </c:pt>
                <c:pt idx="45">
                  <c:v>-12.405507559395247</c:v>
                </c:pt>
                <c:pt idx="46">
                  <c:v>-12.594492440604743</c:v>
                </c:pt>
                <c:pt idx="47">
                  <c:v>-14.767818574514024</c:v>
                </c:pt>
                <c:pt idx="48">
                  <c:v>-12.877969762418996</c:v>
                </c:pt>
                <c:pt idx="49">
                  <c:v>-10.421166306695461</c:v>
                </c:pt>
                <c:pt idx="50">
                  <c:v>-6.9249460043196436</c:v>
                </c:pt>
                <c:pt idx="51">
                  <c:v>-3.2397408207343381</c:v>
                </c:pt>
                <c:pt idx="52">
                  <c:v>-7.1139308855291628</c:v>
                </c:pt>
                <c:pt idx="53">
                  <c:v>-7.0194384449243863</c:v>
                </c:pt>
                <c:pt idx="54">
                  <c:v>-5.7910367170626369</c:v>
                </c:pt>
                <c:pt idx="55">
                  <c:v>-6.6414686825053915</c:v>
                </c:pt>
                <c:pt idx="56">
                  <c:v>-8.6258099352051758</c:v>
                </c:pt>
                <c:pt idx="57">
                  <c:v>-12.122030237580983</c:v>
                </c:pt>
                <c:pt idx="58">
                  <c:v>-15.240280777537796</c:v>
                </c:pt>
                <c:pt idx="59">
                  <c:v>-14.011879049676024</c:v>
                </c:pt>
                <c:pt idx="60">
                  <c:v>-19.397948164146861</c:v>
                </c:pt>
                <c:pt idx="61">
                  <c:v>-28.091252699784018</c:v>
                </c:pt>
                <c:pt idx="62">
                  <c:v>-38.57991360691144</c:v>
                </c:pt>
                <c:pt idx="63">
                  <c:v>-48.690604751619873</c:v>
                </c:pt>
                <c:pt idx="64">
                  <c:v>-60.785637149028069</c:v>
                </c:pt>
                <c:pt idx="65">
                  <c:v>-69.384449244060477</c:v>
                </c:pt>
                <c:pt idx="66">
                  <c:v>-78.739200863930876</c:v>
                </c:pt>
                <c:pt idx="67">
                  <c:v>-83.841792656587472</c:v>
                </c:pt>
                <c:pt idx="68">
                  <c:v>-85.920626349892004</c:v>
                </c:pt>
                <c:pt idx="69">
                  <c:v>-86.487580993520524</c:v>
                </c:pt>
                <c:pt idx="70">
                  <c:v>-87.243520518358537</c:v>
                </c:pt>
                <c:pt idx="71">
                  <c:v>-86.960043196544262</c:v>
                </c:pt>
                <c:pt idx="72">
                  <c:v>-85.920626349892004</c:v>
                </c:pt>
                <c:pt idx="73">
                  <c:v>-86.015118790496757</c:v>
                </c:pt>
                <c:pt idx="74">
                  <c:v>-84.408747300215978</c:v>
                </c:pt>
                <c:pt idx="75">
                  <c:v>-84.125269978401732</c:v>
                </c:pt>
                <c:pt idx="76">
                  <c:v>-84.030777537796979</c:v>
                </c:pt>
                <c:pt idx="77">
                  <c:v>-83.652807775377966</c:v>
                </c:pt>
                <c:pt idx="78">
                  <c:v>-83.180345572354213</c:v>
                </c:pt>
                <c:pt idx="79">
                  <c:v>-83.274838012958966</c:v>
                </c:pt>
                <c:pt idx="80">
                  <c:v>-81.384989200863927</c:v>
                </c:pt>
                <c:pt idx="81">
                  <c:v>-81.951943844492433</c:v>
                </c:pt>
                <c:pt idx="82">
                  <c:v>-80.818034557235421</c:v>
                </c:pt>
                <c:pt idx="83">
                  <c:v>-79.211663066954642</c:v>
                </c:pt>
                <c:pt idx="84">
                  <c:v>-78.45572354211663</c:v>
                </c:pt>
                <c:pt idx="85">
                  <c:v>-76.471382289416852</c:v>
                </c:pt>
                <c:pt idx="86">
                  <c:v>-76.471382289416852</c:v>
                </c:pt>
                <c:pt idx="87">
                  <c:v>-77.038336933045358</c:v>
                </c:pt>
                <c:pt idx="88">
                  <c:v>-78.172246220302384</c:v>
                </c:pt>
                <c:pt idx="89">
                  <c:v>-76.187904967602591</c:v>
                </c:pt>
                <c:pt idx="90">
                  <c:v>-76.093412526997838</c:v>
                </c:pt>
                <c:pt idx="91">
                  <c:v>-75.053995680345565</c:v>
                </c:pt>
                <c:pt idx="92">
                  <c:v>-75.431965442764579</c:v>
                </c:pt>
                <c:pt idx="93">
                  <c:v>-75.242980561555072</c:v>
                </c:pt>
                <c:pt idx="94">
                  <c:v>-76.187904967602591</c:v>
                </c:pt>
                <c:pt idx="95">
                  <c:v>-73.353131749460047</c:v>
                </c:pt>
                <c:pt idx="96">
                  <c:v>-74.487041036717059</c:v>
                </c:pt>
                <c:pt idx="97">
                  <c:v>-73.731101511879046</c:v>
                </c:pt>
                <c:pt idx="98">
                  <c:v>-73.920086393088553</c:v>
                </c:pt>
                <c:pt idx="99">
                  <c:v>-73.636609071274293</c:v>
                </c:pt>
                <c:pt idx="100">
                  <c:v>-72.786177105831527</c:v>
                </c:pt>
                <c:pt idx="101">
                  <c:v>-70.896328293736502</c:v>
                </c:pt>
                <c:pt idx="102">
                  <c:v>-70.990820734341256</c:v>
                </c:pt>
                <c:pt idx="103">
                  <c:v>-71.463282937365008</c:v>
                </c:pt>
                <c:pt idx="104">
                  <c:v>-72.408207343412528</c:v>
                </c:pt>
                <c:pt idx="105">
                  <c:v>-71.274298056155502</c:v>
                </c:pt>
                <c:pt idx="106">
                  <c:v>-73.258639308855294</c:v>
                </c:pt>
                <c:pt idx="107">
                  <c:v>-74.109071274298046</c:v>
                </c:pt>
                <c:pt idx="108">
                  <c:v>-74.581533477321813</c:v>
                </c:pt>
                <c:pt idx="109">
                  <c:v>-75.053995680345565</c:v>
                </c:pt>
                <c:pt idx="110">
                  <c:v>-72.975161987041034</c:v>
                </c:pt>
                <c:pt idx="111">
                  <c:v>-70.045896328293736</c:v>
                </c:pt>
                <c:pt idx="112">
                  <c:v>-68.345032397408218</c:v>
                </c:pt>
                <c:pt idx="113">
                  <c:v>-66.644168466522686</c:v>
                </c:pt>
                <c:pt idx="114">
                  <c:v>-65.226781857451414</c:v>
                </c:pt>
                <c:pt idx="115">
                  <c:v>-65.699244060475166</c:v>
                </c:pt>
                <c:pt idx="116">
                  <c:v>-61.919546436285103</c:v>
                </c:pt>
                <c:pt idx="117">
                  <c:v>-58.139848812095032</c:v>
                </c:pt>
                <c:pt idx="118">
                  <c:v>-56.627969762419006</c:v>
                </c:pt>
                <c:pt idx="119">
                  <c:v>-54.076673866090708</c:v>
                </c:pt>
                <c:pt idx="120">
                  <c:v>-47.178725701943833</c:v>
                </c:pt>
                <c:pt idx="121">
                  <c:v>-38.10745140388768</c:v>
                </c:pt>
                <c:pt idx="122">
                  <c:v>-28.469222462203025</c:v>
                </c:pt>
                <c:pt idx="123">
                  <c:v>-25.161987041036717</c:v>
                </c:pt>
                <c:pt idx="124">
                  <c:v>-19.303455723542108</c:v>
                </c:pt>
                <c:pt idx="125">
                  <c:v>-10.515658747300217</c:v>
                </c:pt>
                <c:pt idx="126">
                  <c:v>-8.0588552915766609</c:v>
                </c:pt>
                <c:pt idx="127">
                  <c:v>-7.2084233261339055</c:v>
                </c:pt>
                <c:pt idx="128">
                  <c:v>-11.460583153347725</c:v>
                </c:pt>
                <c:pt idx="129">
                  <c:v>-12.405507559395247</c:v>
                </c:pt>
                <c:pt idx="130">
                  <c:v>-13.066954643628515</c:v>
                </c:pt>
                <c:pt idx="131">
                  <c:v>-14.673326133909281</c:v>
                </c:pt>
                <c:pt idx="132">
                  <c:v>-19.114470842332597</c:v>
                </c:pt>
                <c:pt idx="133">
                  <c:v>-16.657667386609067</c:v>
                </c:pt>
                <c:pt idx="134">
                  <c:v>-13.255939524838013</c:v>
                </c:pt>
                <c:pt idx="135">
                  <c:v>-7.4919006479481576</c:v>
                </c:pt>
                <c:pt idx="136">
                  <c:v>-5.8855291576673796</c:v>
                </c:pt>
                <c:pt idx="137">
                  <c:v>-5.0350971922246028</c:v>
                </c:pt>
                <c:pt idx="138">
                  <c:v>-4.7516198704103623</c:v>
                </c:pt>
                <c:pt idx="139">
                  <c:v>-2.8617710583153211</c:v>
                </c:pt>
                <c:pt idx="140">
                  <c:v>-5.224082073434122</c:v>
                </c:pt>
                <c:pt idx="141">
                  <c:v>-10.1376889848812</c:v>
                </c:pt>
                <c:pt idx="142">
                  <c:v>-11.36609071274297</c:v>
                </c:pt>
                <c:pt idx="143">
                  <c:v>-15.523758099352047</c:v>
                </c:pt>
                <c:pt idx="144">
                  <c:v>-15.334773218142539</c:v>
                </c:pt>
                <c:pt idx="145">
                  <c:v>-15.996220302375807</c:v>
                </c:pt>
                <c:pt idx="146">
                  <c:v>-19.775917926565867</c:v>
                </c:pt>
                <c:pt idx="147">
                  <c:v>-20.248380129589627</c:v>
                </c:pt>
                <c:pt idx="148">
                  <c:v>-18.264038876889842</c:v>
                </c:pt>
                <c:pt idx="149">
                  <c:v>-20.720842332613376</c:v>
                </c:pt>
                <c:pt idx="150">
                  <c:v>-16.374190064794803</c:v>
                </c:pt>
                <c:pt idx="151">
                  <c:v>-15.240280777537796</c:v>
                </c:pt>
                <c:pt idx="152">
                  <c:v>-14.862311015118779</c:v>
                </c:pt>
                <c:pt idx="153">
                  <c:v>-13.822894168466515</c:v>
                </c:pt>
                <c:pt idx="154">
                  <c:v>-10.988120950323953</c:v>
                </c:pt>
                <c:pt idx="155">
                  <c:v>-8.6258099352051758</c:v>
                </c:pt>
                <c:pt idx="156">
                  <c:v>-5.6020518358531168</c:v>
                </c:pt>
                <c:pt idx="157">
                  <c:v>-5.9800215982721339</c:v>
                </c:pt>
                <c:pt idx="158">
                  <c:v>-4.1846652267818474</c:v>
                </c:pt>
                <c:pt idx="159">
                  <c:v>-1.633369330453549</c:v>
                </c:pt>
                <c:pt idx="160">
                  <c:v>2.1463282937365102</c:v>
                </c:pt>
                <c:pt idx="161">
                  <c:v>4.2251619870410595</c:v>
                </c:pt>
                <c:pt idx="162">
                  <c:v>2.8077753779697678</c:v>
                </c:pt>
                <c:pt idx="163">
                  <c:v>1.6738660907127612</c:v>
                </c:pt>
                <c:pt idx="164">
                  <c:v>1.6738660907127612</c:v>
                </c:pt>
                <c:pt idx="165">
                  <c:v>1.2014038876889899</c:v>
                </c:pt>
                <c:pt idx="166">
                  <c:v>-0.404967602591777</c:v>
                </c:pt>
                <c:pt idx="167">
                  <c:v>-1.7278617710583033</c:v>
                </c:pt>
              </c:numCache>
            </c:numRef>
          </c:val>
          <c:smooth val="0"/>
          <c:extLst>
            <c:ext xmlns:c16="http://schemas.microsoft.com/office/drawing/2014/chart" uri="{C3380CC4-5D6E-409C-BE32-E72D297353CC}">
              <c16:uniqueId val="{00000000-0F96-4386-8911-8F7AB515EE05}"/>
            </c:ext>
          </c:extLst>
        </c:ser>
        <c:ser>
          <c:idx val="1"/>
          <c:order val="1"/>
          <c:tx>
            <c:strRef>
              <c:f>Trafic_Cumul7j!$G$3</c:f>
              <c:strCache>
                <c:ptCount val="1"/>
                <c:pt idx="0">
                  <c:v>Indice trafic Tous véhicules</c:v>
                </c:pt>
              </c:strCache>
            </c:strRef>
          </c:tx>
          <c:spPr>
            <a:ln w="28575" cap="rnd">
              <a:solidFill>
                <a:schemeClr val="accent5"/>
              </a:solidFill>
              <a:round/>
            </a:ln>
            <a:effectLst/>
          </c:spPr>
          <c:marker>
            <c:symbol val="none"/>
          </c:marker>
          <c:cat>
            <c:numRef>
              <c:f>Trafic_Cumul7j!$B$4:$B$171</c:f>
              <c:numCache>
                <c:formatCode>d\-mmm</c:formatCode>
                <c:ptCount val="168"/>
                <c:pt idx="0">
                  <c:v>43843</c:v>
                </c:pt>
                <c:pt idx="1">
                  <c:v>43844</c:v>
                </c:pt>
                <c:pt idx="2">
                  <c:v>43845</c:v>
                </c:pt>
                <c:pt idx="3">
                  <c:v>43846</c:v>
                </c:pt>
                <c:pt idx="4">
                  <c:v>43847</c:v>
                </c:pt>
                <c:pt idx="5">
                  <c:v>43848</c:v>
                </c:pt>
                <c:pt idx="6">
                  <c:v>43849</c:v>
                </c:pt>
                <c:pt idx="7">
                  <c:v>43850</c:v>
                </c:pt>
                <c:pt idx="8">
                  <c:v>43851</c:v>
                </c:pt>
                <c:pt idx="9">
                  <c:v>43852</c:v>
                </c:pt>
                <c:pt idx="10">
                  <c:v>43853</c:v>
                </c:pt>
                <c:pt idx="11">
                  <c:v>43854</c:v>
                </c:pt>
                <c:pt idx="12">
                  <c:v>43855</c:v>
                </c:pt>
                <c:pt idx="13">
                  <c:v>43856</c:v>
                </c:pt>
                <c:pt idx="14">
                  <c:v>43857</c:v>
                </c:pt>
                <c:pt idx="15">
                  <c:v>43858</c:v>
                </c:pt>
                <c:pt idx="16">
                  <c:v>43859</c:v>
                </c:pt>
                <c:pt idx="17">
                  <c:v>43860</c:v>
                </c:pt>
                <c:pt idx="18">
                  <c:v>43861</c:v>
                </c:pt>
                <c:pt idx="19">
                  <c:v>43862</c:v>
                </c:pt>
                <c:pt idx="20">
                  <c:v>43863</c:v>
                </c:pt>
                <c:pt idx="21">
                  <c:v>43864</c:v>
                </c:pt>
                <c:pt idx="22">
                  <c:v>43865</c:v>
                </c:pt>
                <c:pt idx="23">
                  <c:v>43866</c:v>
                </c:pt>
                <c:pt idx="24">
                  <c:v>43867</c:v>
                </c:pt>
                <c:pt idx="25">
                  <c:v>43868</c:v>
                </c:pt>
                <c:pt idx="26">
                  <c:v>43869</c:v>
                </c:pt>
                <c:pt idx="27">
                  <c:v>43870</c:v>
                </c:pt>
                <c:pt idx="28">
                  <c:v>43871</c:v>
                </c:pt>
                <c:pt idx="29">
                  <c:v>43872</c:v>
                </c:pt>
                <c:pt idx="30">
                  <c:v>43873</c:v>
                </c:pt>
                <c:pt idx="31">
                  <c:v>43874</c:v>
                </c:pt>
                <c:pt idx="32">
                  <c:v>43875</c:v>
                </c:pt>
                <c:pt idx="33">
                  <c:v>43876</c:v>
                </c:pt>
                <c:pt idx="34">
                  <c:v>43877</c:v>
                </c:pt>
                <c:pt idx="35">
                  <c:v>43878</c:v>
                </c:pt>
                <c:pt idx="36">
                  <c:v>43879</c:v>
                </c:pt>
                <c:pt idx="37">
                  <c:v>43880</c:v>
                </c:pt>
                <c:pt idx="38">
                  <c:v>43881</c:v>
                </c:pt>
                <c:pt idx="39">
                  <c:v>43882</c:v>
                </c:pt>
                <c:pt idx="40">
                  <c:v>43883</c:v>
                </c:pt>
                <c:pt idx="41">
                  <c:v>43884</c:v>
                </c:pt>
                <c:pt idx="42">
                  <c:v>43885</c:v>
                </c:pt>
                <c:pt idx="43">
                  <c:v>43886</c:v>
                </c:pt>
                <c:pt idx="44">
                  <c:v>43887</c:v>
                </c:pt>
                <c:pt idx="45">
                  <c:v>43888</c:v>
                </c:pt>
                <c:pt idx="46">
                  <c:v>43889</c:v>
                </c:pt>
                <c:pt idx="47">
                  <c:v>43890</c:v>
                </c:pt>
                <c:pt idx="48">
                  <c:v>43891</c:v>
                </c:pt>
                <c:pt idx="49">
                  <c:v>43892</c:v>
                </c:pt>
                <c:pt idx="50">
                  <c:v>43893</c:v>
                </c:pt>
                <c:pt idx="51">
                  <c:v>43894</c:v>
                </c:pt>
                <c:pt idx="52">
                  <c:v>43895</c:v>
                </c:pt>
                <c:pt idx="53">
                  <c:v>43896</c:v>
                </c:pt>
                <c:pt idx="54">
                  <c:v>43897</c:v>
                </c:pt>
                <c:pt idx="55">
                  <c:v>43898</c:v>
                </c:pt>
                <c:pt idx="56">
                  <c:v>43899</c:v>
                </c:pt>
                <c:pt idx="57">
                  <c:v>43900</c:v>
                </c:pt>
                <c:pt idx="58">
                  <c:v>43901</c:v>
                </c:pt>
                <c:pt idx="59">
                  <c:v>43902</c:v>
                </c:pt>
                <c:pt idx="60">
                  <c:v>43903</c:v>
                </c:pt>
                <c:pt idx="61">
                  <c:v>43904</c:v>
                </c:pt>
                <c:pt idx="62">
                  <c:v>43905</c:v>
                </c:pt>
                <c:pt idx="63">
                  <c:v>43906</c:v>
                </c:pt>
                <c:pt idx="64">
                  <c:v>43907</c:v>
                </c:pt>
                <c:pt idx="65">
                  <c:v>43908</c:v>
                </c:pt>
                <c:pt idx="66">
                  <c:v>43909</c:v>
                </c:pt>
                <c:pt idx="67">
                  <c:v>43910</c:v>
                </c:pt>
                <c:pt idx="68">
                  <c:v>43911</c:v>
                </c:pt>
                <c:pt idx="69">
                  <c:v>43912</c:v>
                </c:pt>
                <c:pt idx="70">
                  <c:v>43913</c:v>
                </c:pt>
                <c:pt idx="71">
                  <c:v>43914</c:v>
                </c:pt>
                <c:pt idx="72">
                  <c:v>43915</c:v>
                </c:pt>
                <c:pt idx="73">
                  <c:v>43916</c:v>
                </c:pt>
                <c:pt idx="74">
                  <c:v>43917</c:v>
                </c:pt>
                <c:pt idx="75">
                  <c:v>43918</c:v>
                </c:pt>
                <c:pt idx="76">
                  <c:v>43919</c:v>
                </c:pt>
                <c:pt idx="77">
                  <c:v>43920</c:v>
                </c:pt>
                <c:pt idx="78">
                  <c:v>43921</c:v>
                </c:pt>
                <c:pt idx="79">
                  <c:v>43922</c:v>
                </c:pt>
                <c:pt idx="80">
                  <c:v>43923</c:v>
                </c:pt>
                <c:pt idx="81">
                  <c:v>43924</c:v>
                </c:pt>
                <c:pt idx="82">
                  <c:v>43925</c:v>
                </c:pt>
                <c:pt idx="83">
                  <c:v>43926</c:v>
                </c:pt>
                <c:pt idx="84">
                  <c:v>43927</c:v>
                </c:pt>
                <c:pt idx="85">
                  <c:v>43928</c:v>
                </c:pt>
                <c:pt idx="86">
                  <c:v>43929</c:v>
                </c:pt>
                <c:pt idx="87">
                  <c:v>43930</c:v>
                </c:pt>
                <c:pt idx="88">
                  <c:v>43931</c:v>
                </c:pt>
                <c:pt idx="89">
                  <c:v>43932</c:v>
                </c:pt>
                <c:pt idx="90">
                  <c:v>43933</c:v>
                </c:pt>
                <c:pt idx="91">
                  <c:v>43934</c:v>
                </c:pt>
                <c:pt idx="92">
                  <c:v>43935</c:v>
                </c:pt>
                <c:pt idx="93">
                  <c:v>43936</c:v>
                </c:pt>
                <c:pt idx="94">
                  <c:v>43937</c:v>
                </c:pt>
                <c:pt idx="95">
                  <c:v>43938</c:v>
                </c:pt>
                <c:pt idx="96">
                  <c:v>43939</c:v>
                </c:pt>
                <c:pt idx="97">
                  <c:v>43940</c:v>
                </c:pt>
                <c:pt idx="98">
                  <c:v>43941</c:v>
                </c:pt>
                <c:pt idx="99">
                  <c:v>43942</c:v>
                </c:pt>
                <c:pt idx="100">
                  <c:v>43943</c:v>
                </c:pt>
                <c:pt idx="101">
                  <c:v>43944</c:v>
                </c:pt>
                <c:pt idx="102">
                  <c:v>43945</c:v>
                </c:pt>
                <c:pt idx="103">
                  <c:v>43946</c:v>
                </c:pt>
                <c:pt idx="104">
                  <c:v>43947</c:v>
                </c:pt>
                <c:pt idx="105">
                  <c:v>43948</c:v>
                </c:pt>
                <c:pt idx="106">
                  <c:v>43949</c:v>
                </c:pt>
                <c:pt idx="107">
                  <c:v>43950</c:v>
                </c:pt>
                <c:pt idx="108">
                  <c:v>43951</c:v>
                </c:pt>
                <c:pt idx="109">
                  <c:v>43952</c:v>
                </c:pt>
                <c:pt idx="110">
                  <c:v>43953</c:v>
                </c:pt>
                <c:pt idx="111">
                  <c:v>43954</c:v>
                </c:pt>
                <c:pt idx="112">
                  <c:v>43955</c:v>
                </c:pt>
                <c:pt idx="113">
                  <c:v>43956</c:v>
                </c:pt>
                <c:pt idx="114">
                  <c:v>43957</c:v>
                </c:pt>
                <c:pt idx="115">
                  <c:v>43958</c:v>
                </c:pt>
                <c:pt idx="116">
                  <c:v>43959</c:v>
                </c:pt>
                <c:pt idx="117">
                  <c:v>43960</c:v>
                </c:pt>
                <c:pt idx="118">
                  <c:v>43961</c:v>
                </c:pt>
                <c:pt idx="119">
                  <c:v>43962</c:v>
                </c:pt>
                <c:pt idx="120">
                  <c:v>43963</c:v>
                </c:pt>
                <c:pt idx="121">
                  <c:v>43964</c:v>
                </c:pt>
                <c:pt idx="122">
                  <c:v>43965</c:v>
                </c:pt>
                <c:pt idx="123">
                  <c:v>43966</c:v>
                </c:pt>
                <c:pt idx="124">
                  <c:v>43967</c:v>
                </c:pt>
                <c:pt idx="125">
                  <c:v>43968</c:v>
                </c:pt>
                <c:pt idx="126">
                  <c:v>43969</c:v>
                </c:pt>
                <c:pt idx="127">
                  <c:v>43970</c:v>
                </c:pt>
                <c:pt idx="128">
                  <c:v>43971</c:v>
                </c:pt>
                <c:pt idx="129">
                  <c:v>43972</c:v>
                </c:pt>
                <c:pt idx="130">
                  <c:v>43973</c:v>
                </c:pt>
                <c:pt idx="131">
                  <c:v>43974</c:v>
                </c:pt>
                <c:pt idx="132">
                  <c:v>43975</c:v>
                </c:pt>
                <c:pt idx="133">
                  <c:v>43976</c:v>
                </c:pt>
                <c:pt idx="134">
                  <c:v>43977</c:v>
                </c:pt>
                <c:pt idx="135">
                  <c:v>43978</c:v>
                </c:pt>
                <c:pt idx="136">
                  <c:v>43979</c:v>
                </c:pt>
                <c:pt idx="137">
                  <c:v>43980</c:v>
                </c:pt>
                <c:pt idx="138">
                  <c:v>43981</c:v>
                </c:pt>
                <c:pt idx="139">
                  <c:v>43982</c:v>
                </c:pt>
                <c:pt idx="140">
                  <c:v>43983</c:v>
                </c:pt>
                <c:pt idx="141">
                  <c:v>43984</c:v>
                </c:pt>
                <c:pt idx="142">
                  <c:v>43985</c:v>
                </c:pt>
                <c:pt idx="143">
                  <c:v>43986</c:v>
                </c:pt>
                <c:pt idx="144">
                  <c:v>43987</c:v>
                </c:pt>
                <c:pt idx="145">
                  <c:v>43988</c:v>
                </c:pt>
                <c:pt idx="146">
                  <c:v>43989</c:v>
                </c:pt>
                <c:pt idx="147">
                  <c:v>43990</c:v>
                </c:pt>
                <c:pt idx="148">
                  <c:v>43991</c:v>
                </c:pt>
                <c:pt idx="149">
                  <c:v>43992</c:v>
                </c:pt>
                <c:pt idx="150">
                  <c:v>43993</c:v>
                </c:pt>
                <c:pt idx="151">
                  <c:v>43994</c:v>
                </c:pt>
                <c:pt idx="152">
                  <c:v>43995</c:v>
                </c:pt>
                <c:pt idx="153">
                  <c:v>43996</c:v>
                </c:pt>
                <c:pt idx="154">
                  <c:v>43997</c:v>
                </c:pt>
                <c:pt idx="155">
                  <c:v>43998</c:v>
                </c:pt>
                <c:pt idx="156">
                  <c:v>43999</c:v>
                </c:pt>
                <c:pt idx="157">
                  <c:v>44000</c:v>
                </c:pt>
                <c:pt idx="158">
                  <c:v>44001</c:v>
                </c:pt>
                <c:pt idx="159">
                  <c:v>44002</c:v>
                </c:pt>
                <c:pt idx="160">
                  <c:v>44003</c:v>
                </c:pt>
                <c:pt idx="161">
                  <c:v>44004</c:v>
                </c:pt>
                <c:pt idx="162">
                  <c:v>44005</c:v>
                </c:pt>
                <c:pt idx="163">
                  <c:v>44006</c:v>
                </c:pt>
                <c:pt idx="164">
                  <c:v>44007</c:v>
                </c:pt>
                <c:pt idx="165">
                  <c:v>44008</c:v>
                </c:pt>
                <c:pt idx="166">
                  <c:v>44009</c:v>
                </c:pt>
                <c:pt idx="167">
                  <c:v>44010</c:v>
                </c:pt>
              </c:numCache>
            </c:numRef>
          </c:cat>
          <c:val>
            <c:numRef>
              <c:f>Trafic_Cumul7j!$G$4:$G$171</c:f>
              <c:numCache>
                <c:formatCode>General</c:formatCode>
                <c:ptCount val="168"/>
                <c:pt idx="0">
                  <c:v>-4</c:v>
                </c:pt>
                <c:pt idx="1">
                  <c:v>-3</c:v>
                </c:pt>
                <c:pt idx="2">
                  <c:v>-2</c:v>
                </c:pt>
                <c:pt idx="3">
                  <c:v>-2</c:v>
                </c:pt>
                <c:pt idx="4">
                  <c:v>-2</c:v>
                </c:pt>
                <c:pt idx="5">
                  <c:v>-1</c:v>
                </c:pt>
                <c:pt idx="6">
                  <c:v>-2</c:v>
                </c:pt>
                <c:pt idx="7">
                  <c:v>-1</c:v>
                </c:pt>
                <c:pt idx="8">
                  <c:v>-1</c:v>
                </c:pt>
                <c:pt idx="9">
                  <c:v>-1</c:v>
                </c:pt>
                <c:pt idx="10">
                  <c:v>-1</c:v>
                </c:pt>
                <c:pt idx="11">
                  <c:v>-1</c:v>
                </c:pt>
                <c:pt idx="12">
                  <c:v>-1</c:v>
                </c:pt>
                <c:pt idx="13">
                  <c:v>0</c:v>
                </c:pt>
                <c:pt idx="14">
                  <c:v>0</c:v>
                </c:pt>
                <c:pt idx="15">
                  <c:v>-1</c:v>
                </c:pt>
                <c:pt idx="16">
                  <c:v>-1</c:v>
                </c:pt>
                <c:pt idx="17">
                  <c:v>-3</c:v>
                </c:pt>
                <c:pt idx="18">
                  <c:v>-3</c:v>
                </c:pt>
                <c:pt idx="19">
                  <c:v>-3</c:v>
                </c:pt>
                <c:pt idx="20">
                  <c:v>-3</c:v>
                </c:pt>
                <c:pt idx="21">
                  <c:v>-2</c:v>
                </c:pt>
                <c:pt idx="22">
                  <c:v>-2</c:v>
                </c:pt>
                <c:pt idx="23">
                  <c:v>-1</c:v>
                </c:pt>
                <c:pt idx="24">
                  <c:v>1</c:v>
                </c:pt>
                <c:pt idx="25">
                  <c:v>1</c:v>
                </c:pt>
                <c:pt idx="26">
                  <c:v>2</c:v>
                </c:pt>
                <c:pt idx="27">
                  <c:v>2</c:v>
                </c:pt>
                <c:pt idx="28">
                  <c:v>3</c:v>
                </c:pt>
                <c:pt idx="29">
                  <c:v>3</c:v>
                </c:pt>
                <c:pt idx="30">
                  <c:v>3</c:v>
                </c:pt>
                <c:pt idx="31">
                  <c:v>3</c:v>
                </c:pt>
                <c:pt idx="32">
                  <c:v>3</c:v>
                </c:pt>
                <c:pt idx="33">
                  <c:v>5</c:v>
                </c:pt>
                <c:pt idx="34">
                  <c:v>6</c:v>
                </c:pt>
                <c:pt idx="35">
                  <c:v>6</c:v>
                </c:pt>
                <c:pt idx="36">
                  <c:v>7</c:v>
                </c:pt>
                <c:pt idx="37">
                  <c:v>7</c:v>
                </c:pt>
                <c:pt idx="38">
                  <c:v>8</c:v>
                </c:pt>
                <c:pt idx="39">
                  <c:v>8</c:v>
                </c:pt>
                <c:pt idx="40">
                  <c:v>9</c:v>
                </c:pt>
                <c:pt idx="41">
                  <c:v>10</c:v>
                </c:pt>
                <c:pt idx="42">
                  <c:v>10</c:v>
                </c:pt>
                <c:pt idx="43">
                  <c:v>9</c:v>
                </c:pt>
                <c:pt idx="44">
                  <c:v>7</c:v>
                </c:pt>
                <c:pt idx="45">
                  <c:v>6</c:v>
                </c:pt>
                <c:pt idx="46">
                  <c:v>4</c:v>
                </c:pt>
                <c:pt idx="47">
                  <c:v>3</c:v>
                </c:pt>
                <c:pt idx="48">
                  <c:v>2</c:v>
                </c:pt>
                <c:pt idx="49">
                  <c:v>1</c:v>
                </c:pt>
                <c:pt idx="50">
                  <c:v>0</c:v>
                </c:pt>
                <c:pt idx="51">
                  <c:v>2</c:v>
                </c:pt>
                <c:pt idx="52">
                  <c:v>1</c:v>
                </c:pt>
                <c:pt idx="53">
                  <c:v>1</c:v>
                </c:pt>
                <c:pt idx="54">
                  <c:v>0</c:v>
                </c:pt>
                <c:pt idx="55">
                  <c:v>-1</c:v>
                </c:pt>
                <c:pt idx="56">
                  <c:v>-1</c:v>
                </c:pt>
                <c:pt idx="57">
                  <c:v>0</c:v>
                </c:pt>
                <c:pt idx="58">
                  <c:v>0</c:v>
                </c:pt>
                <c:pt idx="59">
                  <c:v>0</c:v>
                </c:pt>
                <c:pt idx="60">
                  <c:v>-1</c:v>
                </c:pt>
                <c:pt idx="61">
                  <c:v>-4</c:v>
                </c:pt>
                <c:pt idx="62">
                  <c:v>-5</c:v>
                </c:pt>
                <c:pt idx="63">
                  <c:v>-6</c:v>
                </c:pt>
                <c:pt idx="64">
                  <c:v>-11</c:v>
                </c:pt>
                <c:pt idx="65">
                  <c:v>-20</c:v>
                </c:pt>
                <c:pt idx="66">
                  <c:v>-28.999999999999901</c:v>
                </c:pt>
                <c:pt idx="67">
                  <c:v>-41</c:v>
                </c:pt>
                <c:pt idx="68">
                  <c:v>-48</c:v>
                </c:pt>
                <c:pt idx="69">
                  <c:v>-55</c:v>
                </c:pt>
                <c:pt idx="70">
                  <c:v>-64</c:v>
                </c:pt>
                <c:pt idx="71">
                  <c:v>-70</c:v>
                </c:pt>
                <c:pt idx="72">
                  <c:v>-72</c:v>
                </c:pt>
                <c:pt idx="73">
                  <c:v>-72</c:v>
                </c:pt>
                <c:pt idx="74">
                  <c:v>-73</c:v>
                </c:pt>
                <c:pt idx="75">
                  <c:v>-74</c:v>
                </c:pt>
                <c:pt idx="76">
                  <c:v>-75</c:v>
                </c:pt>
                <c:pt idx="77">
                  <c:v>-75</c:v>
                </c:pt>
                <c:pt idx="78">
                  <c:v>-75</c:v>
                </c:pt>
                <c:pt idx="79">
                  <c:v>-75</c:v>
                </c:pt>
                <c:pt idx="80">
                  <c:v>-74</c:v>
                </c:pt>
                <c:pt idx="81">
                  <c:v>-74</c:v>
                </c:pt>
                <c:pt idx="82">
                  <c:v>-74</c:v>
                </c:pt>
                <c:pt idx="83">
                  <c:v>-73</c:v>
                </c:pt>
                <c:pt idx="84">
                  <c:v>-73</c:v>
                </c:pt>
                <c:pt idx="85">
                  <c:v>-73</c:v>
                </c:pt>
                <c:pt idx="86">
                  <c:v>-72</c:v>
                </c:pt>
                <c:pt idx="87">
                  <c:v>-72</c:v>
                </c:pt>
                <c:pt idx="88">
                  <c:v>-71</c:v>
                </c:pt>
                <c:pt idx="89">
                  <c:v>-72</c:v>
                </c:pt>
                <c:pt idx="90">
                  <c:v>-72</c:v>
                </c:pt>
                <c:pt idx="91">
                  <c:v>-75</c:v>
                </c:pt>
                <c:pt idx="92">
                  <c:v>-74</c:v>
                </c:pt>
                <c:pt idx="93">
                  <c:v>-74</c:v>
                </c:pt>
                <c:pt idx="94">
                  <c:v>-73</c:v>
                </c:pt>
                <c:pt idx="95">
                  <c:v>-72</c:v>
                </c:pt>
                <c:pt idx="96">
                  <c:v>-72</c:v>
                </c:pt>
                <c:pt idx="97">
                  <c:v>-71</c:v>
                </c:pt>
                <c:pt idx="98">
                  <c:v>-67</c:v>
                </c:pt>
                <c:pt idx="99">
                  <c:v>-67</c:v>
                </c:pt>
                <c:pt idx="100">
                  <c:v>-66</c:v>
                </c:pt>
                <c:pt idx="101">
                  <c:v>-66</c:v>
                </c:pt>
                <c:pt idx="102">
                  <c:v>-66</c:v>
                </c:pt>
                <c:pt idx="103">
                  <c:v>-65</c:v>
                </c:pt>
                <c:pt idx="104">
                  <c:v>-65</c:v>
                </c:pt>
                <c:pt idx="105">
                  <c:v>-65</c:v>
                </c:pt>
                <c:pt idx="106">
                  <c:v>-64</c:v>
                </c:pt>
                <c:pt idx="107">
                  <c:v>-63</c:v>
                </c:pt>
                <c:pt idx="108">
                  <c:v>-62</c:v>
                </c:pt>
                <c:pt idx="109">
                  <c:v>-66</c:v>
                </c:pt>
                <c:pt idx="110">
                  <c:v>-66</c:v>
                </c:pt>
                <c:pt idx="111">
                  <c:v>-66</c:v>
                </c:pt>
                <c:pt idx="112">
                  <c:v>-65</c:v>
                </c:pt>
                <c:pt idx="113">
                  <c:v>-64</c:v>
                </c:pt>
                <c:pt idx="114">
                  <c:v>-63</c:v>
                </c:pt>
                <c:pt idx="115">
                  <c:v>-62</c:v>
                </c:pt>
                <c:pt idx="116">
                  <c:v>-61</c:v>
                </c:pt>
                <c:pt idx="117">
                  <c:v>-60</c:v>
                </c:pt>
                <c:pt idx="118">
                  <c:v>-60</c:v>
                </c:pt>
                <c:pt idx="119">
                  <c:v>-56</c:v>
                </c:pt>
                <c:pt idx="120">
                  <c:v>-52</c:v>
                </c:pt>
                <c:pt idx="121">
                  <c:v>-49</c:v>
                </c:pt>
                <c:pt idx="122">
                  <c:v>-45</c:v>
                </c:pt>
                <c:pt idx="123">
                  <c:v>-36</c:v>
                </c:pt>
                <c:pt idx="124">
                  <c:v>-32</c:v>
                </c:pt>
                <c:pt idx="125">
                  <c:v>-28</c:v>
                </c:pt>
                <c:pt idx="126">
                  <c:v>-28</c:v>
                </c:pt>
                <c:pt idx="127">
                  <c:v>-27</c:v>
                </c:pt>
                <c:pt idx="128">
                  <c:v>-25</c:v>
                </c:pt>
                <c:pt idx="129">
                  <c:v>-28</c:v>
                </c:pt>
                <c:pt idx="130">
                  <c:v>-28.999999999999901</c:v>
                </c:pt>
                <c:pt idx="131">
                  <c:v>-28.999999999999901</c:v>
                </c:pt>
                <c:pt idx="132">
                  <c:v>-28</c:v>
                </c:pt>
                <c:pt idx="133">
                  <c:v>-27</c:v>
                </c:pt>
                <c:pt idx="134">
                  <c:v>-27</c:v>
                </c:pt>
                <c:pt idx="135">
                  <c:v>-27</c:v>
                </c:pt>
                <c:pt idx="136">
                  <c:v>-22</c:v>
                </c:pt>
                <c:pt idx="137">
                  <c:v>-20</c:v>
                </c:pt>
                <c:pt idx="138">
                  <c:v>-18</c:v>
                </c:pt>
                <c:pt idx="139">
                  <c:v>-18</c:v>
                </c:pt>
                <c:pt idx="140">
                  <c:v>-21</c:v>
                </c:pt>
                <c:pt idx="141">
                  <c:v>-20</c:v>
                </c:pt>
                <c:pt idx="142">
                  <c:v>-20</c:v>
                </c:pt>
                <c:pt idx="143">
                  <c:v>-19</c:v>
                </c:pt>
                <c:pt idx="144">
                  <c:v>-19</c:v>
                </c:pt>
                <c:pt idx="145">
                  <c:v>-18</c:v>
                </c:pt>
                <c:pt idx="146">
                  <c:v>-15</c:v>
                </c:pt>
                <c:pt idx="147">
                  <c:v>-10</c:v>
                </c:pt>
                <c:pt idx="148">
                  <c:v>-9</c:v>
                </c:pt>
                <c:pt idx="149">
                  <c:v>-8</c:v>
                </c:pt>
                <c:pt idx="150">
                  <c:v>-8</c:v>
                </c:pt>
                <c:pt idx="151">
                  <c:v>-8</c:v>
                </c:pt>
                <c:pt idx="152">
                  <c:v>-8</c:v>
                </c:pt>
                <c:pt idx="153">
                  <c:v>-7</c:v>
                </c:pt>
                <c:pt idx="154">
                  <c:v>-7</c:v>
                </c:pt>
                <c:pt idx="155">
                  <c:v>-6</c:v>
                </c:pt>
                <c:pt idx="156">
                  <c:v>-6</c:v>
                </c:pt>
                <c:pt idx="157">
                  <c:v>-7</c:v>
                </c:pt>
                <c:pt idx="158">
                  <c:v>-3</c:v>
                </c:pt>
                <c:pt idx="159">
                  <c:v>-1</c:v>
                </c:pt>
                <c:pt idx="160">
                  <c:v>1</c:v>
                </c:pt>
                <c:pt idx="161">
                  <c:v>2</c:v>
                </c:pt>
                <c:pt idx="162">
                  <c:v>3</c:v>
                </c:pt>
                <c:pt idx="163">
                  <c:v>2</c:v>
                </c:pt>
                <c:pt idx="164">
                  <c:v>4</c:v>
                </c:pt>
                <c:pt idx="165">
                  <c:v>4</c:v>
                </c:pt>
                <c:pt idx="166">
                  <c:v>3</c:v>
                </c:pt>
                <c:pt idx="167">
                  <c:v>2</c:v>
                </c:pt>
              </c:numCache>
            </c:numRef>
          </c:val>
          <c:smooth val="0"/>
          <c:extLst>
            <c:ext xmlns:c16="http://schemas.microsoft.com/office/drawing/2014/chart" uri="{C3380CC4-5D6E-409C-BE32-E72D297353CC}">
              <c16:uniqueId val="{00000001-0F96-4386-8911-8F7AB515EE05}"/>
            </c:ext>
          </c:extLst>
        </c:ser>
        <c:ser>
          <c:idx val="2"/>
          <c:order val="2"/>
          <c:tx>
            <c:strRef>
              <c:f>Trafic_Cumul7j!$H$3</c:f>
              <c:strCache>
                <c:ptCount val="1"/>
                <c:pt idx="0">
                  <c:v>Indice trafic PL</c:v>
                </c:pt>
              </c:strCache>
            </c:strRef>
          </c:tx>
          <c:spPr>
            <a:ln w="28575" cap="rnd">
              <a:solidFill>
                <a:schemeClr val="accent4"/>
              </a:solidFill>
              <a:round/>
            </a:ln>
            <a:effectLst/>
          </c:spPr>
          <c:marker>
            <c:symbol val="none"/>
          </c:marker>
          <c:cat>
            <c:numRef>
              <c:f>Trafic_Cumul7j!$B$4:$B$171</c:f>
              <c:numCache>
                <c:formatCode>d\-mmm</c:formatCode>
                <c:ptCount val="168"/>
                <c:pt idx="0">
                  <c:v>43843</c:v>
                </c:pt>
                <c:pt idx="1">
                  <c:v>43844</c:v>
                </c:pt>
                <c:pt idx="2">
                  <c:v>43845</c:v>
                </c:pt>
                <c:pt idx="3">
                  <c:v>43846</c:v>
                </c:pt>
                <c:pt idx="4">
                  <c:v>43847</c:v>
                </c:pt>
                <c:pt idx="5">
                  <c:v>43848</c:v>
                </c:pt>
                <c:pt idx="6">
                  <c:v>43849</c:v>
                </c:pt>
                <c:pt idx="7">
                  <c:v>43850</c:v>
                </c:pt>
                <c:pt idx="8">
                  <c:v>43851</c:v>
                </c:pt>
                <c:pt idx="9">
                  <c:v>43852</c:v>
                </c:pt>
                <c:pt idx="10">
                  <c:v>43853</c:v>
                </c:pt>
                <c:pt idx="11">
                  <c:v>43854</c:v>
                </c:pt>
                <c:pt idx="12">
                  <c:v>43855</c:v>
                </c:pt>
                <c:pt idx="13">
                  <c:v>43856</c:v>
                </c:pt>
                <c:pt idx="14">
                  <c:v>43857</c:v>
                </c:pt>
                <c:pt idx="15">
                  <c:v>43858</c:v>
                </c:pt>
                <c:pt idx="16">
                  <c:v>43859</c:v>
                </c:pt>
                <c:pt idx="17">
                  <c:v>43860</c:v>
                </c:pt>
                <c:pt idx="18">
                  <c:v>43861</c:v>
                </c:pt>
                <c:pt idx="19">
                  <c:v>43862</c:v>
                </c:pt>
                <c:pt idx="20">
                  <c:v>43863</c:v>
                </c:pt>
                <c:pt idx="21">
                  <c:v>43864</c:v>
                </c:pt>
                <c:pt idx="22">
                  <c:v>43865</c:v>
                </c:pt>
                <c:pt idx="23">
                  <c:v>43866</c:v>
                </c:pt>
                <c:pt idx="24">
                  <c:v>43867</c:v>
                </c:pt>
                <c:pt idx="25">
                  <c:v>43868</c:v>
                </c:pt>
                <c:pt idx="26">
                  <c:v>43869</c:v>
                </c:pt>
                <c:pt idx="27">
                  <c:v>43870</c:v>
                </c:pt>
                <c:pt idx="28">
                  <c:v>43871</c:v>
                </c:pt>
                <c:pt idx="29">
                  <c:v>43872</c:v>
                </c:pt>
                <c:pt idx="30">
                  <c:v>43873</c:v>
                </c:pt>
                <c:pt idx="31">
                  <c:v>43874</c:v>
                </c:pt>
                <c:pt idx="32">
                  <c:v>43875</c:v>
                </c:pt>
                <c:pt idx="33">
                  <c:v>43876</c:v>
                </c:pt>
                <c:pt idx="34">
                  <c:v>43877</c:v>
                </c:pt>
                <c:pt idx="35">
                  <c:v>43878</c:v>
                </c:pt>
                <c:pt idx="36">
                  <c:v>43879</c:v>
                </c:pt>
                <c:pt idx="37">
                  <c:v>43880</c:v>
                </c:pt>
                <c:pt idx="38">
                  <c:v>43881</c:v>
                </c:pt>
                <c:pt idx="39">
                  <c:v>43882</c:v>
                </c:pt>
                <c:pt idx="40">
                  <c:v>43883</c:v>
                </c:pt>
                <c:pt idx="41">
                  <c:v>43884</c:v>
                </c:pt>
                <c:pt idx="42">
                  <c:v>43885</c:v>
                </c:pt>
                <c:pt idx="43">
                  <c:v>43886</c:v>
                </c:pt>
                <c:pt idx="44">
                  <c:v>43887</c:v>
                </c:pt>
                <c:pt idx="45">
                  <c:v>43888</c:v>
                </c:pt>
                <c:pt idx="46">
                  <c:v>43889</c:v>
                </c:pt>
                <c:pt idx="47">
                  <c:v>43890</c:v>
                </c:pt>
                <c:pt idx="48">
                  <c:v>43891</c:v>
                </c:pt>
                <c:pt idx="49">
                  <c:v>43892</c:v>
                </c:pt>
                <c:pt idx="50">
                  <c:v>43893</c:v>
                </c:pt>
                <c:pt idx="51">
                  <c:v>43894</c:v>
                </c:pt>
                <c:pt idx="52">
                  <c:v>43895</c:v>
                </c:pt>
                <c:pt idx="53">
                  <c:v>43896</c:v>
                </c:pt>
                <c:pt idx="54">
                  <c:v>43897</c:v>
                </c:pt>
                <c:pt idx="55">
                  <c:v>43898</c:v>
                </c:pt>
                <c:pt idx="56">
                  <c:v>43899</c:v>
                </c:pt>
                <c:pt idx="57">
                  <c:v>43900</c:v>
                </c:pt>
                <c:pt idx="58">
                  <c:v>43901</c:v>
                </c:pt>
                <c:pt idx="59">
                  <c:v>43902</c:v>
                </c:pt>
                <c:pt idx="60">
                  <c:v>43903</c:v>
                </c:pt>
                <c:pt idx="61">
                  <c:v>43904</c:v>
                </c:pt>
                <c:pt idx="62">
                  <c:v>43905</c:v>
                </c:pt>
                <c:pt idx="63">
                  <c:v>43906</c:v>
                </c:pt>
                <c:pt idx="64">
                  <c:v>43907</c:v>
                </c:pt>
                <c:pt idx="65">
                  <c:v>43908</c:v>
                </c:pt>
                <c:pt idx="66">
                  <c:v>43909</c:v>
                </c:pt>
                <c:pt idx="67">
                  <c:v>43910</c:v>
                </c:pt>
                <c:pt idx="68">
                  <c:v>43911</c:v>
                </c:pt>
                <c:pt idx="69">
                  <c:v>43912</c:v>
                </c:pt>
                <c:pt idx="70">
                  <c:v>43913</c:v>
                </c:pt>
                <c:pt idx="71">
                  <c:v>43914</c:v>
                </c:pt>
                <c:pt idx="72">
                  <c:v>43915</c:v>
                </c:pt>
                <c:pt idx="73">
                  <c:v>43916</c:v>
                </c:pt>
                <c:pt idx="74">
                  <c:v>43917</c:v>
                </c:pt>
                <c:pt idx="75">
                  <c:v>43918</c:v>
                </c:pt>
                <c:pt idx="76">
                  <c:v>43919</c:v>
                </c:pt>
                <c:pt idx="77">
                  <c:v>43920</c:v>
                </c:pt>
                <c:pt idx="78">
                  <c:v>43921</c:v>
                </c:pt>
                <c:pt idx="79">
                  <c:v>43922</c:v>
                </c:pt>
                <c:pt idx="80">
                  <c:v>43923</c:v>
                </c:pt>
                <c:pt idx="81">
                  <c:v>43924</c:v>
                </c:pt>
                <c:pt idx="82">
                  <c:v>43925</c:v>
                </c:pt>
                <c:pt idx="83">
                  <c:v>43926</c:v>
                </c:pt>
                <c:pt idx="84">
                  <c:v>43927</c:v>
                </c:pt>
                <c:pt idx="85">
                  <c:v>43928</c:v>
                </c:pt>
                <c:pt idx="86">
                  <c:v>43929</c:v>
                </c:pt>
                <c:pt idx="87">
                  <c:v>43930</c:v>
                </c:pt>
                <c:pt idx="88">
                  <c:v>43931</c:v>
                </c:pt>
                <c:pt idx="89">
                  <c:v>43932</c:v>
                </c:pt>
                <c:pt idx="90">
                  <c:v>43933</c:v>
                </c:pt>
                <c:pt idx="91">
                  <c:v>43934</c:v>
                </c:pt>
                <c:pt idx="92">
                  <c:v>43935</c:v>
                </c:pt>
                <c:pt idx="93">
                  <c:v>43936</c:v>
                </c:pt>
                <c:pt idx="94">
                  <c:v>43937</c:v>
                </c:pt>
                <c:pt idx="95">
                  <c:v>43938</c:v>
                </c:pt>
                <c:pt idx="96">
                  <c:v>43939</c:v>
                </c:pt>
                <c:pt idx="97">
                  <c:v>43940</c:v>
                </c:pt>
                <c:pt idx="98">
                  <c:v>43941</c:v>
                </c:pt>
                <c:pt idx="99">
                  <c:v>43942</c:v>
                </c:pt>
                <c:pt idx="100">
                  <c:v>43943</c:v>
                </c:pt>
                <c:pt idx="101">
                  <c:v>43944</c:v>
                </c:pt>
                <c:pt idx="102">
                  <c:v>43945</c:v>
                </c:pt>
                <c:pt idx="103">
                  <c:v>43946</c:v>
                </c:pt>
                <c:pt idx="104">
                  <c:v>43947</c:v>
                </c:pt>
                <c:pt idx="105">
                  <c:v>43948</c:v>
                </c:pt>
                <c:pt idx="106">
                  <c:v>43949</c:v>
                </c:pt>
                <c:pt idx="107">
                  <c:v>43950</c:v>
                </c:pt>
                <c:pt idx="108">
                  <c:v>43951</c:v>
                </c:pt>
                <c:pt idx="109">
                  <c:v>43952</c:v>
                </c:pt>
                <c:pt idx="110">
                  <c:v>43953</c:v>
                </c:pt>
                <c:pt idx="111">
                  <c:v>43954</c:v>
                </c:pt>
                <c:pt idx="112">
                  <c:v>43955</c:v>
                </c:pt>
                <c:pt idx="113">
                  <c:v>43956</c:v>
                </c:pt>
                <c:pt idx="114">
                  <c:v>43957</c:v>
                </c:pt>
                <c:pt idx="115">
                  <c:v>43958</c:v>
                </c:pt>
                <c:pt idx="116">
                  <c:v>43959</c:v>
                </c:pt>
                <c:pt idx="117">
                  <c:v>43960</c:v>
                </c:pt>
                <c:pt idx="118">
                  <c:v>43961</c:v>
                </c:pt>
                <c:pt idx="119">
                  <c:v>43962</c:v>
                </c:pt>
                <c:pt idx="120">
                  <c:v>43963</c:v>
                </c:pt>
                <c:pt idx="121">
                  <c:v>43964</c:v>
                </c:pt>
                <c:pt idx="122">
                  <c:v>43965</c:v>
                </c:pt>
                <c:pt idx="123">
                  <c:v>43966</c:v>
                </c:pt>
                <c:pt idx="124">
                  <c:v>43967</c:v>
                </c:pt>
                <c:pt idx="125">
                  <c:v>43968</c:v>
                </c:pt>
                <c:pt idx="126">
                  <c:v>43969</c:v>
                </c:pt>
                <c:pt idx="127">
                  <c:v>43970</c:v>
                </c:pt>
                <c:pt idx="128">
                  <c:v>43971</c:v>
                </c:pt>
                <c:pt idx="129">
                  <c:v>43972</c:v>
                </c:pt>
                <c:pt idx="130">
                  <c:v>43973</c:v>
                </c:pt>
                <c:pt idx="131">
                  <c:v>43974</c:v>
                </c:pt>
                <c:pt idx="132">
                  <c:v>43975</c:v>
                </c:pt>
                <c:pt idx="133">
                  <c:v>43976</c:v>
                </c:pt>
                <c:pt idx="134">
                  <c:v>43977</c:v>
                </c:pt>
                <c:pt idx="135">
                  <c:v>43978</c:v>
                </c:pt>
                <c:pt idx="136">
                  <c:v>43979</c:v>
                </c:pt>
                <c:pt idx="137">
                  <c:v>43980</c:v>
                </c:pt>
                <c:pt idx="138">
                  <c:v>43981</c:v>
                </c:pt>
                <c:pt idx="139">
                  <c:v>43982</c:v>
                </c:pt>
                <c:pt idx="140">
                  <c:v>43983</c:v>
                </c:pt>
                <c:pt idx="141">
                  <c:v>43984</c:v>
                </c:pt>
                <c:pt idx="142">
                  <c:v>43985</c:v>
                </c:pt>
                <c:pt idx="143">
                  <c:v>43986</c:v>
                </c:pt>
                <c:pt idx="144">
                  <c:v>43987</c:v>
                </c:pt>
                <c:pt idx="145">
                  <c:v>43988</c:v>
                </c:pt>
                <c:pt idx="146">
                  <c:v>43989</c:v>
                </c:pt>
                <c:pt idx="147">
                  <c:v>43990</c:v>
                </c:pt>
                <c:pt idx="148">
                  <c:v>43991</c:v>
                </c:pt>
                <c:pt idx="149">
                  <c:v>43992</c:v>
                </c:pt>
                <c:pt idx="150">
                  <c:v>43993</c:v>
                </c:pt>
                <c:pt idx="151">
                  <c:v>43994</c:v>
                </c:pt>
                <c:pt idx="152">
                  <c:v>43995</c:v>
                </c:pt>
                <c:pt idx="153">
                  <c:v>43996</c:v>
                </c:pt>
                <c:pt idx="154">
                  <c:v>43997</c:v>
                </c:pt>
                <c:pt idx="155">
                  <c:v>43998</c:v>
                </c:pt>
                <c:pt idx="156">
                  <c:v>43999</c:v>
                </c:pt>
                <c:pt idx="157">
                  <c:v>44000</c:v>
                </c:pt>
                <c:pt idx="158">
                  <c:v>44001</c:v>
                </c:pt>
                <c:pt idx="159">
                  <c:v>44002</c:v>
                </c:pt>
                <c:pt idx="160">
                  <c:v>44003</c:v>
                </c:pt>
                <c:pt idx="161">
                  <c:v>44004</c:v>
                </c:pt>
                <c:pt idx="162">
                  <c:v>44005</c:v>
                </c:pt>
                <c:pt idx="163">
                  <c:v>44006</c:v>
                </c:pt>
                <c:pt idx="164">
                  <c:v>44007</c:v>
                </c:pt>
                <c:pt idx="165">
                  <c:v>44008</c:v>
                </c:pt>
                <c:pt idx="166">
                  <c:v>44009</c:v>
                </c:pt>
                <c:pt idx="167">
                  <c:v>44010</c:v>
                </c:pt>
              </c:numCache>
            </c:numRef>
          </c:cat>
          <c:val>
            <c:numRef>
              <c:f>Trafic_Cumul7j!$H$4:$H$171</c:f>
              <c:numCache>
                <c:formatCode>General</c:formatCode>
                <c:ptCount val="168"/>
                <c:pt idx="0">
                  <c:v>-8</c:v>
                </c:pt>
                <c:pt idx="1">
                  <c:v>-6</c:v>
                </c:pt>
                <c:pt idx="2">
                  <c:v>-5</c:v>
                </c:pt>
                <c:pt idx="3">
                  <c:v>-4</c:v>
                </c:pt>
                <c:pt idx="4">
                  <c:v>-3</c:v>
                </c:pt>
                <c:pt idx="5">
                  <c:v>-3</c:v>
                </c:pt>
                <c:pt idx="6">
                  <c:v>-3</c:v>
                </c:pt>
                <c:pt idx="7">
                  <c:v>-2</c:v>
                </c:pt>
                <c:pt idx="8">
                  <c:v>-2</c:v>
                </c:pt>
                <c:pt idx="9">
                  <c:v>-2</c:v>
                </c:pt>
                <c:pt idx="10">
                  <c:v>-1</c:v>
                </c:pt>
                <c:pt idx="11">
                  <c:v>-1</c:v>
                </c:pt>
                <c:pt idx="12">
                  <c:v>-1</c:v>
                </c:pt>
                <c:pt idx="13">
                  <c:v>-1</c:v>
                </c:pt>
                <c:pt idx="14">
                  <c:v>-1</c:v>
                </c:pt>
                <c:pt idx="15">
                  <c:v>-2</c:v>
                </c:pt>
                <c:pt idx="16">
                  <c:v>-3</c:v>
                </c:pt>
                <c:pt idx="17">
                  <c:v>-5</c:v>
                </c:pt>
                <c:pt idx="18">
                  <c:v>-4</c:v>
                </c:pt>
                <c:pt idx="19">
                  <c:v>-5</c:v>
                </c:pt>
                <c:pt idx="20">
                  <c:v>-5</c:v>
                </c:pt>
                <c:pt idx="21">
                  <c:v>-5</c:v>
                </c:pt>
                <c:pt idx="22">
                  <c:v>-4</c:v>
                </c:pt>
                <c:pt idx="23">
                  <c:v>-3</c:v>
                </c:pt>
                <c:pt idx="24">
                  <c:v>-1</c:v>
                </c:pt>
                <c:pt idx="25">
                  <c:v>0</c:v>
                </c:pt>
                <c:pt idx="26">
                  <c:v>0</c:v>
                </c:pt>
                <c:pt idx="27">
                  <c:v>0</c:v>
                </c:pt>
                <c:pt idx="28">
                  <c:v>0</c:v>
                </c:pt>
                <c:pt idx="29">
                  <c:v>0</c:v>
                </c:pt>
                <c:pt idx="30">
                  <c:v>0</c:v>
                </c:pt>
                <c:pt idx="31">
                  <c:v>0</c:v>
                </c:pt>
                <c:pt idx="32">
                  <c:v>0</c:v>
                </c:pt>
                <c:pt idx="33">
                  <c:v>0</c:v>
                </c:pt>
                <c:pt idx="34">
                  <c:v>0</c:v>
                </c:pt>
                <c:pt idx="35">
                  <c:v>1</c:v>
                </c:pt>
                <c:pt idx="36">
                  <c:v>1</c:v>
                </c:pt>
                <c:pt idx="37">
                  <c:v>1</c:v>
                </c:pt>
                <c:pt idx="38">
                  <c:v>2</c:v>
                </c:pt>
                <c:pt idx="39">
                  <c:v>2</c:v>
                </c:pt>
                <c:pt idx="40">
                  <c:v>3</c:v>
                </c:pt>
                <c:pt idx="41">
                  <c:v>3</c:v>
                </c:pt>
                <c:pt idx="42">
                  <c:v>3</c:v>
                </c:pt>
                <c:pt idx="43">
                  <c:v>3</c:v>
                </c:pt>
                <c:pt idx="44">
                  <c:v>0</c:v>
                </c:pt>
                <c:pt idx="45">
                  <c:v>-1</c:v>
                </c:pt>
                <c:pt idx="46">
                  <c:v>-2</c:v>
                </c:pt>
                <c:pt idx="47">
                  <c:v>-2</c:v>
                </c:pt>
                <c:pt idx="48">
                  <c:v>-3</c:v>
                </c:pt>
                <c:pt idx="49">
                  <c:v>-3</c:v>
                </c:pt>
                <c:pt idx="50">
                  <c:v>-4</c:v>
                </c:pt>
                <c:pt idx="51">
                  <c:v>-1</c:v>
                </c:pt>
                <c:pt idx="52">
                  <c:v>-1</c:v>
                </c:pt>
                <c:pt idx="53">
                  <c:v>0</c:v>
                </c:pt>
                <c:pt idx="54">
                  <c:v>0</c:v>
                </c:pt>
                <c:pt idx="55">
                  <c:v>-1</c:v>
                </c:pt>
                <c:pt idx="56">
                  <c:v>0</c:v>
                </c:pt>
                <c:pt idx="57">
                  <c:v>1</c:v>
                </c:pt>
                <c:pt idx="58">
                  <c:v>1</c:v>
                </c:pt>
                <c:pt idx="59">
                  <c:v>0</c:v>
                </c:pt>
                <c:pt idx="60">
                  <c:v>1</c:v>
                </c:pt>
                <c:pt idx="61">
                  <c:v>1</c:v>
                </c:pt>
                <c:pt idx="62">
                  <c:v>1</c:v>
                </c:pt>
                <c:pt idx="63">
                  <c:v>1</c:v>
                </c:pt>
                <c:pt idx="64">
                  <c:v>-1</c:v>
                </c:pt>
                <c:pt idx="65">
                  <c:v>-8</c:v>
                </c:pt>
                <c:pt idx="66">
                  <c:v>-13</c:v>
                </c:pt>
                <c:pt idx="67">
                  <c:v>-21</c:v>
                </c:pt>
                <c:pt idx="68">
                  <c:v>-25</c:v>
                </c:pt>
                <c:pt idx="69">
                  <c:v>-27</c:v>
                </c:pt>
                <c:pt idx="70">
                  <c:v>-35</c:v>
                </c:pt>
                <c:pt idx="71">
                  <c:v>-41</c:v>
                </c:pt>
                <c:pt idx="72">
                  <c:v>-44</c:v>
                </c:pt>
                <c:pt idx="73">
                  <c:v>-46</c:v>
                </c:pt>
                <c:pt idx="74">
                  <c:v>-47</c:v>
                </c:pt>
                <c:pt idx="75">
                  <c:v>-48</c:v>
                </c:pt>
                <c:pt idx="76">
                  <c:v>-48</c:v>
                </c:pt>
                <c:pt idx="77">
                  <c:v>-49</c:v>
                </c:pt>
                <c:pt idx="78">
                  <c:v>-49</c:v>
                </c:pt>
                <c:pt idx="79">
                  <c:v>-49</c:v>
                </c:pt>
                <c:pt idx="80">
                  <c:v>-49</c:v>
                </c:pt>
                <c:pt idx="81">
                  <c:v>-49</c:v>
                </c:pt>
                <c:pt idx="82">
                  <c:v>-49</c:v>
                </c:pt>
                <c:pt idx="83">
                  <c:v>-49</c:v>
                </c:pt>
                <c:pt idx="84">
                  <c:v>-49</c:v>
                </c:pt>
                <c:pt idx="85">
                  <c:v>-48</c:v>
                </c:pt>
                <c:pt idx="86">
                  <c:v>-47</c:v>
                </c:pt>
                <c:pt idx="87">
                  <c:v>-47</c:v>
                </c:pt>
                <c:pt idx="88">
                  <c:v>-47</c:v>
                </c:pt>
                <c:pt idx="89">
                  <c:v>-48</c:v>
                </c:pt>
                <c:pt idx="90">
                  <c:v>-48</c:v>
                </c:pt>
                <c:pt idx="91">
                  <c:v>-55</c:v>
                </c:pt>
                <c:pt idx="92">
                  <c:v>-56</c:v>
                </c:pt>
                <c:pt idx="93">
                  <c:v>-55</c:v>
                </c:pt>
                <c:pt idx="94">
                  <c:v>-54</c:v>
                </c:pt>
                <c:pt idx="95">
                  <c:v>-52</c:v>
                </c:pt>
                <c:pt idx="96">
                  <c:v>-51</c:v>
                </c:pt>
                <c:pt idx="97">
                  <c:v>-50</c:v>
                </c:pt>
                <c:pt idx="98">
                  <c:v>-41</c:v>
                </c:pt>
                <c:pt idx="99">
                  <c:v>-39</c:v>
                </c:pt>
                <c:pt idx="100">
                  <c:v>-38</c:v>
                </c:pt>
                <c:pt idx="101">
                  <c:v>-38</c:v>
                </c:pt>
                <c:pt idx="102">
                  <c:v>-37</c:v>
                </c:pt>
                <c:pt idx="103">
                  <c:v>-37</c:v>
                </c:pt>
                <c:pt idx="104">
                  <c:v>-37</c:v>
                </c:pt>
                <c:pt idx="105">
                  <c:v>-35</c:v>
                </c:pt>
                <c:pt idx="106">
                  <c:v>-34</c:v>
                </c:pt>
                <c:pt idx="107">
                  <c:v>-32</c:v>
                </c:pt>
                <c:pt idx="108">
                  <c:v>-32</c:v>
                </c:pt>
                <c:pt idx="109">
                  <c:v>-41</c:v>
                </c:pt>
                <c:pt idx="110">
                  <c:v>-41</c:v>
                </c:pt>
                <c:pt idx="111">
                  <c:v>-41</c:v>
                </c:pt>
                <c:pt idx="112">
                  <c:v>-40</c:v>
                </c:pt>
                <c:pt idx="113">
                  <c:v>-39</c:v>
                </c:pt>
                <c:pt idx="114">
                  <c:v>-38</c:v>
                </c:pt>
                <c:pt idx="115">
                  <c:v>-36</c:v>
                </c:pt>
                <c:pt idx="116">
                  <c:v>-35</c:v>
                </c:pt>
                <c:pt idx="117">
                  <c:v>-35</c:v>
                </c:pt>
                <c:pt idx="118">
                  <c:v>-34</c:v>
                </c:pt>
                <c:pt idx="119">
                  <c:v>-32</c:v>
                </c:pt>
                <c:pt idx="120">
                  <c:v>-30</c:v>
                </c:pt>
                <c:pt idx="121">
                  <c:v>-30</c:v>
                </c:pt>
                <c:pt idx="122">
                  <c:v>-27</c:v>
                </c:pt>
                <c:pt idx="123">
                  <c:v>-15</c:v>
                </c:pt>
                <c:pt idx="124">
                  <c:v>-13</c:v>
                </c:pt>
                <c:pt idx="125">
                  <c:v>-12</c:v>
                </c:pt>
                <c:pt idx="126">
                  <c:v>-11</c:v>
                </c:pt>
                <c:pt idx="127">
                  <c:v>-10</c:v>
                </c:pt>
                <c:pt idx="128">
                  <c:v>-8</c:v>
                </c:pt>
                <c:pt idx="129">
                  <c:v>-20</c:v>
                </c:pt>
                <c:pt idx="130">
                  <c:v>-23</c:v>
                </c:pt>
                <c:pt idx="131">
                  <c:v>-22</c:v>
                </c:pt>
                <c:pt idx="132">
                  <c:v>-22</c:v>
                </c:pt>
                <c:pt idx="133">
                  <c:v>-22</c:v>
                </c:pt>
                <c:pt idx="134">
                  <c:v>-21</c:v>
                </c:pt>
                <c:pt idx="135">
                  <c:v>-20</c:v>
                </c:pt>
                <c:pt idx="136">
                  <c:v>-7</c:v>
                </c:pt>
                <c:pt idx="137">
                  <c:v>-3</c:v>
                </c:pt>
                <c:pt idx="138">
                  <c:v>-2</c:v>
                </c:pt>
                <c:pt idx="139">
                  <c:v>-2</c:v>
                </c:pt>
                <c:pt idx="140">
                  <c:v>-14</c:v>
                </c:pt>
                <c:pt idx="141">
                  <c:v>-15</c:v>
                </c:pt>
                <c:pt idx="142">
                  <c:v>-15</c:v>
                </c:pt>
                <c:pt idx="143">
                  <c:v>-15</c:v>
                </c:pt>
                <c:pt idx="144">
                  <c:v>-16</c:v>
                </c:pt>
                <c:pt idx="145">
                  <c:v>-15</c:v>
                </c:pt>
                <c:pt idx="146">
                  <c:v>-15</c:v>
                </c:pt>
                <c:pt idx="147">
                  <c:v>-2</c:v>
                </c:pt>
                <c:pt idx="148">
                  <c:v>0</c:v>
                </c:pt>
                <c:pt idx="149">
                  <c:v>1</c:v>
                </c:pt>
                <c:pt idx="150">
                  <c:v>0</c:v>
                </c:pt>
                <c:pt idx="151">
                  <c:v>-1</c:v>
                </c:pt>
                <c:pt idx="152">
                  <c:v>-1</c:v>
                </c:pt>
                <c:pt idx="153">
                  <c:v>-1</c:v>
                </c:pt>
                <c:pt idx="154">
                  <c:v>-1</c:v>
                </c:pt>
                <c:pt idx="155">
                  <c:v>-1</c:v>
                </c:pt>
                <c:pt idx="156">
                  <c:v>0</c:v>
                </c:pt>
                <c:pt idx="157">
                  <c:v>-5</c:v>
                </c:pt>
                <c:pt idx="158">
                  <c:v>-2</c:v>
                </c:pt>
                <c:pt idx="159">
                  <c:v>-1</c:v>
                </c:pt>
                <c:pt idx="160">
                  <c:v>0</c:v>
                </c:pt>
                <c:pt idx="161">
                  <c:v>1</c:v>
                </c:pt>
                <c:pt idx="162">
                  <c:v>1</c:v>
                </c:pt>
                <c:pt idx="163">
                  <c:v>-1</c:v>
                </c:pt>
                <c:pt idx="164">
                  <c:v>4</c:v>
                </c:pt>
                <c:pt idx="165">
                  <c:v>4</c:v>
                </c:pt>
                <c:pt idx="166">
                  <c:v>4</c:v>
                </c:pt>
                <c:pt idx="167">
                  <c:v>4</c:v>
                </c:pt>
              </c:numCache>
            </c:numRef>
          </c:val>
          <c:smooth val="0"/>
          <c:extLst>
            <c:ext xmlns:c16="http://schemas.microsoft.com/office/drawing/2014/chart" uri="{C3380CC4-5D6E-409C-BE32-E72D297353CC}">
              <c16:uniqueId val="{00000002-0F96-4386-8911-8F7AB515EE05}"/>
            </c:ext>
          </c:extLst>
        </c:ser>
        <c:dLbls>
          <c:showLegendKey val="0"/>
          <c:showVal val="0"/>
          <c:showCatName val="0"/>
          <c:showSerName val="0"/>
          <c:showPercent val="0"/>
          <c:showBubbleSize val="0"/>
        </c:dLbls>
        <c:smooth val="0"/>
        <c:axId val="1929878735"/>
        <c:axId val="1929880399"/>
      </c:lineChart>
      <c:dateAx>
        <c:axId val="1929878735"/>
        <c:scaling>
          <c:orientation val="minMax"/>
        </c:scaling>
        <c:delete val="0"/>
        <c:axPos val="b"/>
        <c:numFmt formatCode="d\-mmm"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929880399"/>
        <c:crosses val="autoZero"/>
        <c:auto val="1"/>
        <c:lblOffset val="100"/>
        <c:baseTimeUnit val="days"/>
      </c:dateAx>
      <c:valAx>
        <c:axId val="19298803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929878735"/>
        <c:crosses val="autoZero"/>
        <c:crossBetween val="between"/>
      </c:valAx>
      <c:spPr>
        <a:noFill/>
        <a:ln>
          <a:solidFill>
            <a:schemeClr val="tx1">
              <a:lumMod val="50000"/>
              <a:lumOff val="50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1"/>
          <c:order val="0"/>
          <c:tx>
            <c:strRef>
              <c:f>Activité!$D$2</c:f>
              <c:strCache>
                <c:ptCount val="1"/>
                <c:pt idx="0">
                  <c:v>Tués</c:v>
                </c:pt>
              </c:strCache>
            </c:strRef>
          </c:tx>
          <c:spPr>
            <a:ln w="28575" cap="rnd">
              <a:solidFill>
                <a:schemeClr val="accent2"/>
              </a:solidFill>
              <a:round/>
            </a:ln>
            <a:effectLst/>
          </c:spPr>
          <c:marker>
            <c:symbol val="none"/>
          </c:marker>
          <c:val>
            <c:numRef>
              <c:f>Activité!$D$4:$D$24</c:f>
              <c:numCache>
                <c:formatCode>General</c:formatCode>
                <c:ptCount val="21"/>
                <c:pt idx="0">
                  <c:v>44</c:v>
                </c:pt>
                <c:pt idx="1">
                  <c:v>63</c:v>
                </c:pt>
                <c:pt idx="2">
                  <c:v>64</c:v>
                </c:pt>
                <c:pt idx="3">
                  <c:v>49</c:v>
                </c:pt>
                <c:pt idx="4">
                  <c:v>53</c:v>
                </c:pt>
                <c:pt idx="5">
                  <c:v>61</c:v>
                </c:pt>
                <c:pt idx="6">
                  <c:v>58</c:v>
                </c:pt>
                <c:pt idx="7">
                  <c:v>50</c:v>
                </c:pt>
                <c:pt idx="8">
                  <c:v>48</c:v>
                </c:pt>
                <c:pt idx="9">
                  <c:v>37</c:v>
                </c:pt>
                <c:pt idx="10">
                  <c:v>49</c:v>
                </c:pt>
                <c:pt idx="11">
                  <c:v>15</c:v>
                </c:pt>
                <c:pt idx="12">
                  <c:v>22</c:v>
                </c:pt>
                <c:pt idx="13">
                  <c:v>18</c:v>
                </c:pt>
                <c:pt idx="14">
                  <c:v>24</c:v>
                </c:pt>
                <c:pt idx="15">
                  <c:v>26</c:v>
                </c:pt>
                <c:pt idx="16">
                  <c:v>25</c:v>
                </c:pt>
                <c:pt idx="17">
                  <c:v>20</c:v>
                </c:pt>
                <c:pt idx="18">
                  <c:v>24</c:v>
                </c:pt>
                <c:pt idx="19">
                  <c:v>39</c:v>
                </c:pt>
                <c:pt idx="20">
                  <c:v>66</c:v>
                </c:pt>
              </c:numCache>
            </c:numRef>
          </c:val>
          <c:smooth val="0"/>
          <c:extLst>
            <c:ext xmlns:c16="http://schemas.microsoft.com/office/drawing/2014/chart" uri="{C3380CC4-5D6E-409C-BE32-E72D297353CC}">
              <c16:uniqueId val="{00000001-9744-49B9-9F90-6A68AE837146}"/>
            </c:ext>
          </c:extLst>
        </c:ser>
        <c:dLbls>
          <c:showLegendKey val="0"/>
          <c:showVal val="0"/>
          <c:showCatName val="0"/>
          <c:showSerName val="0"/>
          <c:showPercent val="0"/>
          <c:showBubbleSize val="0"/>
        </c:dLbls>
        <c:marker val="1"/>
        <c:smooth val="0"/>
        <c:axId val="1714332175"/>
        <c:axId val="1714309295"/>
      </c:lineChart>
      <c:lineChart>
        <c:grouping val="standard"/>
        <c:varyColors val="0"/>
        <c:ser>
          <c:idx val="2"/>
          <c:order val="1"/>
          <c:tx>
            <c:strRef>
              <c:f>Activité!$F$2</c:f>
              <c:strCache>
                <c:ptCount val="1"/>
                <c:pt idx="0">
                  <c:v>Defm</c:v>
                </c:pt>
              </c:strCache>
            </c:strRef>
          </c:tx>
          <c:spPr>
            <a:ln w="28575" cap="rnd">
              <a:solidFill>
                <a:schemeClr val="accent3"/>
              </a:solidFill>
              <a:round/>
            </a:ln>
            <a:effectLst/>
          </c:spPr>
          <c:marker>
            <c:symbol val="none"/>
          </c:marker>
          <c:val>
            <c:numRef>
              <c:f>Activité!$F$4:$F$24</c:f>
              <c:numCache>
                <c:formatCode>General</c:formatCode>
                <c:ptCount val="21"/>
                <c:pt idx="1">
                  <c:v>113506</c:v>
                </c:pt>
                <c:pt idx="2">
                  <c:v>102407</c:v>
                </c:pt>
                <c:pt idx="3">
                  <c:v>100966</c:v>
                </c:pt>
                <c:pt idx="4">
                  <c:v>96042</c:v>
                </c:pt>
                <c:pt idx="5">
                  <c:v>90495</c:v>
                </c:pt>
                <c:pt idx="6">
                  <c:v>75523</c:v>
                </c:pt>
                <c:pt idx="7">
                  <c:v>93003</c:v>
                </c:pt>
                <c:pt idx="8">
                  <c:v>86699</c:v>
                </c:pt>
                <c:pt idx="9">
                  <c:v>96119</c:v>
                </c:pt>
                <c:pt idx="10">
                  <c:v>82690</c:v>
                </c:pt>
                <c:pt idx="11">
                  <c:v>117673</c:v>
                </c:pt>
                <c:pt idx="12" formatCode="0">
                  <c:v>91763.636363636368</c:v>
                </c:pt>
                <c:pt idx="13" formatCode="0">
                  <c:v>105802</c:v>
                </c:pt>
                <c:pt idx="14" formatCode="0">
                  <c:v>73060.606060606064</c:v>
                </c:pt>
                <c:pt idx="15" formatCode="0">
                  <c:v>81477</c:v>
                </c:pt>
                <c:pt idx="16">
                  <c:v>65653</c:v>
                </c:pt>
                <c:pt idx="17">
                  <c:v>68188</c:v>
                </c:pt>
                <c:pt idx="18">
                  <c:v>58423</c:v>
                </c:pt>
                <c:pt idx="19">
                  <c:v>56762</c:v>
                </c:pt>
                <c:pt idx="20">
                  <c:v>58234</c:v>
                </c:pt>
              </c:numCache>
            </c:numRef>
          </c:val>
          <c:smooth val="0"/>
          <c:extLst>
            <c:ext xmlns:c16="http://schemas.microsoft.com/office/drawing/2014/chart" uri="{C3380CC4-5D6E-409C-BE32-E72D297353CC}">
              <c16:uniqueId val="{00000002-9744-49B9-9F90-6A68AE837146}"/>
            </c:ext>
          </c:extLst>
        </c:ser>
        <c:dLbls>
          <c:showLegendKey val="0"/>
          <c:showVal val="0"/>
          <c:showCatName val="0"/>
          <c:showSerName val="0"/>
          <c:showPercent val="0"/>
          <c:showBubbleSize val="0"/>
        </c:dLbls>
        <c:marker val="1"/>
        <c:smooth val="0"/>
        <c:axId val="1791178271"/>
        <c:axId val="1791183679"/>
      </c:lineChart>
      <c:catAx>
        <c:axId val="171433217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14309295"/>
        <c:crosses val="autoZero"/>
        <c:auto val="1"/>
        <c:lblAlgn val="ctr"/>
        <c:lblOffset val="100"/>
        <c:noMultiLvlLbl val="0"/>
      </c:catAx>
      <c:valAx>
        <c:axId val="17143092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14332175"/>
        <c:crosses val="autoZero"/>
        <c:crossBetween val="between"/>
      </c:valAx>
      <c:valAx>
        <c:axId val="1791183679"/>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91178271"/>
        <c:crosses val="max"/>
        <c:crossBetween val="between"/>
      </c:valAx>
      <c:catAx>
        <c:axId val="1791178271"/>
        <c:scaling>
          <c:orientation val="minMax"/>
        </c:scaling>
        <c:delete val="1"/>
        <c:axPos val="b"/>
        <c:majorTickMark val="out"/>
        <c:minorTickMark val="none"/>
        <c:tickLblPos val="nextTo"/>
        <c:crossAx val="179118367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000" b="1"/>
              <a:t>Tendance des</a:t>
            </a:r>
            <a:r>
              <a:rPr lang="fr-FR" sz="1000" b="1" baseline="0"/>
              <a:t> demandes d'inscriptions à Pôle emploi, du trafic routier et des tués au regard de périodes hors crise</a:t>
            </a:r>
            <a:endParaRPr lang="fr-FR" sz="1000" b="1"/>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7.3245368019786206E-2"/>
          <c:y val="0.14901965628000496"/>
          <c:w val="0.90247207549458974"/>
          <c:h val="0.66964064573125825"/>
        </c:manualLayout>
      </c:layout>
      <c:lineChart>
        <c:grouping val="standard"/>
        <c:varyColors val="0"/>
        <c:ser>
          <c:idx val="1"/>
          <c:order val="0"/>
          <c:tx>
            <c:strRef>
              <c:f>Activité!$L$3</c:f>
              <c:strCache>
                <c:ptCount val="1"/>
                <c:pt idx="0">
                  <c:v>Tués</c:v>
                </c:pt>
              </c:strCache>
            </c:strRef>
          </c:tx>
          <c:spPr>
            <a:ln w="28575" cap="rnd">
              <a:solidFill>
                <a:srgbClr val="C00000"/>
              </a:solidFill>
              <a:round/>
            </a:ln>
            <a:effectLst/>
          </c:spPr>
          <c:marker>
            <c:symbol val="none"/>
          </c:marker>
          <c:val>
            <c:numRef>
              <c:f>Activité!$G$4:$G$24</c:f>
              <c:numCache>
                <c:formatCode>0</c:formatCode>
                <c:ptCount val="21"/>
                <c:pt idx="0">
                  <c:v>-19.999999999999996</c:v>
                </c:pt>
                <c:pt idx="1">
                  <c:v>14.54545454545455</c:v>
                </c:pt>
                <c:pt idx="2">
                  <c:v>8.4745762711864394</c:v>
                </c:pt>
                <c:pt idx="3">
                  <c:v>0</c:v>
                </c:pt>
                <c:pt idx="4">
                  <c:v>-15.873015873015872</c:v>
                </c:pt>
                <c:pt idx="5">
                  <c:v>3.3898305084745672</c:v>
                </c:pt>
                <c:pt idx="6">
                  <c:v>-20.547945205479458</c:v>
                </c:pt>
                <c:pt idx="7">
                  <c:v>8.6956521739130377</c:v>
                </c:pt>
                <c:pt idx="8">
                  <c:v>-32.394366197183103</c:v>
                </c:pt>
                <c:pt idx="9">
                  <c:v>-31.481481481481477</c:v>
                </c:pt>
                <c:pt idx="10">
                  <c:v>2.0833333333333259</c:v>
                </c:pt>
                <c:pt idx="11">
                  <c:v>-73.684210526315795</c:v>
                </c:pt>
                <c:pt idx="12">
                  <c:v>-69.014084507042256</c:v>
                </c:pt>
                <c:pt idx="13">
                  <c:v>-62.5</c:v>
                </c:pt>
                <c:pt idx="14">
                  <c:v>-55.555555555555557</c:v>
                </c:pt>
                <c:pt idx="15">
                  <c:v>-60.606060606060609</c:v>
                </c:pt>
                <c:pt idx="16">
                  <c:v>-53.703703703703695</c:v>
                </c:pt>
                <c:pt idx="17">
                  <c:v>-66.666666666666671</c:v>
                </c:pt>
                <c:pt idx="18">
                  <c:v>-51.020408163265309</c:v>
                </c:pt>
                <c:pt idx="19">
                  <c:v>-43.478260869565219</c:v>
                </c:pt>
                <c:pt idx="20">
                  <c:v>32.000000000000007</c:v>
                </c:pt>
              </c:numCache>
            </c:numRef>
          </c:val>
          <c:smooth val="0"/>
          <c:extLst>
            <c:ext xmlns:c16="http://schemas.microsoft.com/office/drawing/2014/chart" uri="{C3380CC4-5D6E-409C-BE32-E72D297353CC}">
              <c16:uniqueId val="{00000000-0973-4D42-B759-30B4026FB07A}"/>
            </c:ext>
          </c:extLst>
        </c:ser>
        <c:ser>
          <c:idx val="2"/>
          <c:order val="1"/>
          <c:tx>
            <c:strRef>
              <c:f>Activité!$H$2</c:f>
              <c:strCache>
                <c:ptCount val="1"/>
                <c:pt idx="0">
                  <c:v>Inscriptions PE</c:v>
                </c:pt>
              </c:strCache>
            </c:strRef>
          </c:tx>
          <c:spPr>
            <a:ln w="28575" cap="rnd">
              <a:solidFill>
                <a:schemeClr val="accent3"/>
              </a:solidFill>
              <a:round/>
            </a:ln>
            <a:effectLst/>
          </c:spPr>
          <c:marker>
            <c:symbol val="none"/>
          </c:marker>
          <c:val>
            <c:numRef>
              <c:f>Activité!$H$4:$H$24</c:f>
              <c:numCache>
                <c:formatCode>0</c:formatCode>
                <c:ptCount val="21"/>
                <c:pt idx="1">
                  <c:v>2.5338524493907055</c:v>
                </c:pt>
                <c:pt idx="2">
                  <c:v>0.35474545543632274</c:v>
                </c:pt>
                <c:pt idx="3">
                  <c:v>5.9899223178668803</c:v>
                </c:pt>
                <c:pt idx="4">
                  <c:v>-1.6960255478561725</c:v>
                </c:pt>
                <c:pt idx="5">
                  <c:v>8.576193504265305</c:v>
                </c:pt>
                <c:pt idx="6">
                  <c:v>8.5740163027070437</c:v>
                </c:pt>
                <c:pt idx="7">
                  <c:v>1.7226670166688551</c:v>
                </c:pt>
                <c:pt idx="8">
                  <c:v>-10.410854155041649</c:v>
                </c:pt>
                <c:pt idx="9">
                  <c:v>10.08429346954669</c:v>
                </c:pt>
                <c:pt idx="10">
                  <c:v>8.7725759987371976</c:v>
                </c:pt>
                <c:pt idx="11">
                  <c:v>31.425348463187987</c:v>
                </c:pt>
                <c:pt idx="12">
                  <c:v>8.0691025575140962</c:v>
                </c:pt>
                <c:pt idx="13">
                  <c:v>8.2938412880377399</c:v>
                </c:pt>
                <c:pt idx="14">
                  <c:v>-0.86621791258217895</c:v>
                </c:pt>
                <c:pt idx="15">
                  <c:v>-4.5355485775882221</c:v>
                </c:pt>
                <c:pt idx="16">
                  <c:v>-13.05274867896542</c:v>
                </c:pt>
                <c:pt idx="17">
                  <c:v>-23.738158880699679</c:v>
                </c:pt>
                <c:pt idx="18">
                  <c:v>-20.933537237281939</c:v>
                </c:pt>
                <c:pt idx="19">
                  <c:v>-33.505927557284096</c:v>
                </c:pt>
                <c:pt idx="20">
                  <c:v>-34.08342294413945</c:v>
                </c:pt>
              </c:numCache>
            </c:numRef>
          </c:val>
          <c:smooth val="0"/>
          <c:extLst>
            <c:ext xmlns:c16="http://schemas.microsoft.com/office/drawing/2014/chart" uri="{C3380CC4-5D6E-409C-BE32-E72D297353CC}">
              <c16:uniqueId val="{00000001-0973-4D42-B759-30B4026FB07A}"/>
            </c:ext>
          </c:extLst>
        </c:ser>
        <c:ser>
          <c:idx val="0"/>
          <c:order val="2"/>
          <c:tx>
            <c:strRef>
              <c:f>Activité!$I$2</c:f>
              <c:strCache>
                <c:ptCount val="1"/>
                <c:pt idx="0">
                  <c:v>Indice trafic Tous véhicules</c:v>
                </c:pt>
              </c:strCache>
            </c:strRef>
          </c:tx>
          <c:spPr>
            <a:ln w="28575" cap="rnd">
              <a:solidFill>
                <a:schemeClr val="accent1"/>
              </a:solidFill>
              <a:round/>
            </a:ln>
            <a:effectLst/>
          </c:spPr>
          <c:marker>
            <c:symbol val="none"/>
          </c:marker>
          <c:val>
            <c:numRef>
              <c:f>Activité!$I$4:$I$24</c:f>
              <c:numCache>
                <c:formatCode>General</c:formatCode>
                <c:ptCount val="21"/>
                <c:pt idx="2">
                  <c:v>-2</c:v>
                </c:pt>
                <c:pt idx="3">
                  <c:v>0</c:v>
                </c:pt>
                <c:pt idx="4">
                  <c:v>-3</c:v>
                </c:pt>
                <c:pt idx="5">
                  <c:v>2</c:v>
                </c:pt>
                <c:pt idx="6">
                  <c:v>6</c:v>
                </c:pt>
                <c:pt idx="7">
                  <c:v>10</c:v>
                </c:pt>
                <c:pt idx="8">
                  <c:v>2</c:v>
                </c:pt>
                <c:pt idx="9">
                  <c:v>-1</c:v>
                </c:pt>
                <c:pt idx="10">
                  <c:v>-5</c:v>
                </c:pt>
                <c:pt idx="11">
                  <c:v>-55</c:v>
                </c:pt>
                <c:pt idx="12">
                  <c:v>-75</c:v>
                </c:pt>
                <c:pt idx="13">
                  <c:v>-73</c:v>
                </c:pt>
                <c:pt idx="14">
                  <c:v>-72</c:v>
                </c:pt>
                <c:pt idx="15">
                  <c:v>-71</c:v>
                </c:pt>
                <c:pt idx="16">
                  <c:v>-65</c:v>
                </c:pt>
                <c:pt idx="17">
                  <c:v>-66</c:v>
                </c:pt>
                <c:pt idx="18">
                  <c:v>-60</c:v>
                </c:pt>
                <c:pt idx="19">
                  <c:v>-28</c:v>
                </c:pt>
                <c:pt idx="20">
                  <c:v>-28</c:v>
                </c:pt>
              </c:numCache>
            </c:numRef>
          </c:val>
          <c:smooth val="0"/>
          <c:extLst>
            <c:ext xmlns:c16="http://schemas.microsoft.com/office/drawing/2014/chart" uri="{C3380CC4-5D6E-409C-BE32-E72D297353CC}">
              <c16:uniqueId val="{00000002-0973-4D42-B759-30B4026FB07A}"/>
            </c:ext>
          </c:extLst>
        </c:ser>
        <c:ser>
          <c:idx val="3"/>
          <c:order val="3"/>
          <c:tx>
            <c:strRef>
              <c:f>Activité!$J$2</c:f>
              <c:strCache>
                <c:ptCount val="1"/>
                <c:pt idx="0">
                  <c:v>Indice trafic PL</c:v>
                </c:pt>
              </c:strCache>
            </c:strRef>
          </c:tx>
          <c:spPr>
            <a:ln w="28575" cap="rnd">
              <a:solidFill>
                <a:schemeClr val="accent4"/>
              </a:solidFill>
              <a:round/>
            </a:ln>
            <a:effectLst/>
          </c:spPr>
          <c:marker>
            <c:symbol val="none"/>
          </c:marker>
          <c:val>
            <c:numRef>
              <c:f>Activité!$J$4:$J$24</c:f>
              <c:numCache>
                <c:formatCode>General</c:formatCode>
                <c:ptCount val="21"/>
                <c:pt idx="2">
                  <c:v>-3</c:v>
                </c:pt>
                <c:pt idx="3">
                  <c:v>-1</c:v>
                </c:pt>
                <c:pt idx="4">
                  <c:v>-5</c:v>
                </c:pt>
                <c:pt idx="5">
                  <c:v>0</c:v>
                </c:pt>
                <c:pt idx="6">
                  <c:v>0</c:v>
                </c:pt>
                <c:pt idx="7">
                  <c:v>3</c:v>
                </c:pt>
                <c:pt idx="8">
                  <c:v>-3</c:v>
                </c:pt>
                <c:pt idx="9">
                  <c:v>-1</c:v>
                </c:pt>
                <c:pt idx="10">
                  <c:v>1</c:v>
                </c:pt>
                <c:pt idx="11">
                  <c:v>-27</c:v>
                </c:pt>
                <c:pt idx="12">
                  <c:v>-48</c:v>
                </c:pt>
                <c:pt idx="13">
                  <c:v>-49</c:v>
                </c:pt>
                <c:pt idx="14">
                  <c:v>-48</c:v>
                </c:pt>
                <c:pt idx="15">
                  <c:v>-50</c:v>
                </c:pt>
                <c:pt idx="16">
                  <c:v>-37</c:v>
                </c:pt>
                <c:pt idx="17">
                  <c:v>-41</c:v>
                </c:pt>
                <c:pt idx="18">
                  <c:v>-34</c:v>
                </c:pt>
                <c:pt idx="19">
                  <c:v>-12</c:v>
                </c:pt>
                <c:pt idx="20">
                  <c:v>-22</c:v>
                </c:pt>
              </c:numCache>
            </c:numRef>
          </c:val>
          <c:smooth val="0"/>
          <c:extLst>
            <c:ext xmlns:c16="http://schemas.microsoft.com/office/drawing/2014/chart" uri="{C3380CC4-5D6E-409C-BE32-E72D297353CC}">
              <c16:uniqueId val="{00000003-0973-4D42-B759-30B4026FB07A}"/>
            </c:ext>
          </c:extLst>
        </c:ser>
        <c:dLbls>
          <c:showLegendKey val="0"/>
          <c:showVal val="0"/>
          <c:showCatName val="0"/>
          <c:showSerName val="0"/>
          <c:showPercent val="0"/>
          <c:showBubbleSize val="0"/>
        </c:dLbls>
        <c:smooth val="0"/>
        <c:axId val="1714332175"/>
        <c:axId val="1714309295"/>
      </c:lineChart>
      <c:catAx>
        <c:axId val="1714332175"/>
        <c:scaling>
          <c:orientation val="minMax"/>
        </c:scaling>
        <c:delete val="0"/>
        <c:axPos val="b"/>
        <c:majorTickMark val="none"/>
        <c:minorTickMark val="none"/>
        <c:tickLblPos val="low"/>
        <c:spPr>
          <a:noFill/>
          <a:ln w="15875" cap="flat" cmpd="sng" algn="ctr">
            <a:solidFill>
              <a:schemeClr val="accent2"/>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14309295"/>
        <c:crosses val="autoZero"/>
        <c:auto val="1"/>
        <c:lblAlgn val="ctr"/>
        <c:lblOffset val="100"/>
        <c:noMultiLvlLbl val="0"/>
      </c:catAx>
      <c:valAx>
        <c:axId val="17143092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en %</a:t>
                </a:r>
              </a:p>
            </c:rich>
          </c:tx>
          <c:layout>
            <c:manualLayout>
              <c:xMode val="edge"/>
              <c:yMode val="edge"/>
              <c:x val="6.6225154051701854E-3"/>
              <c:y val="4.8483800487165267E-2"/>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14332175"/>
        <c:crosses val="autoZero"/>
        <c:crossBetween val="between"/>
      </c:valAx>
      <c:spPr>
        <a:noFill/>
        <a:ln>
          <a:solidFill>
            <a:schemeClr val="tx1">
              <a:lumMod val="50000"/>
              <a:lumOff val="50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1"/>
          <c:order val="0"/>
          <c:tx>
            <c:strRef>
              <c:f>Activité!$D$2</c:f>
              <c:strCache>
                <c:ptCount val="1"/>
                <c:pt idx="0">
                  <c:v>Tués</c:v>
                </c:pt>
              </c:strCache>
            </c:strRef>
          </c:tx>
          <c:spPr>
            <a:ln w="28575" cap="rnd">
              <a:solidFill>
                <a:schemeClr val="accent2"/>
              </a:solidFill>
              <a:round/>
            </a:ln>
            <a:effectLst/>
          </c:spPr>
          <c:marker>
            <c:symbol val="none"/>
          </c:marker>
          <c:val>
            <c:numRef>
              <c:f>Activité!$D$4:$D$24</c:f>
              <c:numCache>
                <c:formatCode>General</c:formatCode>
                <c:ptCount val="21"/>
                <c:pt idx="0">
                  <c:v>44</c:v>
                </c:pt>
                <c:pt idx="1">
                  <c:v>63</c:v>
                </c:pt>
                <c:pt idx="2">
                  <c:v>64</c:v>
                </c:pt>
                <c:pt idx="3">
                  <c:v>49</c:v>
                </c:pt>
                <c:pt idx="4">
                  <c:v>53</c:v>
                </c:pt>
                <c:pt idx="5">
                  <c:v>61</c:v>
                </c:pt>
                <c:pt idx="6">
                  <c:v>58</c:v>
                </c:pt>
                <c:pt idx="7">
                  <c:v>50</c:v>
                </c:pt>
                <c:pt idx="8">
                  <c:v>48</c:v>
                </c:pt>
                <c:pt idx="9">
                  <c:v>37</c:v>
                </c:pt>
                <c:pt idx="10">
                  <c:v>49</c:v>
                </c:pt>
                <c:pt idx="11">
                  <c:v>15</c:v>
                </c:pt>
                <c:pt idx="12">
                  <c:v>22</c:v>
                </c:pt>
                <c:pt idx="13">
                  <c:v>18</c:v>
                </c:pt>
                <c:pt idx="14">
                  <c:v>24</c:v>
                </c:pt>
                <c:pt idx="15">
                  <c:v>26</c:v>
                </c:pt>
                <c:pt idx="16">
                  <c:v>25</c:v>
                </c:pt>
                <c:pt idx="17">
                  <c:v>20</c:v>
                </c:pt>
                <c:pt idx="18">
                  <c:v>24</c:v>
                </c:pt>
                <c:pt idx="19">
                  <c:v>39</c:v>
                </c:pt>
                <c:pt idx="20">
                  <c:v>66</c:v>
                </c:pt>
              </c:numCache>
            </c:numRef>
          </c:val>
          <c:smooth val="0"/>
          <c:extLst>
            <c:ext xmlns:c16="http://schemas.microsoft.com/office/drawing/2014/chart" uri="{C3380CC4-5D6E-409C-BE32-E72D297353CC}">
              <c16:uniqueId val="{00000000-3D61-45DA-B842-688FF6DDC5B1}"/>
            </c:ext>
          </c:extLst>
        </c:ser>
        <c:dLbls>
          <c:showLegendKey val="0"/>
          <c:showVal val="0"/>
          <c:showCatName val="0"/>
          <c:showSerName val="0"/>
          <c:showPercent val="0"/>
          <c:showBubbleSize val="0"/>
        </c:dLbls>
        <c:marker val="1"/>
        <c:smooth val="0"/>
        <c:axId val="1714332175"/>
        <c:axId val="1714309295"/>
      </c:lineChart>
      <c:lineChart>
        <c:grouping val="standard"/>
        <c:varyColors val="0"/>
        <c:ser>
          <c:idx val="2"/>
          <c:order val="1"/>
          <c:tx>
            <c:strRef>
              <c:f>Activité!$I$2</c:f>
              <c:strCache>
                <c:ptCount val="1"/>
                <c:pt idx="0">
                  <c:v>Indice trafic Tous véhicules</c:v>
                </c:pt>
              </c:strCache>
            </c:strRef>
          </c:tx>
          <c:spPr>
            <a:ln w="28575" cap="rnd">
              <a:solidFill>
                <a:schemeClr val="accent3"/>
              </a:solidFill>
              <a:round/>
            </a:ln>
            <a:effectLst/>
          </c:spPr>
          <c:marker>
            <c:symbol val="none"/>
          </c:marker>
          <c:val>
            <c:numRef>
              <c:f>Activité!$I$4:$I$24</c:f>
              <c:numCache>
                <c:formatCode>General</c:formatCode>
                <c:ptCount val="21"/>
                <c:pt idx="2">
                  <c:v>-2</c:v>
                </c:pt>
                <c:pt idx="3">
                  <c:v>0</c:v>
                </c:pt>
                <c:pt idx="4">
                  <c:v>-3</c:v>
                </c:pt>
                <c:pt idx="5">
                  <c:v>2</c:v>
                </c:pt>
                <c:pt idx="6">
                  <c:v>6</c:v>
                </c:pt>
                <c:pt idx="7">
                  <c:v>10</c:v>
                </c:pt>
                <c:pt idx="8">
                  <c:v>2</c:v>
                </c:pt>
                <c:pt idx="9">
                  <c:v>-1</c:v>
                </c:pt>
                <c:pt idx="10">
                  <c:v>-5</c:v>
                </c:pt>
                <c:pt idx="11">
                  <c:v>-55</c:v>
                </c:pt>
                <c:pt idx="12">
                  <c:v>-75</c:v>
                </c:pt>
                <c:pt idx="13">
                  <c:v>-73</c:v>
                </c:pt>
                <c:pt idx="14">
                  <c:v>-72</c:v>
                </c:pt>
                <c:pt idx="15">
                  <c:v>-71</c:v>
                </c:pt>
                <c:pt idx="16">
                  <c:v>-65</c:v>
                </c:pt>
                <c:pt idx="17">
                  <c:v>-66</c:v>
                </c:pt>
                <c:pt idx="18">
                  <c:v>-60</c:v>
                </c:pt>
                <c:pt idx="19">
                  <c:v>-28</c:v>
                </c:pt>
                <c:pt idx="20">
                  <c:v>-28</c:v>
                </c:pt>
              </c:numCache>
            </c:numRef>
          </c:val>
          <c:smooth val="0"/>
          <c:extLst>
            <c:ext xmlns:c16="http://schemas.microsoft.com/office/drawing/2014/chart" uri="{C3380CC4-5D6E-409C-BE32-E72D297353CC}">
              <c16:uniqueId val="{00000001-3D61-45DA-B842-688FF6DDC5B1}"/>
            </c:ext>
          </c:extLst>
        </c:ser>
        <c:dLbls>
          <c:showLegendKey val="0"/>
          <c:showVal val="0"/>
          <c:showCatName val="0"/>
          <c:showSerName val="0"/>
          <c:showPercent val="0"/>
          <c:showBubbleSize val="0"/>
        </c:dLbls>
        <c:marker val="1"/>
        <c:smooth val="0"/>
        <c:axId val="1791178271"/>
        <c:axId val="1791183679"/>
      </c:lineChart>
      <c:catAx>
        <c:axId val="171433217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14309295"/>
        <c:crosses val="autoZero"/>
        <c:auto val="1"/>
        <c:lblAlgn val="ctr"/>
        <c:lblOffset val="100"/>
        <c:noMultiLvlLbl val="0"/>
      </c:catAx>
      <c:valAx>
        <c:axId val="17143092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14332175"/>
        <c:crosses val="autoZero"/>
        <c:crossBetween val="between"/>
      </c:valAx>
      <c:valAx>
        <c:axId val="1791183679"/>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91178271"/>
        <c:crosses val="max"/>
        <c:crossBetween val="between"/>
      </c:valAx>
      <c:catAx>
        <c:axId val="1791178271"/>
        <c:scaling>
          <c:orientation val="minMax"/>
        </c:scaling>
        <c:delete val="1"/>
        <c:axPos val="b"/>
        <c:majorTickMark val="out"/>
        <c:minorTickMark val="none"/>
        <c:tickLblPos val="nextTo"/>
        <c:crossAx val="179118367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000" b="1"/>
              <a:t>Tendance des</a:t>
            </a:r>
            <a:r>
              <a:rPr lang="fr-FR" sz="1000" b="1" baseline="0"/>
              <a:t> demandes du trafic routier et des tués au regard de périodes hors crise</a:t>
            </a:r>
            <a:endParaRPr lang="fr-FR" sz="1000" b="1"/>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7.3245368019786206E-2"/>
          <c:y val="0.14901965628000496"/>
          <c:w val="0.90247207549458974"/>
          <c:h val="0.59533721600715606"/>
        </c:manualLayout>
      </c:layout>
      <c:lineChart>
        <c:grouping val="standard"/>
        <c:varyColors val="0"/>
        <c:ser>
          <c:idx val="1"/>
          <c:order val="0"/>
          <c:tx>
            <c:strRef>
              <c:f>Activité_Cumul7j!$J$2</c:f>
              <c:strCache>
                <c:ptCount val="1"/>
                <c:pt idx="0">
                  <c:v>Tués</c:v>
                </c:pt>
              </c:strCache>
            </c:strRef>
          </c:tx>
          <c:spPr>
            <a:ln w="28575" cap="rnd">
              <a:solidFill>
                <a:srgbClr val="C00000"/>
              </a:solidFill>
              <a:round/>
            </a:ln>
            <a:effectLst/>
          </c:spPr>
          <c:marker>
            <c:symbol val="none"/>
          </c:marker>
          <c:cat>
            <c:numRef>
              <c:f>Activité_Cumul7j!$B$6:$B$29</c:f>
              <c:numCache>
                <c:formatCode>d\-mmm</c:formatCode>
                <c:ptCount val="24"/>
                <c:pt idx="0">
                  <c:v>43849</c:v>
                </c:pt>
                <c:pt idx="1">
                  <c:v>43856</c:v>
                </c:pt>
                <c:pt idx="2">
                  <c:v>43863</c:v>
                </c:pt>
                <c:pt idx="3">
                  <c:v>43870</c:v>
                </c:pt>
                <c:pt idx="4">
                  <c:v>43877</c:v>
                </c:pt>
                <c:pt idx="5">
                  <c:v>43884</c:v>
                </c:pt>
                <c:pt idx="6">
                  <c:v>43891</c:v>
                </c:pt>
                <c:pt idx="7">
                  <c:v>43898</c:v>
                </c:pt>
                <c:pt idx="8">
                  <c:v>43905</c:v>
                </c:pt>
                <c:pt idx="9">
                  <c:v>43912</c:v>
                </c:pt>
                <c:pt idx="10">
                  <c:v>43919</c:v>
                </c:pt>
                <c:pt idx="11">
                  <c:v>43926</c:v>
                </c:pt>
                <c:pt idx="12">
                  <c:v>43933</c:v>
                </c:pt>
                <c:pt idx="13">
                  <c:v>43940</c:v>
                </c:pt>
                <c:pt idx="14">
                  <c:v>43947</c:v>
                </c:pt>
                <c:pt idx="15">
                  <c:v>43954</c:v>
                </c:pt>
                <c:pt idx="16">
                  <c:v>43961</c:v>
                </c:pt>
                <c:pt idx="17">
                  <c:v>43968</c:v>
                </c:pt>
                <c:pt idx="18">
                  <c:v>43975</c:v>
                </c:pt>
                <c:pt idx="19">
                  <c:v>43982</c:v>
                </c:pt>
                <c:pt idx="20">
                  <c:v>43989</c:v>
                </c:pt>
                <c:pt idx="21">
                  <c:v>43996</c:v>
                </c:pt>
                <c:pt idx="22">
                  <c:v>44003</c:v>
                </c:pt>
                <c:pt idx="23">
                  <c:v>44010</c:v>
                </c:pt>
              </c:numCache>
            </c:numRef>
          </c:cat>
          <c:val>
            <c:numRef>
              <c:f>Activité_Cumul7j!$J$6:$J$29</c:f>
              <c:numCache>
                <c:formatCode>0</c:formatCode>
                <c:ptCount val="24"/>
                <c:pt idx="0">
                  <c:v>4.5751633986928164</c:v>
                </c:pt>
                <c:pt idx="1">
                  <c:v>-3.4090909090909061</c:v>
                </c:pt>
                <c:pt idx="2">
                  <c:v>0</c:v>
                </c:pt>
                <c:pt idx="3">
                  <c:v>8.7719298245614077</c:v>
                </c:pt>
                <c:pt idx="4">
                  <c:v>-4.9180327868852514</c:v>
                </c:pt>
                <c:pt idx="5">
                  <c:v>-11.149825783972123</c:v>
                </c:pt>
                <c:pt idx="6">
                  <c:v>-18.918918918918926</c:v>
                </c:pt>
                <c:pt idx="7">
                  <c:v>-32.971014492753625</c:v>
                </c:pt>
                <c:pt idx="8">
                  <c:v>-3.3457249070631967</c:v>
                </c:pt>
                <c:pt idx="9">
                  <c:v>-73.021582733812949</c:v>
                </c:pt>
                <c:pt idx="10">
                  <c:v>-60.99290780141844</c:v>
                </c:pt>
                <c:pt idx="11">
                  <c:v>-67.032967032967036</c:v>
                </c:pt>
                <c:pt idx="12">
                  <c:v>-61.165048543689316</c:v>
                </c:pt>
                <c:pt idx="13">
                  <c:v>-55.882352941176471</c:v>
                </c:pt>
                <c:pt idx="14">
                  <c:v>-61.53846153846154</c:v>
                </c:pt>
                <c:pt idx="15">
                  <c:v>-60.57347670250897</c:v>
                </c:pt>
                <c:pt idx="16">
                  <c:v>-59.677419354838712</c:v>
                </c:pt>
                <c:pt idx="17">
                  <c:v>-36.923076923076927</c:v>
                </c:pt>
                <c:pt idx="18">
                  <c:v>14.285714285714279</c:v>
                </c:pt>
                <c:pt idx="19">
                  <c:v>-16.932907348242811</c:v>
                </c:pt>
                <c:pt idx="20">
                  <c:v>-32.389937106918239</c:v>
                </c:pt>
                <c:pt idx="21">
                  <c:v>-41.520467836257311</c:v>
                </c:pt>
                <c:pt idx="22">
                  <c:v>-36.390532544378694</c:v>
                </c:pt>
                <c:pt idx="23">
                  <c:v>-31.880108991825619</c:v>
                </c:pt>
              </c:numCache>
            </c:numRef>
          </c:val>
          <c:smooth val="0"/>
          <c:extLst>
            <c:ext xmlns:c16="http://schemas.microsoft.com/office/drawing/2014/chart" uri="{C3380CC4-5D6E-409C-BE32-E72D297353CC}">
              <c16:uniqueId val="{00000000-413A-4A2F-83D1-B30BE0C9508E}"/>
            </c:ext>
          </c:extLst>
        </c:ser>
        <c:ser>
          <c:idx val="0"/>
          <c:order val="1"/>
          <c:tx>
            <c:strRef>
              <c:f>Activité_Cumul7j!$K$2</c:f>
              <c:strCache>
                <c:ptCount val="1"/>
                <c:pt idx="0">
                  <c:v>Indice trafic Tous véhicules</c:v>
                </c:pt>
              </c:strCache>
            </c:strRef>
          </c:tx>
          <c:spPr>
            <a:ln w="28575" cap="rnd">
              <a:solidFill>
                <a:schemeClr val="accent1"/>
              </a:solidFill>
              <a:round/>
            </a:ln>
            <a:effectLst/>
          </c:spPr>
          <c:marker>
            <c:symbol val="none"/>
          </c:marker>
          <c:cat>
            <c:numRef>
              <c:f>Activité_Cumul7j!$B$6:$B$29</c:f>
              <c:numCache>
                <c:formatCode>d\-mmm</c:formatCode>
                <c:ptCount val="24"/>
                <c:pt idx="0">
                  <c:v>43849</c:v>
                </c:pt>
                <c:pt idx="1">
                  <c:v>43856</c:v>
                </c:pt>
                <c:pt idx="2">
                  <c:v>43863</c:v>
                </c:pt>
                <c:pt idx="3">
                  <c:v>43870</c:v>
                </c:pt>
                <c:pt idx="4">
                  <c:v>43877</c:v>
                </c:pt>
                <c:pt idx="5">
                  <c:v>43884</c:v>
                </c:pt>
                <c:pt idx="6">
                  <c:v>43891</c:v>
                </c:pt>
                <c:pt idx="7">
                  <c:v>43898</c:v>
                </c:pt>
                <c:pt idx="8">
                  <c:v>43905</c:v>
                </c:pt>
                <c:pt idx="9">
                  <c:v>43912</c:v>
                </c:pt>
                <c:pt idx="10">
                  <c:v>43919</c:v>
                </c:pt>
                <c:pt idx="11">
                  <c:v>43926</c:v>
                </c:pt>
                <c:pt idx="12">
                  <c:v>43933</c:v>
                </c:pt>
                <c:pt idx="13">
                  <c:v>43940</c:v>
                </c:pt>
                <c:pt idx="14">
                  <c:v>43947</c:v>
                </c:pt>
                <c:pt idx="15">
                  <c:v>43954</c:v>
                </c:pt>
                <c:pt idx="16">
                  <c:v>43961</c:v>
                </c:pt>
                <c:pt idx="17">
                  <c:v>43968</c:v>
                </c:pt>
                <c:pt idx="18">
                  <c:v>43975</c:v>
                </c:pt>
                <c:pt idx="19">
                  <c:v>43982</c:v>
                </c:pt>
                <c:pt idx="20">
                  <c:v>43989</c:v>
                </c:pt>
                <c:pt idx="21">
                  <c:v>43996</c:v>
                </c:pt>
                <c:pt idx="22">
                  <c:v>44003</c:v>
                </c:pt>
                <c:pt idx="23">
                  <c:v>44010</c:v>
                </c:pt>
              </c:numCache>
            </c:numRef>
          </c:cat>
          <c:val>
            <c:numRef>
              <c:f>Activité_Cumul7j!$K$6:$K$29</c:f>
              <c:numCache>
                <c:formatCode>0</c:formatCode>
                <c:ptCount val="24"/>
                <c:pt idx="0">
                  <c:v>-2</c:v>
                </c:pt>
                <c:pt idx="1">
                  <c:v>0</c:v>
                </c:pt>
                <c:pt idx="2">
                  <c:v>-3</c:v>
                </c:pt>
                <c:pt idx="3">
                  <c:v>2</c:v>
                </c:pt>
                <c:pt idx="4">
                  <c:v>6</c:v>
                </c:pt>
                <c:pt idx="5">
                  <c:v>10</c:v>
                </c:pt>
                <c:pt idx="6">
                  <c:v>2</c:v>
                </c:pt>
                <c:pt idx="7">
                  <c:v>-1</c:v>
                </c:pt>
                <c:pt idx="8">
                  <c:v>-5</c:v>
                </c:pt>
                <c:pt idx="9">
                  <c:v>-55</c:v>
                </c:pt>
                <c:pt idx="10">
                  <c:v>-75</c:v>
                </c:pt>
                <c:pt idx="11">
                  <c:v>-73</c:v>
                </c:pt>
                <c:pt idx="12">
                  <c:v>-72</c:v>
                </c:pt>
                <c:pt idx="13">
                  <c:v>-71</c:v>
                </c:pt>
                <c:pt idx="14">
                  <c:v>-65</c:v>
                </c:pt>
                <c:pt idx="15">
                  <c:v>-66</c:v>
                </c:pt>
                <c:pt idx="16">
                  <c:v>-60</c:v>
                </c:pt>
                <c:pt idx="17">
                  <c:v>-28</c:v>
                </c:pt>
                <c:pt idx="18">
                  <c:v>-28</c:v>
                </c:pt>
                <c:pt idx="19">
                  <c:v>-18</c:v>
                </c:pt>
                <c:pt idx="20">
                  <c:v>-15</c:v>
                </c:pt>
                <c:pt idx="21">
                  <c:v>-7</c:v>
                </c:pt>
                <c:pt idx="22">
                  <c:v>1</c:v>
                </c:pt>
                <c:pt idx="23">
                  <c:v>2</c:v>
                </c:pt>
              </c:numCache>
            </c:numRef>
          </c:val>
          <c:smooth val="0"/>
          <c:extLst>
            <c:ext xmlns:c16="http://schemas.microsoft.com/office/drawing/2014/chart" uri="{C3380CC4-5D6E-409C-BE32-E72D297353CC}">
              <c16:uniqueId val="{00000002-413A-4A2F-83D1-B30BE0C9508E}"/>
            </c:ext>
          </c:extLst>
        </c:ser>
        <c:ser>
          <c:idx val="3"/>
          <c:order val="2"/>
          <c:tx>
            <c:strRef>
              <c:f>Activité_Cumul7j!$L$2</c:f>
              <c:strCache>
                <c:ptCount val="1"/>
                <c:pt idx="0">
                  <c:v>Indice trafic PL</c:v>
                </c:pt>
              </c:strCache>
            </c:strRef>
          </c:tx>
          <c:spPr>
            <a:ln w="28575" cap="rnd">
              <a:solidFill>
                <a:schemeClr val="accent4"/>
              </a:solidFill>
              <a:round/>
            </a:ln>
            <a:effectLst/>
          </c:spPr>
          <c:marker>
            <c:symbol val="none"/>
          </c:marker>
          <c:cat>
            <c:numRef>
              <c:f>Activité_Cumul7j!$B$6:$B$29</c:f>
              <c:numCache>
                <c:formatCode>d\-mmm</c:formatCode>
                <c:ptCount val="24"/>
                <c:pt idx="0">
                  <c:v>43849</c:v>
                </c:pt>
                <c:pt idx="1">
                  <c:v>43856</c:v>
                </c:pt>
                <c:pt idx="2">
                  <c:v>43863</c:v>
                </c:pt>
                <c:pt idx="3">
                  <c:v>43870</c:v>
                </c:pt>
                <c:pt idx="4">
                  <c:v>43877</c:v>
                </c:pt>
                <c:pt idx="5">
                  <c:v>43884</c:v>
                </c:pt>
                <c:pt idx="6">
                  <c:v>43891</c:v>
                </c:pt>
                <c:pt idx="7">
                  <c:v>43898</c:v>
                </c:pt>
                <c:pt idx="8">
                  <c:v>43905</c:v>
                </c:pt>
                <c:pt idx="9">
                  <c:v>43912</c:v>
                </c:pt>
                <c:pt idx="10">
                  <c:v>43919</c:v>
                </c:pt>
                <c:pt idx="11">
                  <c:v>43926</c:v>
                </c:pt>
                <c:pt idx="12">
                  <c:v>43933</c:v>
                </c:pt>
                <c:pt idx="13">
                  <c:v>43940</c:v>
                </c:pt>
                <c:pt idx="14">
                  <c:v>43947</c:v>
                </c:pt>
                <c:pt idx="15">
                  <c:v>43954</c:v>
                </c:pt>
                <c:pt idx="16">
                  <c:v>43961</c:v>
                </c:pt>
                <c:pt idx="17">
                  <c:v>43968</c:v>
                </c:pt>
                <c:pt idx="18">
                  <c:v>43975</c:v>
                </c:pt>
                <c:pt idx="19">
                  <c:v>43982</c:v>
                </c:pt>
                <c:pt idx="20">
                  <c:v>43989</c:v>
                </c:pt>
                <c:pt idx="21">
                  <c:v>43996</c:v>
                </c:pt>
                <c:pt idx="22">
                  <c:v>44003</c:v>
                </c:pt>
                <c:pt idx="23">
                  <c:v>44010</c:v>
                </c:pt>
              </c:numCache>
            </c:numRef>
          </c:cat>
          <c:val>
            <c:numRef>
              <c:f>Activité_Cumul7j!$L$6:$L$29</c:f>
              <c:numCache>
                <c:formatCode>0</c:formatCode>
                <c:ptCount val="24"/>
                <c:pt idx="0">
                  <c:v>-3</c:v>
                </c:pt>
                <c:pt idx="1">
                  <c:v>-1</c:v>
                </c:pt>
                <c:pt idx="2">
                  <c:v>-5</c:v>
                </c:pt>
                <c:pt idx="3">
                  <c:v>0</c:v>
                </c:pt>
                <c:pt idx="4">
                  <c:v>0</c:v>
                </c:pt>
                <c:pt idx="5">
                  <c:v>3</c:v>
                </c:pt>
                <c:pt idx="6">
                  <c:v>-3</c:v>
                </c:pt>
                <c:pt idx="7">
                  <c:v>-1</c:v>
                </c:pt>
                <c:pt idx="8">
                  <c:v>1</c:v>
                </c:pt>
                <c:pt idx="9">
                  <c:v>-27</c:v>
                </c:pt>
                <c:pt idx="10">
                  <c:v>-48</c:v>
                </c:pt>
                <c:pt idx="11">
                  <c:v>-49</c:v>
                </c:pt>
                <c:pt idx="12">
                  <c:v>-48</c:v>
                </c:pt>
                <c:pt idx="13">
                  <c:v>-50</c:v>
                </c:pt>
                <c:pt idx="14">
                  <c:v>-37</c:v>
                </c:pt>
                <c:pt idx="15">
                  <c:v>-41</c:v>
                </c:pt>
                <c:pt idx="16">
                  <c:v>-34</c:v>
                </c:pt>
                <c:pt idx="17">
                  <c:v>-12</c:v>
                </c:pt>
                <c:pt idx="18">
                  <c:v>-22</c:v>
                </c:pt>
                <c:pt idx="19">
                  <c:v>-2</c:v>
                </c:pt>
                <c:pt idx="20">
                  <c:v>-15</c:v>
                </c:pt>
                <c:pt idx="21">
                  <c:v>-1</c:v>
                </c:pt>
                <c:pt idx="22">
                  <c:v>0</c:v>
                </c:pt>
                <c:pt idx="23">
                  <c:v>4</c:v>
                </c:pt>
              </c:numCache>
            </c:numRef>
          </c:val>
          <c:smooth val="0"/>
          <c:extLst>
            <c:ext xmlns:c16="http://schemas.microsoft.com/office/drawing/2014/chart" uri="{C3380CC4-5D6E-409C-BE32-E72D297353CC}">
              <c16:uniqueId val="{00000003-413A-4A2F-83D1-B30BE0C9508E}"/>
            </c:ext>
          </c:extLst>
        </c:ser>
        <c:dLbls>
          <c:showLegendKey val="0"/>
          <c:showVal val="0"/>
          <c:showCatName val="0"/>
          <c:showSerName val="0"/>
          <c:showPercent val="0"/>
          <c:showBubbleSize val="0"/>
        </c:dLbls>
        <c:smooth val="0"/>
        <c:axId val="1714332175"/>
        <c:axId val="1714309295"/>
      </c:lineChart>
      <c:dateAx>
        <c:axId val="1714332175"/>
        <c:scaling>
          <c:orientation val="minMax"/>
        </c:scaling>
        <c:delete val="0"/>
        <c:axPos val="b"/>
        <c:numFmt formatCode="d\-mmm" sourceLinked="1"/>
        <c:majorTickMark val="none"/>
        <c:minorTickMark val="none"/>
        <c:tickLblPos val="low"/>
        <c:spPr>
          <a:noFill/>
          <a:ln w="1587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14309295"/>
        <c:crosses val="autoZero"/>
        <c:auto val="1"/>
        <c:lblOffset val="100"/>
        <c:baseTimeUnit val="days"/>
      </c:dateAx>
      <c:valAx>
        <c:axId val="17143092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en %</a:t>
                </a:r>
              </a:p>
            </c:rich>
          </c:tx>
          <c:layout>
            <c:manualLayout>
              <c:xMode val="edge"/>
              <c:yMode val="edge"/>
              <c:x val="6.6225154051701854E-3"/>
              <c:y val="4.8483800487165267E-2"/>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14332175"/>
        <c:crosses val="autoZero"/>
        <c:crossBetween val="between"/>
      </c:valAx>
      <c:spPr>
        <a:noFill/>
        <a:ln>
          <a:solidFill>
            <a:schemeClr val="tx1">
              <a:lumMod val="50000"/>
              <a:lumOff val="50000"/>
            </a:schemeClr>
          </a:solidFill>
        </a:ln>
        <a:effectLst/>
      </c:spPr>
    </c:plotArea>
    <c:legend>
      <c:legendPos val="b"/>
      <c:layout>
        <c:manualLayout>
          <c:xMode val="edge"/>
          <c:yMode val="edge"/>
          <c:x val="0.16214472855595619"/>
          <c:y val="0.92177695059504505"/>
          <c:w val="0.68895557369842808"/>
          <c:h val="6.583914445093795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1"/>
          <c:order val="0"/>
          <c:tx>
            <c:strRef>
              <c:f>Activité_Cumul7j!#REF!</c:f>
              <c:strCache>
                <c:ptCount val="1"/>
                <c:pt idx="0">
                  <c:v>#REF!</c:v>
                </c:pt>
              </c:strCache>
            </c:strRef>
          </c:tx>
          <c:spPr>
            <a:ln w="28575" cap="rnd">
              <a:solidFill>
                <a:schemeClr val="accent2"/>
              </a:solidFill>
              <a:round/>
            </a:ln>
            <a:effectLst/>
          </c:spPr>
          <c:marker>
            <c:symbol val="none"/>
          </c:marker>
          <c:val>
            <c:numRef>
              <c:f>Activité_Cumul7j!#REF!</c:f>
              <c:numCache>
                <c:formatCode>General</c:formatCode>
                <c:ptCount val="1"/>
                <c:pt idx="0">
                  <c:v>1</c:v>
                </c:pt>
              </c:numCache>
            </c:numRef>
          </c:val>
          <c:smooth val="0"/>
          <c:extLst>
            <c:ext xmlns:c16="http://schemas.microsoft.com/office/drawing/2014/chart" uri="{C3380CC4-5D6E-409C-BE32-E72D297353CC}">
              <c16:uniqueId val="{00000000-5AEB-48DE-A5C0-7103EAB7B09E}"/>
            </c:ext>
          </c:extLst>
        </c:ser>
        <c:dLbls>
          <c:showLegendKey val="0"/>
          <c:showVal val="0"/>
          <c:showCatName val="0"/>
          <c:showSerName val="0"/>
          <c:showPercent val="0"/>
          <c:showBubbleSize val="0"/>
        </c:dLbls>
        <c:marker val="1"/>
        <c:smooth val="0"/>
        <c:axId val="1714332175"/>
        <c:axId val="1714309295"/>
      </c:lineChart>
      <c:lineChart>
        <c:grouping val="standard"/>
        <c:varyColors val="0"/>
        <c:ser>
          <c:idx val="2"/>
          <c:order val="1"/>
          <c:tx>
            <c:strRef>
              <c:f>Activité_Cumul7j!$K$2</c:f>
              <c:strCache>
                <c:ptCount val="1"/>
                <c:pt idx="0">
                  <c:v>Indice trafic Tous véhicules</c:v>
                </c:pt>
              </c:strCache>
            </c:strRef>
          </c:tx>
          <c:spPr>
            <a:ln w="28575" cap="rnd">
              <a:solidFill>
                <a:schemeClr val="accent3"/>
              </a:solidFill>
              <a:round/>
            </a:ln>
            <a:effectLst/>
          </c:spPr>
          <c:marker>
            <c:symbol val="none"/>
          </c:marker>
          <c:val>
            <c:numRef>
              <c:f>Activité_Cumul7j!$K$4:$K$24</c:f>
              <c:numCache>
                <c:formatCode>General</c:formatCode>
                <c:ptCount val="21"/>
                <c:pt idx="2" formatCode="0">
                  <c:v>-2</c:v>
                </c:pt>
                <c:pt idx="3" formatCode="0">
                  <c:v>0</c:v>
                </c:pt>
                <c:pt idx="4" formatCode="0">
                  <c:v>-3</c:v>
                </c:pt>
                <c:pt idx="5" formatCode="0">
                  <c:v>2</c:v>
                </c:pt>
                <c:pt idx="6" formatCode="0">
                  <c:v>6</c:v>
                </c:pt>
                <c:pt idx="7" formatCode="0">
                  <c:v>10</c:v>
                </c:pt>
                <c:pt idx="8" formatCode="0">
                  <c:v>2</c:v>
                </c:pt>
                <c:pt idx="9" formatCode="0">
                  <c:v>-1</c:v>
                </c:pt>
                <c:pt idx="10" formatCode="0">
                  <c:v>-5</c:v>
                </c:pt>
                <c:pt idx="11" formatCode="0">
                  <c:v>-55</c:v>
                </c:pt>
                <c:pt idx="12" formatCode="0">
                  <c:v>-75</c:v>
                </c:pt>
                <c:pt idx="13" formatCode="0">
                  <c:v>-73</c:v>
                </c:pt>
                <c:pt idx="14" formatCode="0">
                  <c:v>-72</c:v>
                </c:pt>
                <c:pt idx="15" formatCode="0">
                  <c:v>-71</c:v>
                </c:pt>
                <c:pt idx="16" formatCode="0">
                  <c:v>-65</c:v>
                </c:pt>
                <c:pt idx="17" formatCode="0">
                  <c:v>-66</c:v>
                </c:pt>
                <c:pt idx="18" formatCode="0">
                  <c:v>-60</c:v>
                </c:pt>
                <c:pt idx="19" formatCode="0">
                  <c:v>-28</c:v>
                </c:pt>
                <c:pt idx="20" formatCode="0">
                  <c:v>-28</c:v>
                </c:pt>
              </c:numCache>
            </c:numRef>
          </c:val>
          <c:smooth val="0"/>
          <c:extLst>
            <c:ext xmlns:c16="http://schemas.microsoft.com/office/drawing/2014/chart" uri="{C3380CC4-5D6E-409C-BE32-E72D297353CC}">
              <c16:uniqueId val="{00000001-5AEB-48DE-A5C0-7103EAB7B09E}"/>
            </c:ext>
          </c:extLst>
        </c:ser>
        <c:dLbls>
          <c:showLegendKey val="0"/>
          <c:showVal val="0"/>
          <c:showCatName val="0"/>
          <c:showSerName val="0"/>
          <c:showPercent val="0"/>
          <c:showBubbleSize val="0"/>
        </c:dLbls>
        <c:marker val="1"/>
        <c:smooth val="0"/>
        <c:axId val="1791178271"/>
        <c:axId val="1791183679"/>
      </c:lineChart>
      <c:catAx>
        <c:axId val="171433217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14309295"/>
        <c:crosses val="autoZero"/>
        <c:auto val="1"/>
        <c:lblAlgn val="ctr"/>
        <c:lblOffset val="100"/>
        <c:noMultiLvlLbl val="0"/>
      </c:catAx>
      <c:valAx>
        <c:axId val="17143092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14332175"/>
        <c:crosses val="autoZero"/>
        <c:crossBetween val="between"/>
      </c:valAx>
      <c:valAx>
        <c:axId val="1791183679"/>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91178271"/>
        <c:crosses val="max"/>
        <c:crossBetween val="between"/>
      </c:valAx>
      <c:catAx>
        <c:axId val="1791178271"/>
        <c:scaling>
          <c:orientation val="minMax"/>
        </c:scaling>
        <c:delete val="1"/>
        <c:axPos val="b"/>
        <c:majorTickMark val="out"/>
        <c:minorTickMark val="none"/>
        <c:tickLblPos val="nextTo"/>
        <c:crossAx val="179118367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2"/>
          <c:order val="0"/>
          <c:tx>
            <c:strRef>
              <c:f>Feuil7!$E$1</c:f>
              <c:strCache>
                <c:ptCount val="1"/>
                <c:pt idx="0">
                  <c:v>Tués Cumulés 1 an</c:v>
                </c:pt>
              </c:strCache>
            </c:strRef>
          </c:tx>
          <c:spPr>
            <a:ln w="28575" cap="rnd">
              <a:solidFill>
                <a:schemeClr val="accent3"/>
              </a:solidFill>
              <a:round/>
            </a:ln>
            <a:effectLst/>
          </c:spPr>
          <c:marker>
            <c:symbol val="none"/>
          </c:marker>
          <c:cat>
            <c:multiLvlStrRef>
              <c:f>Feuil7!$A$160:$B$284</c:f>
              <c:multiLvlStrCache>
                <c:ptCount val="125"/>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1</c:v>
                  </c:pt>
                  <c:pt idx="53">
                    <c:v>2</c:v>
                  </c:pt>
                  <c:pt idx="54">
                    <c:v>3</c:v>
                  </c:pt>
                  <c:pt idx="55">
                    <c:v>4</c:v>
                  </c:pt>
                  <c:pt idx="56">
                    <c:v>5</c:v>
                  </c:pt>
                  <c:pt idx="57">
                    <c:v>6</c:v>
                  </c:pt>
                  <c:pt idx="58">
                    <c:v>7</c:v>
                  </c:pt>
                  <c:pt idx="59">
                    <c:v>8</c:v>
                  </c:pt>
                  <c:pt idx="60">
                    <c:v>9</c:v>
                  </c:pt>
                  <c:pt idx="61">
                    <c:v>10</c:v>
                  </c:pt>
                  <c:pt idx="62">
                    <c:v>11</c:v>
                  </c:pt>
                  <c:pt idx="63">
                    <c:v>12</c:v>
                  </c:pt>
                  <c:pt idx="64">
                    <c:v>13</c:v>
                  </c:pt>
                  <c:pt idx="65">
                    <c:v>14</c:v>
                  </c:pt>
                  <c:pt idx="66">
                    <c:v>15</c:v>
                  </c:pt>
                  <c:pt idx="67">
                    <c:v>16</c:v>
                  </c:pt>
                  <c:pt idx="68">
                    <c:v>17</c:v>
                  </c:pt>
                  <c:pt idx="69">
                    <c:v>18</c:v>
                  </c:pt>
                  <c:pt idx="70">
                    <c:v>19</c:v>
                  </c:pt>
                  <c:pt idx="71">
                    <c:v>20</c:v>
                  </c:pt>
                  <c:pt idx="72">
                    <c:v>21</c:v>
                  </c:pt>
                  <c:pt idx="73">
                    <c:v>22</c:v>
                  </c:pt>
                  <c:pt idx="74">
                    <c:v>23</c:v>
                  </c:pt>
                  <c:pt idx="75">
                    <c:v>24</c:v>
                  </c:pt>
                  <c:pt idx="76">
                    <c:v>25</c:v>
                  </c:pt>
                  <c:pt idx="77">
                    <c:v>26</c:v>
                  </c:pt>
                  <c:pt idx="78">
                    <c:v>27</c:v>
                  </c:pt>
                  <c:pt idx="79">
                    <c:v>28</c:v>
                  </c:pt>
                  <c:pt idx="80">
                    <c:v>29</c:v>
                  </c:pt>
                  <c:pt idx="81">
                    <c:v>30</c:v>
                  </c:pt>
                  <c:pt idx="82">
                    <c:v>31</c:v>
                  </c:pt>
                  <c:pt idx="83">
                    <c:v>32</c:v>
                  </c:pt>
                  <c:pt idx="84">
                    <c:v>33</c:v>
                  </c:pt>
                  <c:pt idx="85">
                    <c:v>34</c:v>
                  </c:pt>
                  <c:pt idx="86">
                    <c:v>35</c:v>
                  </c:pt>
                  <c:pt idx="87">
                    <c:v>36</c:v>
                  </c:pt>
                  <c:pt idx="88">
                    <c:v>37</c:v>
                  </c:pt>
                  <c:pt idx="89">
                    <c:v>38</c:v>
                  </c:pt>
                  <c:pt idx="90">
                    <c:v>39</c:v>
                  </c:pt>
                  <c:pt idx="91">
                    <c:v>40</c:v>
                  </c:pt>
                  <c:pt idx="92">
                    <c:v>41</c:v>
                  </c:pt>
                  <c:pt idx="93">
                    <c:v>42</c:v>
                  </c:pt>
                  <c:pt idx="94">
                    <c:v>43</c:v>
                  </c:pt>
                  <c:pt idx="95">
                    <c:v>44</c:v>
                  </c:pt>
                  <c:pt idx="96">
                    <c:v>45</c:v>
                  </c:pt>
                  <c:pt idx="97">
                    <c:v>46</c:v>
                  </c:pt>
                  <c:pt idx="98">
                    <c:v>47</c:v>
                  </c:pt>
                  <c:pt idx="99">
                    <c:v>48</c:v>
                  </c:pt>
                  <c:pt idx="100">
                    <c:v>49</c:v>
                  </c:pt>
                  <c:pt idx="101">
                    <c:v>50</c:v>
                  </c:pt>
                  <c:pt idx="102">
                    <c:v>51</c:v>
                  </c:pt>
                  <c:pt idx="103">
                    <c:v>52</c:v>
                  </c:pt>
                  <c:pt idx="104">
                    <c:v>1</c:v>
                  </c:pt>
                  <c:pt idx="105">
                    <c:v>2</c:v>
                  </c:pt>
                  <c:pt idx="106">
                    <c:v>3</c:v>
                  </c:pt>
                  <c:pt idx="107">
                    <c:v>4</c:v>
                  </c:pt>
                  <c:pt idx="108">
                    <c:v>5</c:v>
                  </c:pt>
                  <c:pt idx="109">
                    <c:v>6</c:v>
                  </c:pt>
                  <c:pt idx="110">
                    <c:v>7</c:v>
                  </c:pt>
                  <c:pt idx="111">
                    <c:v>8</c:v>
                  </c:pt>
                  <c:pt idx="112">
                    <c:v>9</c:v>
                  </c:pt>
                  <c:pt idx="113">
                    <c:v>10</c:v>
                  </c:pt>
                  <c:pt idx="114">
                    <c:v>11</c:v>
                  </c:pt>
                  <c:pt idx="115">
                    <c:v>12</c:v>
                  </c:pt>
                  <c:pt idx="116">
                    <c:v>13</c:v>
                  </c:pt>
                  <c:pt idx="117">
                    <c:v>14</c:v>
                  </c:pt>
                  <c:pt idx="118">
                    <c:v>15</c:v>
                  </c:pt>
                  <c:pt idx="119">
                    <c:v>16</c:v>
                  </c:pt>
                  <c:pt idx="120">
                    <c:v>17</c:v>
                  </c:pt>
                  <c:pt idx="121">
                    <c:v>18</c:v>
                  </c:pt>
                  <c:pt idx="122">
                    <c:v>19</c:v>
                  </c:pt>
                  <c:pt idx="123">
                    <c:v>20</c:v>
                  </c:pt>
                  <c:pt idx="124">
                    <c:v>21</c:v>
                  </c:pt>
                </c:lvl>
                <c:lvl>
                  <c:pt idx="0">
                    <c:v>2018</c:v>
                  </c:pt>
                  <c:pt idx="1">
                    <c:v>2018</c:v>
                  </c:pt>
                  <c:pt idx="2">
                    <c:v>2018</c:v>
                  </c:pt>
                  <c:pt idx="3">
                    <c:v>2018</c:v>
                  </c:pt>
                  <c:pt idx="4">
                    <c:v>2018</c:v>
                  </c:pt>
                  <c:pt idx="5">
                    <c:v>2018</c:v>
                  </c:pt>
                  <c:pt idx="6">
                    <c:v>2018</c:v>
                  </c:pt>
                  <c:pt idx="7">
                    <c:v>2018</c:v>
                  </c:pt>
                  <c:pt idx="8">
                    <c:v>2018</c:v>
                  </c:pt>
                  <c:pt idx="9">
                    <c:v>2018</c:v>
                  </c:pt>
                  <c:pt idx="10">
                    <c:v>2018</c:v>
                  </c:pt>
                  <c:pt idx="11">
                    <c:v>2018</c:v>
                  </c:pt>
                  <c:pt idx="12">
                    <c:v>2018</c:v>
                  </c:pt>
                  <c:pt idx="13">
                    <c:v>2018</c:v>
                  </c:pt>
                  <c:pt idx="14">
                    <c:v>2018</c:v>
                  </c:pt>
                  <c:pt idx="15">
                    <c:v>2018</c:v>
                  </c:pt>
                  <c:pt idx="16">
                    <c:v>2018</c:v>
                  </c:pt>
                  <c:pt idx="17">
                    <c:v>2018</c:v>
                  </c:pt>
                  <c:pt idx="18">
                    <c:v>2018</c:v>
                  </c:pt>
                  <c:pt idx="19">
                    <c:v>2018</c:v>
                  </c:pt>
                  <c:pt idx="20">
                    <c:v>2018</c:v>
                  </c:pt>
                  <c:pt idx="21">
                    <c:v>2018</c:v>
                  </c:pt>
                  <c:pt idx="22">
                    <c:v>2018</c:v>
                  </c:pt>
                  <c:pt idx="23">
                    <c:v>2018</c:v>
                  </c:pt>
                  <c:pt idx="24">
                    <c:v>2018</c:v>
                  </c:pt>
                  <c:pt idx="25">
                    <c:v>2018</c:v>
                  </c:pt>
                  <c:pt idx="26">
                    <c:v>2018</c:v>
                  </c:pt>
                  <c:pt idx="27">
                    <c:v>2018</c:v>
                  </c:pt>
                  <c:pt idx="28">
                    <c:v>2018</c:v>
                  </c:pt>
                  <c:pt idx="29">
                    <c:v>2018</c:v>
                  </c:pt>
                  <c:pt idx="30">
                    <c:v>2018</c:v>
                  </c:pt>
                  <c:pt idx="31">
                    <c:v>2018</c:v>
                  </c:pt>
                  <c:pt idx="32">
                    <c:v>2018</c:v>
                  </c:pt>
                  <c:pt idx="33">
                    <c:v>2018</c:v>
                  </c:pt>
                  <c:pt idx="34">
                    <c:v>2018</c:v>
                  </c:pt>
                  <c:pt idx="35">
                    <c:v>2018</c:v>
                  </c:pt>
                  <c:pt idx="36">
                    <c:v>2018</c:v>
                  </c:pt>
                  <c:pt idx="37">
                    <c:v>2018</c:v>
                  </c:pt>
                  <c:pt idx="38">
                    <c:v>2018</c:v>
                  </c:pt>
                  <c:pt idx="39">
                    <c:v>2018</c:v>
                  </c:pt>
                  <c:pt idx="40">
                    <c:v>2018</c:v>
                  </c:pt>
                  <c:pt idx="41">
                    <c:v>2018</c:v>
                  </c:pt>
                  <c:pt idx="42">
                    <c:v>2018</c:v>
                  </c:pt>
                  <c:pt idx="43">
                    <c:v>2018</c:v>
                  </c:pt>
                  <c:pt idx="44">
                    <c:v>2018</c:v>
                  </c:pt>
                  <c:pt idx="45">
                    <c:v>2018</c:v>
                  </c:pt>
                  <c:pt idx="46">
                    <c:v>2018</c:v>
                  </c:pt>
                  <c:pt idx="47">
                    <c:v>2018</c:v>
                  </c:pt>
                  <c:pt idx="48">
                    <c:v>2018</c:v>
                  </c:pt>
                  <c:pt idx="49">
                    <c:v>2018</c:v>
                  </c:pt>
                  <c:pt idx="50">
                    <c:v>2018</c:v>
                  </c:pt>
                  <c:pt idx="51">
                    <c:v>2018</c:v>
                  </c:pt>
                  <c:pt idx="52">
                    <c:v>2019</c:v>
                  </c:pt>
                  <c:pt idx="53">
                    <c:v>2019</c:v>
                  </c:pt>
                  <c:pt idx="54">
                    <c:v>2019</c:v>
                  </c:pt>
                  <c:pt idx="55">
                    <c:v>2019</c:v>
                  </c:pt>
                  <c:pt idx="56">
                    <c:v>2019</c:v>
                  </c:pt>
                  <c:pt idx="57">
                    <c:v>2019</c:v>
                  </c:pt>
                  <c:pt idx="58">
                    <c:v>2019</c:v>
                  </c:pt>
                  <c:pt idx="59">
                    <c:v>2019</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2019</c:v>
                  </c:pt>
                  <c:pt idx="73">
                    <c:v>2019</c:v>
                  </c:pt>
                  <c:pt idx="74">
                    <c:v>2019</c:v>
                  </c:pt>
                  <c:pt idx="75">
                    <c:v>2019</c:v>
                  </c:pt>
                  <c:pt idx="76">
                    <c:v>2019</c:v>
                  </c:pt>
                  <c:pt idx="77">
                    <c:v>2019</c:v>
                  </c:pt>
                  <c:pt idx="78">
                    <c:v>2019</c:v>
                  </c:pt>
                  <c:pt idx="79">
                    <c:v>2019</c:v>
                  </c:pt>
                  <c:pt idx="80">
                    <c:v>2019</c:v>
                  </c:pt>
                  <c:pt idx="81">
                    <c:v>2019</c:v>
                  </c:pt>
                  <c:pt idx="82">
                    <c:v>2019</c:v>
                  </c:pt>
                  <c:pt idx="83">
                    <c:v>2019</c:v>
                  </c:pt>
                  <c:pt idx="84">
                    <c:v>2019</c:v>
                  </c:pt>
                  <c:pt idx="85">
                    <c:v>2019</c:v>
                  </c:pt>
                  <c:pt idx="86">
                    <c:v>2019</c:v>
                  </c:pt>
                  <c:pt idx="87">
                    <c:v>2019</c:v>
                  </c:pt>
                  <c:pt idx="88">
                    <c:v>2019</c:v>
                  </c:pt>
                  <c:pt idx="89">
                    <c:v>2019</c:v>
                  </c:pt>
                  <c:pt idx="90">
                    <c:v>2019</c:v>
                  </c:pt>
                  <c:pt idx="91">
                    <c:v>2019</c:v>
                  </c:pt>
                  <c:pt idx="92">
                    <c:v>2019</c:v>
                  </c:pt>
                  <c:pt idx="93">
                    <c:v>2019</c:v>
                  </c:pt>
                  <c:pt idx="94">
                    <c:v>2019</c:v>
                  </c:pt>
                  <c:pt idx="95">
                    <c:v>2019</c:v>
                  </c:pt>
                  <c:pt idx="96">
                    <c:v>2019</c:v>
                  </c:pt>
                  <c:pt idx="97">
                    <c:v>2019</c:v>
                  </c:pt>
                  <c:pt idx="98">
                    <c:v>2019</c:v>
                  </c:pt>
                  <c:pt idx="99">
                    <c:v>2019</c:v>
                  </c:pt>
                  <c:pt idx="100">
                    <c:v>2019</c:v>
                  </c:pt>
                  <c:pt idx="101">
                    <c:v>2019</c:v>
                  </c:pt>
                  <c:pt idx="102">
                    <c:v>2019</c:v>
                  </c:pt>
                  <c:pt idx="103">
                    <c:v>2019</c:v>
                  </c:pt>
                  <c:pt idx="104">
                    <c:v>2020</c:v>
                  </c:pt>
                  <c:pt idx="105">
                    <c:v>2020</c:v>
                  </c:pt>
                  <c:pt idx="106">
                    <c:v>2020</c:v>
                  </c:pt>
                  <c:pt idx="107">
                    <c:v>2020</c:v>
                  </c:pt>
                  <c:pt idx="108">
                    <c:v>2020</c:v>
                  </c:pt>
                  <c:pt idx="109">
                    <c:v>2020</c:v>
                  </c:pt>
                  <c:pt idx="110">
                    <c:v>2020</c:v>
                  </c:pt>
                  <c:pt idx="111">
                    <c:v>2020</c:v>
                  </c:pt>
                  <c:pt idx="112">
                    <c:v>2020</c:v>
                  </c:pt>
                  <c:pt idx="113">
                    <c:v>2020</c:v>
                  </c:pt>
                  <c:pt idx="114">
                    <c:v>2020</c:v>
                  </c:pt>
                  <c:pt idx="115">
                    <c:v>2020</c:v>
                  </c:pt>
                  <c:pt idx="116">
                    <c:v>2020</c:v>
                  </c:pt>
                  <c:pt idx="117">
                    <c:v>2020</c:v>
                  </c:pt>
                  <c:pt idx="118">
                    <c:v>2020</c:v>
                  </c:pt>
                  <c:pt idx="119">
                    <c:v>2020</c:v>
                  </c:pt>
                  <c:pt idx="120">
                    <c:v>2020</c:v>
                  </c:pt>
                  <c:pt idx="121">
                    <c:v>2020</c:v>
                  </c:pt>
                  <c:pt idx="122">
                    <c:v>2020</c:v>
                  </c:pt>
                  <c:pt idx="123">
                    <c:v>2020</c:v>
                  </c:pt>
                  <c:pt idx="124">
                    <c:v>2020</c:v>
                  </c:pt>
                </c:lvl>
              </c:multiLvlStrCache>
            </c:multiLvlStrRef>
          </c:cat>
          <c:val>
            <c:numRef>
              <c:f>Feuil7!$E$160:$E$285</c:f>
              <c:numCache>
                <c:formatCode>General</c:formatCode>
                <c:ptCount val="126"/>
                <c:pt idx="0">
                  <c:v>3491</c:v>
                </c:pt>
                <c:pt idx="1">
                  <c:v>3481</c:v>
                </c:pt>
                <c:pt idx="2">
                  <c:v>3471</c:v>
                </c:pt>
                <c:pt idx="3">
                  <c:v>3463</c:v>
                </c:pt>
                <c:pt idx="4">
                  <c:v>3477</c:v>
                </c:pt>
                <c:pt idx="5">
                  <c:v>3497</c:v>
                </c:pt>
                <c:pt idx="6">
                  <c:v>3495</c:v>
                </c:pt>
                <c:pt idx="7">
                  <c:v>3486</c:v>
                </c:pt>
                <c:pt idx="8">
                  <c:v>3488</c:v>
                </c:pt>
                <c:pt idx="9">
                  <c:v>3497</c:v>
                </c:pt>
                <c:pt idx="10">
                  <c:v>3492</c:v>
                </c:pt>
                <c:pt idx="11">
                  <c:v>3475</c:v>
                </c:pt>
                <c:pt idx="12">
                  <c:v>3468</c:v>
                </c:pt>
                <c:pt idx="13">
                  <c:v>3474</c:v>
                </c:pt>
                <c:pt idx="14">
                  <c:v>3469</c:v>
                </c:pt>
                <c:pt idx="15">
                  <c:v>3480</c:v>
                </c:pt>
                <c:pt idx="16">
                  <c:v>3481</c:v>
                </c:pt>
                <c:pt idx="17">
                  <c:v>3466</c:v>
                </c:pt>
                <c:pt idx="18">
                  <c:v>3473</c:v>
                </c:pt>
                <c:pt idx="19">
                  <c:v>3466</c:v>
                </c:pt>
                <c:pt idx="20">
                  <c:v>3464</c:v>
                </c:pt>
                <c:pt idx="21">
                  <c:v>3464</c:v>
                </c:pt>
                <c:pt idx="22">
                  <c:v>3460</c:v>
                </c:pt>
                <c:pt idx="23">
                  <c:v>3449</c:v>
                </c:pt>
                <c:pt idx="24">
                  <c:v>3444</c:v>
                </c:pt>
                <c:pt idx="25">
                  <c:v>3426</c:v>
                </c:pt>
                <c:pt idx="26">
                  <c:v>3425</c:v>
                </c:pt>
                <c:pt idx="27">
                  <c:v>3438</c:v>
                </c:pt>
                <c:pt idx="28">
                  <c:v>3409</c:v>
                </c:pt>
                <c:pt idx="29">
                  <c:v>3401</c:v>
                </c:pt>
                <c:pt idx="30">
                  <c:v>3391</c:v>
                </c:pt>
                <c:pt idx="31">
                  <c:v>3378</c:v>
                </c:pt>
                <c:pt idx="32">
                  <c:v>3368</c:v>
                </c:pt>
                <c:pt idx="33">
                  <c:v>3364</c:v>
                </c:pt>
                <c:pt idx="34">
                  <c:v>3348</c:v>
                </c:pt>
                <c:pt idx="35">
                  <c:v>3356</c:v>
                </c:pt>
                <c:pt idx="36">
                  <c:v>3383</c:v>
                </c:pt>
                <c:pt idx="37">
                  <c:v>3381</c:v>
                </c:pt>
                <c:pt idx="38">
                  <c:v>3386</c:v>
                </c:pt>
                <c:pt idx="39">
                  <c:v>3377</c:v>
                </c:pt>
                <c:pt idx="40">
                  <c:v>3362</c:v>
                </c:pt>
                <c:pt idx="41">
                  <c:v>3326</c:v>
                </c:pt>
                <c:pt idx="42">
                  <c:v>3329</c:v>
                </c:pt>
                <c:pt idx="43">
                  <c:v>3333</c:v>
                </c:pt>
                <c:pt idx="44">
                  <c:v>3320</c:v>
                </c:pt>
                <c:pt idx="45">
                  <c:v>3312</c:v>
                </c:pt>
                <c:pt idx="46">
                  <c:v>3305</c:v>
                </c:pt>
                <c:pt idx="47">
                  <c:v>3335</c:v>
                </c:pt>
                <c:pt idx="48">
                  <c:v>3329</c:v>
                </c:pt>
                <c:pt idx="49">
                  <c:v>3319</c:v>
                </c:pt>
                <c:pt idx="50">
                  <c:v>3345</c:v>
                </c:pt>
                <c:pt idx="51">
                  <c:v>3306</c:v>
                </c:pt>
                <c:pt idx="52">
                  <c:v>3303</c:v>
                </c:pt>
                <c:pt idx="53">
                  <c:v>3315</c:v>
                </c:pt>
                <c:pt idx="54">
                  <c:v>3310</c:v>
                </c:pt>
                <c:pt idx="55">
                  <c:v>3307</c:v>
                </c:pt>
                <c:pt idx="56">
                  <c:v>3320</c:v>
                </c:pt>
                <c:pt idx="57">
                  <c:v>3322</c:v>
                </c:pt>
                <c:pt idx="58">
                  <c:v>3338</c:v>
                </c:pt>
                <c:pt idx="59">
                  <c:v>3333</c:v>
                </c:pt>
                <c:pt idx="60">
                  <c:v>3347</c:v>
                </c:pt>
                <c:pt idx="61">
                  <c:v>3349</c:v>
                </c:pt>
                <c:pt idx="62">
                  <c:v>3337</c:v>
                </c:pt>
                <c:pt idx="63">
                  <c:v>3336</c:v>
                </c:pt>
                <c:pt idx="64">
                  <c:v>3361</c:v>
                </c:pt>
                <c:pt idx="65">
                  <c:v>3356</c:v>
                </c:pt>
                <c:pt idx="66">
                  <c:v>3348</c:v>
                </c:pt>
                <c:pt idx="67">
                  <c:v>3349</c:v>
                </c:pt>
                <c:pt idx="68">
                  <c:v>3333</c:v>
                </c:pt>
                <c:pt idx="69">
                  <c:v>3327</c:v>
                </c:pt>
                <c:pt idx="70">
                  <c:v>3321</c:v>
                </c:pt>
                <c:pt idx="71">
                  <c:v>3328</c:v>
                </c:pt>
                <c:pt idx="72">
                  <c:v>3318</c:v>
                </c:pt>
                <c:pt idx="73">
                  <c:v>3309</c:v>
                </c:pt>
                <c:pt idx="74">
                  <c:v>3288</c:v>
                </c:pt>
                <c:pt idx="75">
                  <c:v>3282</c:v>
                </c:pt>
                <c:pt idx="76">
                  <c:v>3285</c:v>
                </c:pt>
                <c:pt idx="77">
                  <c:v>3302</c:v>
                </c:pt>
                <c:pt idx="78">
                  <c:v>3321</c:v>
                </c:pt>
                <c:pt idx="79">
                  <c:v>3325</c:v>
                </c:pt>
                <c:pt idx="80">
                  <c:v>3308</c:v>
                </c:pt>
                <c:pt idx="81">
                  <c:v>3310</c:v>
                </c:pt>
                <c:pt idx="82">
                  <c:v>3309</c:v>
                </c:pt>
                <c:pt idx="83">
                  <c:v>3318</c:v>
                </c:pt>
                <c:pt idx="84">
                  <c:v>3329</c:v>
                </c:pt>
                <c:pt idx="85">
                  <c:v>3325</c:v>
                </c:pt>
                <c:pt idx="86">
                  <c:v>3338</c:v>
                </c:pt>
                <c:pt idx="87">
                  <c:v>3356</c:v>
                </c:pt>
                <c:pt idx="88">
                  <c:v>3355</c:v>
                </c:pt>
                <c:pt idx="89">
                  <c:v>3352</c:v>
                </c:pt>
                <c:pt idx="90">
                  <c:v>3356</c:v>
                </c:pt>
                <c:pt idx="91">
                  <c:v>3327</c:v>
                </c:pt>
                <c:pt idx="92">
                  <c:v>3317</c:v>
                </c:pt>
                <c:pt idx="93">
                  <c:v>3320</c:v>
                </c:pt>
                <c:pt idx="94">
                  <c:v>3329</c:v>
                </c:pt>
                <c:pt idx="95">
                  <c:v>3314</c:v>
                </c:pt>
                <c:pt idx="96">
                  <c:v>3305</c:v>
                </c:pt>
                <c:pt idx="97">
                  <c:v>3285</c:v>
                </c:pt>
                <c:pt idx="98">
                  <c:v>3299</c:v>
                </c:pt>
                <c:pt idx="99">
                  <c:v>3302</c:v>
                </c:pt>
                <c:pt idx="100">
                  <c:v>3297</c:v>
                </c:pt>
                <c:pt idx="101">
                  <c:v>3301</c:v>
                </c:pt>
                <c:pt idx="102">
                  <c:v>3304</c:v>
                </c:pt>
                <c:pt idx="103">
                  <c:v>3280</c:v>
                </c:pt>
                <c:pt idx="104">
                  <c:v>3288</c:v>
                </c:pt>
                <c:pt idx="105">
                  <c:v>3296</c:v>
                </c:pt>
                <c:pt idx="106">
                  <c:v>3305</c:v>
                </c:pt>
                <c:pt idx="107">
                  <c:v>3295</c:v>
                </c:pt>
                <c:pt idx="108">
                  <c:v>3299</c:v>
                </c:pt>
                <c:pt idx="109">
                  <c:v>3297</c:v>
                </c:pt>
                <c:pt idx="110">
                  <c:v>3296</c:v>
                </c:pt>
                <c:pt idx="111">
                  <c:v>3273</c:v>
                </c:pt>
                <c:pt idx="112">
                  <c:v>3275</c:v>
                </c:pt>
                <c:pt idx="113">
                  <c:v>3241</c:v>
                </c:pt>
                <c:pt idx="114">
                  <c:v>3236</c:v>
                </c:pt>
                <c:pt idx="115">
                  <c:v>3203</c:v>
                </c:pt>
                <c:pt idx="116">
                  <c:v>3168</c:v>
                </c:pt>
                <c:pt idx="117">
                  <c:v>3115</c:v>
                </c:pt>
                <c:pt idx="118">
                  <c:v>3091</c:v>
                </c:pt>
                <c:pt idx="119">
                  <c:v>3063</c:v>
                </c:pt>
                <c:pt idx="120">
                  <c:v>3022</c:v>
                </c:pt>
                <c:pt idx="121">
                  <c:v>2988</c:v>
                </c:pt>
                <c:pt idx="122">
                  <c:v>2952</c:v>
                </c:pt>
                <c:pt idx="123">
                  <c:v>2942</c:v>
                </c:pt>
                <c:pt idx="124">
                  <c:v>2939</c:v>
                </c:pt>
              </c:numCache>
            </c:numRef>
          </c:val>
          <c:smooth val="0"/>
          <c:extLst>
            <c:ext xmlns:c16="http://schemas.microsoft.com/office/drawing/2014/chart" uri="{C3380CC4-5D6E-409C-BE32-E72D297353CC}">
              <c16:uniqueId val="{00000002-75EA-455A-B606-4C3C63347269}"/>
            </c:ext>
          </c:extLst>
        </c:ser>
        <c:ser>
          <c:idx val="3"/>
          <c:order val="1"/>
          <c:tx>
            <c:strRef>
              <c:f>Feuil7!$G$1</c:f>
              <c:strCache>
                <c:ptCount val="1"/>
                <c:pt idx="0">
                  <c:v>Tués estimés Cumulés 1 an</c:v>
                </c:pt>
              </c:strCache>
            </c:strRef>
          </c:tx>
          <c:spPr>
            <a:ln w="28575" cap="rnd">
              <a:solidFill>
                <a:schemeClr val="accent4"/>
              </a:solidFill>
              <a:round/>
            </a:ln>
            <a:effectLst/>
          </c:spPr>
          <c:marker>
            <c:symbol val="none"/>
          </c:marker>
          <c:cat>
            <c:multiLvlStrRef>
              <c:f>Feuil7!$A$160:$B$284</c:f>
              <c:multiLvlStrCache>
                <c:ptCount val="125"/>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1</c:v>
                  </c:pt>
                  <c:pt idx="53">
                    <c:v>2</c:v>
                  </c:pt>
                  <c:pt idx="54">
                    <c:v>3</c:v>
                  </c:pt>
                  <c:pt idx="55">
                    <c:v>4</c:v>
                  </c:pt>
                  <c:pt idx="56">
                    <c:v>5</c:v>
                  </c:pt>
                  <c:pt idx="57">
                    <c:v>6</c:v>
                  </c:pt>
                  <c:pt idx="58">
                    <c:v>7</c:v>
                  </c:pt>
                  <c:pt idx="59">
                    <c:v>8</c:v>
                  </c:pt>
                  <c:pt idx="60">
                    <c:v>9</c:v>
                  </c:pt>
                  <c:pt idx="61">
                    <c:v>10</c:v>
                  </c:pt>
                  <c:pt idx="62">
                    <c:v>11</c:v>
                  </c:pt>
                  <c:pt idx="63">
                    <c:v>12</c:v>
                  </c:pt>
                  <c:pt idx="64">
                    <c:v>13</c:v>
                  </c:pt>
                  <c:pt idx="65">
                    <c:v>14</c:v>
                  </c:pt>
                  <c:pt idx="66">
                    <c:v>15</c:v>
                  </c:pt>
                  <c:pt idx="67">
                    <c:v>16</c:v>
                  </c:pt>
                  <c:pt idx="68">
                    <c:v>17</c:v>
                  </c:pt>
                  <c:pt idx="69">
                    <c:v>18</c:v>
                  </c:pt>
                  <c:pt idx="70">
                    <c:v>19</c:v>
                  </c:pt>
                  <c:pt idx="71">
                    <c:v>20</c:v>
                  </c:pt>
                  <c:pt idx="72">
                    <c:v>21</c:v>
                  </c:pt>
                  <c:pt idx="73">
                    <c:v>22</c:v>
                  </c:pt>
                  <c:pt idx="74">
                    <c:v>23</c:v>
                  </c:pt>
                  <c:pt idx="75">
                    <c:v>24</c:v>
                  </c:pt>
                  <c:pt idx="76">
                    <c:v>25</c:v>
                  </c:pt>
                  <c:pt idx="77">
                    <c:v>26</c:v>
                  </c:pt>
                  <c:pt idx="78">
                    <c:v>27</c:v>
                  </c:pt>
                  <c:pt idx="79">
                    <c:v>28</c:v>
                  </c:pt>
                  <c:pt idx="80">
                    <c:v>29</c:v>
                  </c:pt>
                  <c:pt idx="81">
                    <c:v>30</c:v>
                  </c:pt>
                  <c:pt idx="82">
                    <c:v>31</c:v>
                  </c:pt>
                  <c:pt idx="83">
                    <c:v>32</c:v>
                  </c:pt>
                  <c:pt idx="84">
                    <c:v>33</c:v>
                  </c:pt>
                  <c:pt idx="85">
                    <c:v>34</c:v>
                  </c:pt>
                  <c:pt idx="86">
                    <c:v>35</c:v>
                  </c:pt>
                  <c:pt idx="87">
                    <c:v>36</c:v>
                  </c:pt>
                  <c:pt idx="88">
                    <c:v>37</c:v>
                  </c:pt>
                  <c:pt idx="89">
                    <c:v>38</c:v>
                  </c:pt>
                  <c:pt idx="90">
                    <c:v>39</c:v>
                  </c:pt>
                  <c:pt idx="91">
                    <c:v>40</c:v>
                  </c:pt>
                  <c:pt idx="92">
                    <c:v>41</c:v>
                  </c:pt>
                  <c:pt idx="93">
                    <c:v>42</c:v>
                  </c:pt>
                  <c:pt idx="94">
                    <c:v>43</c:v>
                  </c:pt>
                  <c:pt idx="95">
                    <c:v>44</c:v>
                  </c:pt>
                  <c:pt idx="96">
                    <c:v>45</c:v>
                  </c:pt>
                  <c:pt idx="97">
                    <c:v>46</c:v>
                  </c:pt>
                  <c:pt idx="98">
                    <c:v>47</c:v>
                  </c:pt>
                  <c:pt idx="99">
                    <c:v>48</c:v>
                  </c:pt>
                  <c:pt idx="100">
                    <c:v>49</c:v>
                  </c:pt>
                  <c:pt idx="101">
                    <c:v>50</c:v>
                  </c:pt>
                  <c:pt idx="102">
                    <c:v>51</c:v>
                  </c:pt>
                  <c:pt idx="103">
                    <c:v>52</c:v>
                  </c:pt>
                  <c:pt idx="104">
                    <c:v>1</c:v>
                  </c:pt>
                  <c:pt idx="105">
                    <c:v>2</c:v>
                  </c:pt>
                  <c:pt idx="106">
                    <c:v>3</c:v>
                  </c:pt>
                  <c:pt idx="107">
                    <c:v>4</c:v>
                  </c:pt>
                  <c:pt idx="108">
                    <c:v>5</c:v>
                  </c:pt>
                  <c:pt idx="109">
                    <c:v>6</c:v>
                  </c:pt>
                  <c:pt idx="110">
                    <c:v>7</c:v>
                  </c:pt>
                  <c:pt idx="111">
                    <c:v>8</c:v>
                  </c:pt>
                  <c:pt idx="112">
                    <c:v>9</c:v>
                  </c:pt>
                  <c:pt idx="113">
                    <c:v>10</c:v>
                  </c:pt>
                  <c:pt idx="114">
                    <c:v>11</c:v>
                  </c:pt>
                  <c:pt idx="115">
                    <c:v>12</c:v>
                  </c:pt>
                  <c:pt idx="116">
                    <c:v>13</c:v>
                  </c:pt>
                  <c:pt idx="117">
                    <c:v>14</c:v>
                  </c:pt>
                  <c:pt idx="118">
                    <c:v>15</c:v>
                  </c:pt>
                  <c:pt idx="119">
                    <c:v>16</c:v>
                  </c:pt>
                  <c:pt idx="120">
                    <c:v>17</c:v>
                  </c:pt>
                  <c:pt idx="121">
                    <c:v>18</c:v>
                  </c:pt>
                  <c:pt idx="122">
                    <c:v>19</c:v>
                  </c:pt>
                  <c:pt idx="123">
                    <c:v>20</c:v>
                  </c:pt>
                  <c:pt idx="124">
                    <c:v>21</c:v>
                  </c:pt>
                </c:lvl>
                <c:lvl>
                  <c:pt idx="0">
                    <c:v>2018</c:v>
                  </c:pt>
                  <c:pt idx="1">
                    <c:v>2018</c:v>
                  </c:pt>
                  <c:pt idx="2">
                    <c:v>2018</c:v>
                  </c:pt>
                  <c:pt idx="3">
                    <c:v>2018</c:v>
                  </c:pt>
                  <c:pt idx="4">
                    <c:v>2018</c:v>
                  </c:pt>
                  <c:pt idx="5">
                    <c:v>2018</c:v>
                  </c:pt>
                  <c:pt idx="6">
                    <c:v>2018</c:v>
                  </c:pt>
                  <c:pt idx="7">
                    <c:v>2018</c:v>
                  </c:pt>
                  <c:pt idx="8">
                    <c:v>2018</c:v>
                  </c:pt>
                  <c:pt idx="9">
                    <c:v>2018</c:v>
                  </c:pt>
                  <c:pt idx="10">
                    <c:v>2018</c:v>
                  </c:pt>
                  <c:pt idx="11">
                    <c:v>2018</c:v>
                  </c:pt>
                  <c:pt idx="12">
                    <c:v>2018</c:v>
                  </c:pt>
                  <c:pt idx="13">
                    <c:v>2018</c:v>
                  </c:pt>
                  <c:pt idx="14">
                    <c:v>2018</c:v>
                  </c:pt>
                  <c:pt idx="15">
                    <c:v>2018</c:v>
                  </c:pt>
                  <c:pt idx="16">
                    <c:v>2018</c:v>
                  </c:pt>
                  <c:pt idx="17">
                    <c:v>2018</c:v>
                  </c:pt>
                  <c:pt idx="18">
                    <c:v>2018</c:v>
                  </c:pt>
                  <c:pt idx="19">
                    <c:v>2018</c:v>
                  </c:pt>
                  <c:pt idx="20">
                    <c:v>2018</c:v>
                  </c:pt>
                  <c:pt idx="21">
                    <c:v>2018</c:v>
                  </c:pt>
                  <c:pt idx="22">
                    <c:v>2018</c:v>
                  </c:pt>
                  <c:pt idx="23">
                    <c:v>2018</c:v>
                  </c:pt>
                  <c:pt idx="24">
                    <c:v>2018</c:v>
                  </c:pt>
                  <c:pt idx="25">
                    <c:v>2018</c:v>
                  </c:pt>
                  <c:pt idx="26">
                    <c:v>2018</c:v>
                  </c:pt>
                  <c:pt idx="27">
                    <c:v>2018</c:v>
                  </c:pt>
                  <c:pt idx="28">
                    <c:v>2018</c:v>
                  </c:pt>
                  <c:pt idx="29">
                    <c:v>2018</c:v>
                  </c:pt>
                  <c:pt idx="30">
                    <c:v>2018</c:v>
                  </c:pt>
                  <c:pt idx="31">
                    <c:v>2018</c:v>
                  </c:pt>
                  <c:pt idx="32">
                    <c:v>2018</c:v>
                  </c:pt>
                  <c:pt idx="33">
                    <c:v>2018</c:v>
                  </c:pt>
                  <c:pt idx="34">
                    <c:v>2018</c:v>
                  </c:pt>
                  <c:pt idx="35">
                    <c:v>2018</c:v>
                  </c:pt>
                  <c:pt idx="36">
                    <c:v>2018</c:v>
                  </c:pt>
                  <c:pt idx="37">
                    <c:v>2018</c:v>
                  </c:pt>
                  <c:pt idx="38">
                    <c:v>2018</c:v>
                  </c:pt>
                  <c:pt idx="39">
                    <c:v>2018</c:v>
                  </c:pt>
                  <c:pt idx="40">
                    <c:v>2018</c:v>
                  </c:pt>
                  <c:pt idx="41">
                    <c:v>2018</c:v>
                  </c:pt>
                  <c:pt idx="42">
                    <c:v>2018</c:v>
                  </c:pt>
                  <c:pt idx="43">
                    <c:v>2018</c:v>
                  </c:pt>
                  <c:pt idx="44">
                    <c:v>2018</c:v>
                  </c:pt>
                  <c:pt idx="45">
                    <c:v>2018</c:v>
                  </c:pt>
                  <c:pt idx="46">
                    <c:v>2018</c:v>
                  </c:pt>
                  <c:pt idx="47">
                    <c:v>2018</c:v>
                  </c:pt>
                  <c:pt idx="48">
                    <c:v>2018</c:v>
                  </c:pt>
                  <c:pt idx="49">
                    <c:v>2018</c:v>
                  </c:pt>
                  <c:pt idx="50">
                    <c:v>2018</c:v>
                  </c:pt>
                  <c:pt idx="51">
                    <c:v>2018</c:v>
                  </c:pt>
                  <c:pt idx="52">
                    <c:v>2019</c:v>
                  </c:pt>
                  <c:pt idx="53">
                    <c:v>2019</c:v>
                  </c:pt>
                  <c:pt idx="54">
                    <c:v>2019</c:v>
                  </c:pt>
                  <c:pt idx="55">
                    <c:v>2019</c:v>
                  </c:pt>
                  <c:pt idx="56">
                    <c:v>2019</c:v>
                  </c:pt>
                  <c:pt idx="57">
                    <c:v>2019</c:v>
                  </c:pt>
                  <c:pt idx="58">
                    <c:v>2019</c:v>
                  </c:pt>
                  <c:pt idx="59">
                    <c:v>2019</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2019</c:v>
                  </c:pt>
                  <c:pt idx="73">
                    <c:v>2019</c:v>
                  </c:pt>
                  <c:pt idx="74">
                    <c:v>2019</c:v>
                  </c:pt>
                  <c:pt idx="75">
                    <c:v>2019</c:v>
                  </c:pt>
                  <c:pt idx="76">
                    <c:v>2019</c:v>
                  </c:pt>
                  <c:pt idx="77">
                    <c:v>2019</c:v>
                  </c:pt>
                  <c:pt idx="78">
                    <c:v>2019</c:v>
                  </c:pt>
                  <c:pt idx="79">
                    <c:v>2019</c:v>
                  </c:pt>
                  <c:pt idx="80">
                    <c:v>2019</c:v>
                  </c:pt>
                  <c:pt idx="81">
                    <c:v>2019</c:v>
                  </c:pt>
                  <c:pt idx="82">
                    <c:v>2019</c:v>
                  </c:pt>
                  <c:pt idx="83">
                    <c:v>2019</c:v>
                  </c:pt>
                  <c:pt idx="84">
                    <c:v>2019</c:v>
                  </c:pt>
                  <c:pt idx="85">
                    <c:v>2019</c:v>
                  </c:pt>
                  <c:pt idx="86">
                    <c:v>2019</c:v>
                  </c:pt>
                  <c:pt idx="87">
                    <c:v>2019</c:v>
                  </c:pt>
                  <c:pt idx="88">
                    <c:v>2019</c:v>
                  </c:pt>
                  <c:pt idx="89">
                    <c:v>2019</c:v>
                  </c:pt>
                  <c:pt idx="90">
                    <c:v>2019</c:v>
                  </c:pt>
                  <c:pt idx="91">
                    <c:v>2019</c:v>
                  </c:pt>
                  <c:pt idx="92">
                    <c:v>2019</c:v>
                  </c:pt>
                  <c:pt idx="93">
                    <c:v>2019</c:v>
                  </c:pt>
                  <c:pt idx="94">
                    <c:v>2019</c:v>
                  </c:pt>
                  <c:pt idx="95">
                    <c:v>2019</c:v>
                  </c:pt>
                  <c:pt idx="96">
                    <c:v>2019</c:v>
                  </c:pt>
                  <c:pt idx="97">
                    <c:v>2019</c:v>
                  </c:pt>
                  <c:pt idx="98">
                    <c:v>2019</c:v>
                  </c:pt>
                  <c:pt idx="99">
                    <c:v>2019</c:v>
                  </c:pt>
                  <c:pt idx="100">
                    <c:v>2019</c:v>
                  </c:pt>
                  <c:pt idx="101">
                    <c:v>2019</c:v>
                  </c:pt>
                  <c:pt idx="102">
                    <c:v>2019</c:v>
                  </c:pt>
                  <c:pt idx="103">
                    <c:v>2019</c:v>
                  </c:pt>
                  <c:pt idx="104">
                    <c:v>2020</c:v>
                  </c:pt>
                  <c:pt idx="105">
                    <c:v>2020</c:v>
                  </c:pt>
                  <c:pt idx="106">
                    <c:v>2020</c:v>
                  </c:pt>
                  <c:pt idx="107">
                    <c:v>2020</c:v>
                  </c:pt>
                  <c:pt idx="108">
                    <c:v>2020</c:v>
                  </c:pt>
                  <c:pt idx="109">
                    <c:v>2020</c:v>
                  </c:pt>
                  <c:pt idx="110">
                    <c:v>2020</c:v>
                  </c:pt>
                  <c:pt idx="111">
                    <c:v>2020</c:v>
                  </c:pt>
                  <c:pt idx="112">
                    <c:v>2020</c:v>
                  </c:pt>
                  <c:pt idx="113">
                    <c:v>2020</c:v>
                  </c:pt>
                  <c:pt idx="114">
                    <c:v>2020</c:v>
                  </c:pt>
                  <c:pt idx="115">
                    <c:v>2020</c:v>
                  </c:pt>
                  <c:pt idx="116">
                    <c:v>2020</c:v>
                  </c:pt>
                  <c:pt idx="117">
                    <c:v>2020</c:v>
                  </c:pt>
                  <c:pt idx="118">
                    <c:v>2020</c:v>
                  </c:pt>
                  <c:pt idx="119">
                    <c:v>2020</c:v>
                  </c:pt>
                  <c:pt idx="120">
                    <c:v>2020</c:v>
                  </c:pt>
                  <c:pt idx="121">
                    <c:v>2020</c:v>
                  </c:pt>
                  <c:pt idx="122">
                    <c:v>2020</c:v>
                  </c:pt>
                  <c:pt idx="123">
                    <c:v>2020</c:v>
                  </c:pt>
                  <c:pt idx="124">
                    <c:v>2020</c:v>
                  </c:pt>
                </c:lvl>
              </c:multiLvlStrCache>
            </c:multiLvlStrRef>
          </c:cat>
          <c:val>
            <c:numRef>
              <c:f>Feuil7!$G$160:$G$285</c:f>
              <c:numCache>
                <c:formatCode>General</c:formatCode>
                <c:ptCount val="126"/>
                <c:pt idx="0">
                  <c:v>3491</c:v>
                </c:pt>
                <c:pt idx="1">
                  <c:v>3481</c:v>
                </c:pt>
                <c:pt idx="2">
                  <c:v>3471</c:v>
                </c:pt>
                <c:pt idx="3">
                  <c:v>3463</c:v>
                </c:pt>
                <c:pt idx="4">
                  <c:v>3477</c:v>
                </c:pt>
                <c:pt idx="5">
                  <c:v>3497</c:v>
                </c:pt>
                <c:pt idx="6">
                  <c:v>3495</c:v>
                </c:pt>
                <c:pt idx="7">
                  <c:v>3486</c:v>
                </c:pt>
                <c:pt idx="8">
                  <c:v>3488</c:v>
                </c:pt>
                <c:pt idx="9">
                  <c:v>3497</c:v>
                </c:pt>
                <c:pt idx="10">
                  <c:v>3492</c:v>
                </c:pt>
                <c:pt idx="11">
                  <c:v>3475</c:v>
                </c:pt>
                <c:pt idx="12">
                  <c:v>3468</c:v>
                </c:pt>
                <c:pt idx="13">
                  <c:v>3474</c:v>
                </c:pt>
                <c:pt idx="14">
                  <c:v>3469</c:v>
                </c:pt>
                <c:pt idx="15">
                  <c:v>3480</c:v>
                </c:pt>
                <c:pt idx="16">
                  <c:v>3481</c:v>
                </c:pt>
                <c:pt idx="17">
                  <c:v>3466</c:v>
                </c:pt>
                <c:pt idx="18">
                  <c:v>3473</c:v>
                </c:pt>
                <c:pt idx="19">
                  <c:v>3466</c:v>
                </c:pt>
                <c:pt idx="20">
                  <c:v>3464</c:v>
                </c:pt>
                <c:pt idx="21">
                  <c:v>3464</c:v>
                </c:pt>
                <c:pt idx="22">
                  <c:v>3460</c:v>
                </c:pt>
                <c:pt idx="23">
                  <c:v>3449</c:v>
                </c:pt>
                <c:pt idx="24">
                  <c:v>3444</c:v>
                </c:pt>
                <c:pt idx="25">
                  <c:v>3426</c:v>
                </c:pt>
                <c:pt idx="26">
                  <c:v>3425</c:v>
                </c:pt>
                <c:pt idx="27">
                  <c:v>3438</c:v>
                </c:pt>
                <c:pt idx="28">
                  <c:v>3409</c:v>
                </c:pt>
                <c:pt idx="29">
                  <c:v>3401</c:v>
                </c:pt>
                <c:pt idx="30">
                  <c:v>3391</c:v>
                </c:pt>
                <c:pt idx="31">
                  <c:v>3378</c:v>
                </c:pt>
                <c:pt idx="32">
                  <c:v>3368</c:v>
                </c:pt>
                <c:pt idx="33">
                  <c:v>3364</c:v>
                </c:pt>
                <c:pt idx="34">
                  <c:v>3348</c:v>
                </c:pt>
                <c:pt idx="35">
                  <c:v>3356</c:v>
                </c:pt>
                <c:pt idx="36">
                  <c:v>3383</c:v>
                </c:pt>
                <c:pt idx="37">
                  <c:v>3381</c:v>
                </c:pt>
                <c:pt idx="38">
                  <c:v>3386</c:v>
                </c:pt>
                <c:pt idx="39">
                  <c:v>3377</c:v>
                </c:pt>
                <c:pt idx="40">
                  <c:v>3362</c:v>
                </c:pt>
                <c:pt idx="41">
                  <c:v>3326</c:v>
                </c:pt>
                <c:pt idx="42">
                  <c:v>3329</c:v>
                </c:pt>
                <c:pt idx="43">
                  <c:v>3333</c:v>
                </c:pt>
                <c:pt idx="44">
                  <c:v>3320</c:v>
                </c:pt>
                <c:pt idx="45">
                  <c:v>3312</c:v>
                </c:pt>
                <c:pt idx="46">
                  <c:v>3305</c:v>
                </c:pt>
                <c:pt idx="47">
                  <c:v>3335</c:v>
                </c:pt>
                <c:pt idx="48">
                  <c:v>3329</c:v>
                </c:pt>
                <c:pt idx="49">
                  <c:v>3319</c:v>
                </c:pt>
                <c:pt idx="50">
                  <c:v>3345</c:v>
                </c:pt>
                <c:pt idx="51">
                  <c:v>3306</c:v>
                </c:pt>
                <c:pt idx="52">
                  <c:v>3303</c:v>
                </c:pt>
                <c:pt idx="53">
                  <c:v>3315</c:v>
                </c:pt>
                <c:pt idx="54">
                  <c:v>3310</c:v>
                </c:pt>
                <c:pt idx="55">
                  <c:v>3307</c:v>
                </c:pt>
                <c:pt idx="56">
                  <c:v>3320</c:v>
                </c:pt>
                <c:pt idx="57">
                  <c:v>3322</c:v>
                </c:pt>
                <c:pt idx="58">
                  <c:v>3338</c:v>
                </c:pt>
                <c:pt idx="59">
                  <c:v>3333</c:v>
                </c:pt>
                <c:pt idx="60">
                  <c:v>3347</c:v>
                </c:pt>
                <c:pt idx="61">
                  <c:v>3349</c:v>
                </c:pt>
                <c:pt idx="62">
                  <c:v>3337</c:v>
                </c:pt>
                <c:pt idx="63">
                  <c:v>3336</c:v>
                </c:pt>
                <c:pt idx="64">
                  <c:v>3361</c:v>
                </c:pt>
                <c:pt idx="65">
                  <c:v>3356</c:v>
                </c:pt>
                <c:pt idx="66">
                  <c:v>3348</c:v>
                </c:pt>
                <c:pt idx="67">
                  <c:v>3349</c:v>
                </c:pt>
                <c:pt idx="68">
                  <c:v>3333</c:v>
                </c:pt>
                <c:pt idx="69">
                  <c:v>3327</c:v>
                </c:pt>
                <c:pt idx="70">
                  <c:v>3321</c:v>
                </c:pt>
                <c:pt idx="71">
                  <c:v>3328</c:v>
                </c:pt>
                <c:pt idx="72">
                  <c:v>3318</c:v>
                </c:pt>
                <c:pt idx="73">
                  <c:v>3309</c:v>
                </c:pt>
                <c:pt idx="74">
                  <c:v>3288</c:v>
                </c:pt>
                <c:pt idx="75">
                  <c:v>3282</c:v>
                </c:pt>
                <c:pt idx="76">
                  <c:v>3285</c:v>
                </c:pt>
                <c:pt idx="77">
                  <c:v>3302</c:v>
                </c:pt>
                <c:pt idx="78">
                  <c:v>3321</c:v>
                </c:pt>
                <c:pt idx="79">
                  <c:v>3325</c:v>
                </c:pt>
                <c:pt idx="80">
                  <c:v>3308</c:v>
                </c:pt>
                <c:pt idx="81">
                  <c:v>3310</c:v>
                </c:pt>
                <c:pt idx="82">
                  <c:v>3309</c:v>
                </c:pt>
                <c:pt idx="83">
                  <c:v>3318</c:v>
                </c:pt>
                <c:pt idx="84">
                  <c:v>3329</c:v>
                </c:pt>
                <c:pt idx="85">
                  <c:v>3325</c:v>
                </c:pt>
                <c:pt idx="86">
                  <c:v>3338</c:v>
                </c:pt>
                <c:pt idx="87">
                  <c:v>3356</c:v>
                </c:pt>
                <c:pt idx="88">
                  <c:v>3355</c:v>
                </c:pt>
                <c:pt idx="89">
                  <c:v>3352</c:v>
                </c:pt>
                <c:pt idx="90">
                  <c:v>3356</c:v>
                </c:pt>
                <c:pt idx="91">
                  <c:v>3327</c:v>
                </c:pt>
                <c:pt idx="92">
                  <c:v>3317</c:v>
                </c:pt>
                <c:pt idx="93">
                  <c:v>3320</c:v>
                </c:pt>
                <c:pt idx="94">
                  <c:v>3329</c:v>
                </c:pt>
                <c:pt idx="95">
                  <c:v>3314</c:v>
                </c:pt>
                <c:pt idx="96">
                  <c:v>3305</c:v>
                </c:pt>
                <c:pt idx="97">
                  <c:v>3285</c:v>
                </c:pt>
                <c:pt idx="98">
                  <c:v>3299</c:v>
                </c:pt>
                <c:pt idx="99">
                  <c:v>3302</c:v>
                </c:pt>
                <c:pt idx="100">
                  <c:v>3297</c:v>
                </c:pt>
                <c:pt idx="101">
                  <c:v>3301</c:v>
                </c:pt>
                <c:pt idx="102">
                  <c:v>3304</c:v>
                </c:pt>
                <c:pt idx="103">
                  <c:v>3280</c:v>
                </c:pt>
                <c:pt idx="104">
                  <c:v>3288</c:v>
                </c:pt>
                <c:pt idx="105">
                  <c:v>3296</c:v>
                </c:pt>
                <c:pt idx="106">
                  <c:v>3305</c:v>
                </c:pt>
                <c:pt idx="107">
                  <c:v>3295</c:v>
                </c:pt>
                <c:pt idx="108">
                  <c:v>3299</c:v>
                </c:pt>
                <c:pt idx="109">
                  <c:v>3297</c:v>
                </c:pt>
                <c:pt idx="110">
                  <c:v>3296</c:v>
                </c:pt>
                <c:pt idx="111">
                  <c:v>3273</c:v>
                </c:pt>
                <c:pt idx="112">
                  <c:v>3275</c:v>
                </c:pt>
                <c:pt idx="113">
                  <c:v>3241</c:v>
                </c:pt>
                <c:pt idx="114">
                  <c:v>3236</c:v>
                </c:pt>
                <c:pt idx="115">
                  <c:v>3236.9244060475162</c:v>
                </c:pt>
                <c:pt idx="116">
                  <c:v>3228.4247150710021</c:v>
                </c:pt>
                <c:pt idx="117">
                  <c:v>3205.8892795418105</c:v>
                </c:pt>
                <c:pt idx="118">
                  <c:v>3206.0695194408004</c:v>
                </c:pt>
                <c:pt idx="119">
                  <c:v>3200.6919913509128</c:v>
                </c:pt>
                <c:pt idx="120">
                  <c:v>3183.2481220529507</c:v>
                </c:pt>
                <c:pt idx="121">
                  <c:v>3177.5922291375082</c:v>
                </c:pt>
                <c:pt idx="122">
                  <c:v>3166.0409386014394</c:v>
                </c:pt>
                <c:pt idx="123">
                  <c:v>3165.4505771556564</c:v>
                </c:pt>
                <c:pt idx="124">
                  <c:v>3145.2845879957649</c:v>
                </c:pt>
              </c:numCache>
            </c:numRef>
          </c:val>
          <c:smooth val="0"/>
          <c:extLst>
            <c:ext xmlns:c16="http://schemas.microsoft.com/office/drawing/2014/chart" uri="{C3380CC4-5D6E-409C-BE32-E72D297353CC}">
              <c16:uniqueId val="{00000003-75EA-455A-B606-4C3C63347269}"/>
            </c:ext>
          </c:extLst>
        </c:ser>
        <c:dLbls>
          <c:showLegendKey val="0"/>
          <c:showVal val="0"/>
          <c:showCatName val="0"/>
          <c:showSerName val="0"/>
          <c:showPercent val="0"/>
          <c:showBubbleSize val="0"/>
        </c:dLbls>
        <c:smooth val="0"/>
        <c:axId val="1779917215"/>
        <c:axId val="1863882943"/>
      </c:lineChart>
      <c:catAx>
        <c:axId val="1779917215"/>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63882943"/>
        <c:crosses val="autoZero"/>
        <c:auto val="1"/>
        <c:lblAlgn val="ctr"/>
        <c:lblOffset val="100"/>
        <c:tickLblSkip val="6"/>
        <c:tickMarkSkip val="1"/>
        <c:noMultiLvlLbl val="1"/>
      </c:catAx>
      <c:valAx>
        <c:axId val="186388294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799172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100" b="1"/>
              <a:t>Mortalité</a:t>
            </a:r>
            <a:r>
              <a:rPr lang="fr-FR" sz="1100" b="1" baseline="0"/>
              <a:t> en cumul 12 mois</a:t>
            </a:r>
            <a:endParaRPr lang="fr-FR" sz="1100" b="1"/>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lineChart>
        <c:grouping val="standard"/>
        <c:varyColors val="0"/>
        <c:ser>
          <c:idx val="3"/>
          <c:order val="0"/>
          <c:tx>
            <c:strRef>
              <c:f>Feuil2!$G$1</c:f>
              <c:strCache>
                <c:ptCount val="1"/>
                <c:pt idx="0">
                  <c:v>Cumul 12 mois estimé </c:v>
                </c:pt>
              </c:strCache>
            </c:strRef>
          </c:tx>
          <c:spPr>
            <a:ln w="28575" cap="rnd">
              <a:solidFill>
                <a:srgbClr val="C00000"/>
              </a:solidFill>
              <a:prstDash val="sysDot"/>
              <a:round/>
            </a:ln>
            <a:effectLst/>
          </c:spPr>
          <c:marker>
            <c:symbol val="none"/>
          </c:marker>
          <c:cat>
            <c:numRef>
              <c:f>Feuil2!$C$38:$C$66</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numCache>
            </c:numRef>
          </c:cat>
          <c:val>
            <c:numRef>
              <c:f>Feuil2!$G$38:$G$66</c:f>
              <c:numCache>
                <c:formatCode>General</c:formatCode>
                <c:ptCount val="29"/>
                <c:pt idx="0">
                  <c:v>3422</c:v>
                </c:pt>
                <c:pt idx="1">
                  <c:v>3436</c:v>
                </c:pt>
                <c:pt idx="2">
                  <c:v>3404</c:v>
                </c:pt>
                <c:pt idx="3">
                  <c:v>3407</c:v>
                </c:pt>
                <c:pt idx="4">
                  <c:v>3378</c:v>
                </c:pt>
                <c:pt idx="5">
                  <c:v>3344</c:v>
                </c:pt>
                <c:pt idx="6">
                  <c:v>3329</c:v>
                </c:pt>
                <c:pt idx="7">
                  <c:v>3278</c:v>
                </c:pt>
                <c:pt idx="8">
                  <c:v>3303</c:v>
                </c:pt>
                <c:pt idx="9">
                  <c:v>3258</c:v>
                </c:pt>
                <c:pt idx="10">
                  <c:v>3254</c:v>
                </c:pt>
                <c:pt idx="11">
                  <c:v>3248</c:v>
                </c:pt>
                <c:pt idx="12">
                  <c:v>3258</c:v>
                </c:pt>
                <c:pt idx="13">
                  <c:v>3294</c:v>
                </c:pt>
                <c:pt idx="14">
                  <c:v>3314</c:v>
                </c:pt>
                <c:pt idx="15">
                  <c:v>3265</c:v>
                </c:pt>
                <c:pt idx="16">
                  <c:v>3240</c:v>
                </c:pt>
                <c:pt idx="17">
                  <c:v>3242</c:v>
                </c:pt>
                <c:pt idx="18">
                  <c:v>3242</c:v>
                </c:pt>
                <c:pt idx="19">
                  <c:v>3286</c:v>
                </c:pt>
                <c:pt idx="20">
                  <c:v>3274</c:v>
                </c:pt>
                <c:pt idx="21">
                  <c:v>3257</c:v>
                </c:pt>
                <c:pt idx="22">
                  <c:v>3246</c:v>
                </c:pt>
                <c:pt idx="23">
                  <c:v>3244</c:v>
                </c:pt>
                <c:pt idx="24">
                  <c:v>3261</c:v>
                </c:pt>
                <c:pt idx="25">
                  <c:v>3261.2338858195212</c:v>
                </c:pt>
                <c:pt idx="26">
                  <c:v>3258.6973469257682</c:v>
                </c:pt>
                <c:pt idx="27">
                  <c:v>3254.7757647071671</c:v>
                </c:pt>
                <c:pt idx="28">
                  <c:v>3254.0148185582671</c:v>
                </c:pt>
              </c:numCache>
            </c:numRef>
          </c:val>
          <c:smooth val="0"/>
          <c:extLst>
            <c:ext xmlns:c16="http://schemas.microsoft.com/office/drawing/2014/chart" uri="{C3380CC4-5D6E-409C-BE32-E72D297353CC}">
              <c16:uniqueId val="{00000003-178E-4A47-9F50-E127D8426A34}"/>
            </c:ext>
          </c:extLst>
        </c:ser>
        <c:ser>
          <c:idx val="2"/>
          <c:order val="1"/>
          <c:tx>
            <c:strRef>
              <c:f>Feuil2!$E$1</c:f>
              <c:strCache>
                <c:ptCount val="1"/>
                <c:pt idx="0">
                  <c:v>Cumul 12 mois</c:v>
                </c:pt>
              </c:strCache>
            </c:strRef>
          </c:tx>
          <c:spPr>
            <a:ln w="28575" cap="rnd">
              <a:solidFill>
                <a:srgbClr val="C00000"/>
              </a:solidFill>
              <a:round/>
            </a:ln>
            <a:effectLst/>
          </c:spPr>
          <c:marker>
            <c:symbol val="none"/>
          </c:marker>
          <c:cat>
            <c:numRef>
              <c:f>Feuil2!$C$38:$C$66</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numCache>
            </c:numRef>
          </c:cat>
          <c:val>
            <c:numRef>
              <c:f>Feuil2!$E$38:$E$66</c:f>
              <c:numCache>
                <c:formatCode>General</c:formatCode>
                <c:ptCount val="29"/>
                <c:pt idx="0">
                  <c:v>3422</c:v>
                </c:pt>
                <c:pt idx="1">
                  <c:v>3436</c:v>
                </c:pt>
                <c:pt idx="2">
                  <c:v>3404</c:v>
                </c:pt>
                <c:pt idx="3">
                  <c:v>3407</c:v>
                </c:pt>
                <c:pt idx="4">
                  <c:v>3378</c:v>
                </c:pt>
                <c:pt idx="5">
                  <c:v>3344</c:v>
                </c:pt>
                <c:pt idx="6">
                  <c:v>3329</c:v>
                </c:pt>
                <c:pt idx="7">
                  <c:v>3278</c:v>
                </c:pt>
                <c:pt idx="8">
                  <c:v>3303</c:v>
                </c:pt>
                <c:pt idx="9">
                  <c:v>3258</c:v>
                </c:pt>
                <c:pt idx="10">
                  <c:v>3254</c:v>
                </c:pt>
                <c:pt idx="11">
                  <c:v>3248</c:v>
                </c:pt>
                <c:pt idx="12">
                  <c:v>3258</c:v>
                </c:pt>
                <c:pt idx="13">
                  <c:v>3294</c:v>
                </c:pt>
                <c:pt idx="14">
                  <c:v>3314</c:v>
                </c:pt>
                <c:pt idx="15">
                  <c:v>3265</c:v>
                </c:pt>
                <c:pt idx="16">
                  <c:v>3240</c:v>
                </c:pt>
                <c:pt idx="17">
                  <c:v>3242</c:v>
                </c:pt>
                <c:pt idx="18">
                  <c:v>3242</c:v>
                </c:pt>
                <c:pt idx="19">
                  <c:v>3286</c:v>
                </c:pt>
                <c:pt idx="20">
                  <c:v>3274</c:v>
                </c:pt>
                <c:pt idx="21">
                  <c:v>3257</c:v>
                </c:pt>
                <c:pt idx="22">
                  <c:v>3246</c:v>
                </c:pt>
                <c:pt idx="23">
                  <c:v>3244</c:v>
                </c:pt>
                <c:pt idx="24">
                  <c:v>3261</c:v>
                </c:pt>
                <c:pt idx="25">
                  <c:v>3224</c:v>
                </c:pt>
                <c:pt idx="26">
                  <c:v>3116</c:v>
                </c:pt>
                <c:pt idx="27">
                  <c:v>2982</c:v>
                </c:pt>
                <c:pt idx="28">
                  <c:v>2906</c:v>
                </c:pt>
              </c:numCache>
            </c:numRef>
          </c:val>
          <c:smooth val="0"/>
          <c:extLst>
            <c:ext xmlns:c16="http://schemas.microsoft.com/office/drawing/2014/chart" uri="{C3380CC4-5D6E-409C-BE32-E72D297353CC}">
              <c16:uniqueId val="{00000002-178E-4A47-9F50-E127D8426A34}"/>
            </c:ext>
          </c:extLst>
        </c:ser>
        <c:dLbls>
          <c:showLegendKey val="0"/>
          <c:showVal val="0"/>
          <c:showCatName val="0"/>
          <c:showSerName val="0"/>
          <c:showPercent val="0"/>
          <c:showBubbleSize val="0"/>
        </c:dLbls>
        <c:smooth val="0"/>
        <c:axId val="926347312"/>
        <c:axId val="926328592"/>
      </c:lineChart>
      <c:dateAx>
        <c:axId val="926347312"/>
        <c:scaling>
          <c:orientation val="minMax"/>
        </c:scaling>
        <c:delete val="0"/>
        <c:axPos val="b"/>
        <c:numFmt formatCode="mmm\-yy"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926328592"/>
        <c:crosses val="autoZero"/>
        <c:auto val="1"/>
        <c:lblOffset val="100"/>
        <c:baseTimeUnit val="months"/>
      </c:dateAx>
      <c:valAx>
        <c:axId val="9263285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926347312"/>
        <c:crosses val="autoZero"/>
        <c:crossBetween val="between"/>
      </c:valAx>
      <c:spPr>
        <a:noFill/>
        <a:ln>
          <a:solidFill>
            <a:schemeClr val="tx1">
              <a:lumMod val="50000"/>
              <a:lumOff val="50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000" b="1"/>
              <a:t>par tranche d'âge</a:t>
            </a:r>
          </a:p>
        </c:rich>
      </c:tx>
      <c:layout>
        <c:manualLayout>
          <c:xMode val="edge"/>
          <c:yMode val="edge"/>
          <c:x val="0.38013555144793593"/>
          <c:y val="2.1592442645074223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8.6864123500274115E-2"/>
          <c:y val="0.11147098515519568"/>
          <c:w val="0.8872452588528098"/>
          <c:h val="0.63873335671097797"/>
        </c:manualLayout>
      </c:layout>
      <c:barChart>
        <c:barDir val="col"/>
        <c:grouping val="clustered"/>
        <c:varyColors val="0"/>
        <c:ser>
          <c:idx val="1"/>
          <c:order val="0"/>
          <c:tx>
            <c:strRef>
              <c:f>Graphes_Repartit!$R$3</c:f>
              <c:strCache>
                <c:ptCount val="1"/>
                <c:pt idx="0">
                  <c:v>2015-2019</c:v>
                </c:pt>
              </c:strCache>
            </c:strRef>
          </c:tx>
          <c:spPr>
            <a:pattFill prst="dkUpDiag">
              <a:fgClr>
                <a:srgbClr val="C00000"/>
              </a:fgClr>
              <a:bgClr>
                <a:schemeClr val="bg1"/>
              </a:bgClr>
            </a:pattFill>
            <a:ln>
              <a:solidFill>
                <a:srgbClr val="C00000"/>
              </a:solidFill>
            </a:ln>
            <a:effectLst/>
          </c:spPr>
          <c:invertIfNegative val="0"/>
          <c:cat>
            <c:strRef>
              <c:f>Graphes_Repartit!$N$4:$N$10</c:f>
              <c:strCache>
                <c:ptCount val="7"/>
                <c:pt idx="0">
                  <c:v>0-14 ans</c:v>
                </c:pt>
                <c:pt idx="1">
                  <c:v>15-17 ans</c:v>
                </c:pt>
                <c:pt idx="2">
                  <c:v>18-24 ans</c:v>
                </c:pt>
                <c:pt idx="3">
                  <c:v>25-44 ans</c:v>
                </c:pt>
                <c:pt idx="4">
                  <c:v>45-64 ans</c:v>
                </c:pt>
                <c:pt idx="5">
                  <c:v>65-74 ans</c:v>
                </c:pt>
                <c:pt idx="6">
                  <c:v>75 ans et plus</c:v>
                </c:pt>
              </c:strCache>
            </c:strRef>
          </c:cat>
          <c:val>
            <c:numRef>
              <c:f>Graphes_Repartit!$R$4:$R$10</c:f>
              <c:numCache>
                <c:formatCode>0.0%</c:formatCode>
                <c:ptCount val="7"/>
                <c:pt idx="0">
                  <c:v>2.7824620573355819E-2</c:v>
                </c:pt>
                <c:pt idx="1">
                  <c:v>2.4451939291736932E-2</c:v>
                </c:pt>
                <c:pt idx="2">
                  <c:v>0.17664418212478922</c:v>
                </c:pt>
                <c:pt idx="3">
                  <c:v>0.30607082630691401</c:v>
                </c:pt>
                <c:pt idx="4">
                  <c:v>0.23903878583473862</c:v>
                </c:pt>
                <c:pt idx="5">
                  <c:v>9.4013490725126478E-2</c:v>
                </c:pt>
                <c:pt idx="6">
                  <c:v>0.13195615514333894</c:v>
                </c:pt>
              </c:numCache>
            </c:numRef>
          </c:val>
          <c:extLst>
            <c:ext xmlns:c16="http://schemas.microsoft.com/office/drawing/2014/chart" uri="{C3380CC4-5D6E-409C-BE32-E72D297353CC}">
              <c16:uniqueId val="{00000001-FF1B-4110-8285-371B24F1E97A}"/>
            </c:ext>
          </c:extLst>
        </c:ser>
        <c:ser>
          <c:idx val="0"/>
          <c:order val="1"/>
          <c:tx>
            <c:strRef>
              <c:f>Graphes_Repartit!$Q$3</c:f>
              <c:strCache>
                <c:ptCount val="1"/>
                <c:pt idx="0">
                  <c:v>2020</c:v>
                </c:pt>
              </c:strCache>
            </c:strRef>
          </c:tx>
          <c:spPr>
            <a:solidFill>
              <a:srgbClr val="C00000"/>
            </a:solidFill>
            <a:ln>
              <a:noFill/>
            </a:ln>
            <a:effectLst/>
          </c:spPr>
          <c:invertIfNegative val="0"/>
          <c:dLbls>
            <c:dLbl>
              <c:idx val="0"/>
              <c:tx>
                <c:rich>
                  <a:bodyPr/>
                  <a:lstStyle/>
                  <a:p>
                    <a:fld id="{8D1C3AB3-18D3-4A37-9F60-F03E2AC336D0}"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A963-4295-8B51-133258E25574}"/>
                </c:ext>
              </c:extLst>
            </c:dLbl>
            <c:dLbl>
              <c:idx val="1"/>
              <c:tx>
                <c:rich>
                  <a:bodyPr/>
                  <a:lstStyle/>
                  <a:p>
                    <a:fld id="{D9F6797B-8261-4FBE-9DBA-C54C8580B2F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963-4295-8B51-133258E25574}"/>
                </c:ext>
              </c:extLst>
            </c:dLbl>
            <c:dLbl>
              <c:idx val="2"/>
              <c:tx>
                <c:rich>
                  <a:bodyPr/>
                  <a:lstStyle/>
                  <a:p>
                    <a:fld id="{CBF18C2B-98ED-463F-9BFA-4A6208CFFF43}"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963-4295-8B51-133258E25574}"/>
                </c:ext>
              </c:extLst>
            </c:dLbl>
            <c:dLbl>
              <c:idx val="3"/>
              <c:layout>
                <c:manualLayout>
                  <c:x val="0"/>
                  <c:y val="2.6990553306342792E-2"/>
                </c:manualLayout>
              </c:layout>
              <c:tx>
                <c:rich>
                  <a:bodyPr/>
                  <a:lstStyle/>
                  <a:p>
                    <a:fld id="{595A4430-4B1B-4E78-87EF-DCEE2D0A01A6}"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A963-4295-8B51-133258E25574}"/>
                </c:ext>
              </c:extLst>
            </c:dLbl>
            <c:dLbl>
              <c:idx val="4"/>
              <c:tx>
                <c:rich>
                  <a:bodyPr/>
                  <a:lstStyle/>
                  <a:p>
                    <a:fld id="{374D7111-436D-4F90-8C35-E53A8709C0F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963-4295-8B51-133258E25574}"/>
                </c:ext>
              </c:extLst>
            </c:dLbl>
            <c:dLbl>
              <c:idx val="5"/>
              <c:tx>
                <c:rich>
                  <a:bodyPr/>
                  <a:lstStyle/>
                  <a:p>
                    <a:fld id="{330996FE-2574-480A-865D-B1A09FA8275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963-4295-8B51-133258E25574}"/>
                </c:ext>
              </c:extLst>
            </c:dLbl>
            <c:dLbl>
              <c:idx val="6"/>
              <c:tx>
                <c:rich>
                  <a:bodyPr/>
                  <a:lstStyle/>
                  <a:p>
                    <a:fld id="{D13F3EC2-5332-45B6-AB88-287A9BB29DB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963-4295-8B51-133258E2557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5"/>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Graphes_Repartit!$N$4:$N$10</c:f>
              <c:strCache>
                <c:ptCount val="7"/>
                <c:pt idx="0">
                  <c:v>0-14 ans</c:v>
                </c:pt>
                <c:pt idx="1">
                  <c:v>15-17 ans</c:v>
                </c:pt>
                <c:pt idx="2">
                  <c:v>18-24 ans</c:v>
                </c:pt>
                <c:pt idx="3">
                  <c:v>25-44 ans</c:v>
                </c:pt>
                <c:pt idx="4">
                  <c:v>45-64 ans</c:v>
                </c:pt>
                <c:pt idx="5">
                  <c:v>65-74 ans</c:v>
                </c:pt>
                <c:pt idx="6">
                  <c:v>75 ans et plus</c:v>
                </c:pt>
              </c:strCache>
            </c:strRef>
          </c:cat>
          <c:val>
            <c:numRef>
              <c:f>Graphes_Repartit!$Q$4:$Q$10</c:f>
              <c:numCache>
                <c:formatCode>0.0%</c:formatCode>
                <c:ptCount val="7"/>
                <c:pt idx="0">
                  <c:v>1.7241379310344827E-2</c:v>
                </c:pt>
                <c:pt idx="1">
                  <c:v>1.7241379310344827E-2</c:v>
                </c:pt>
                <c:pt idx="2">
                  <c:v>0.17816091954022989</c:v>
                </c:pt>
                <c:pt idx="3">
                  <c:v>0.32183908045977011</c:v>
                </c:pt>
                <c:pt idx="4">
                  <c:v>0.28160919540229884</c:v>
                </c:pt>
                <c:pt idx="5">
                  <c:v>0.10344827586206896</c:v>
                </c:pt>
                <c:pt idx="6">
                  <c:v>8.0459770114942528E-2</c:v>
                </c:pt>
              </c:numCache>
            </c:numRef>
          </c:val>
          <c:extLst>
            <c:ext xmlns:c15="http://schemas.microsoft.com/office/drawing/2012/chart" uri="{02D57815-91ED-43cb-92C2-25804820EDAC}">
              <c15:datalabelsRange>
                <c15:f>Graphes_Repartit!$U$4:$U$10</c15:f>
                <c15:dlblRangeCache>
                  <c:ptCount val="7"/>
                  <c:pt idx="0">
                    <c:v>-2%</c:v>
                  </c:pt>
                  <c:pt idx="1">
                    <c:v>-2%</c:v>
                  </c:pt>
                  <c:pt idx="2">
                    <c:v>-11%</c:v>
                  </c:pt>
                  <c:pt idx="3">
                    <c:v>-19%</c:v>
                  </c:pt>
                  <c:pt idx="4">
                    <c:v>-14%</c:v>
                  </c:pt>
                  <c:pt idx="5">
                    <c:v>-6%</c:v>
                  </c:pt>
                  <c:pt idx="6">
                    <c:v>-10%</c:v>
                  </c:pt>
                </c15:dlblRangeCache>
              </c15:datalabelsRange>
            </c:ext>
            <c:ext xmlns:c16="http://schemas.microsoft.com/office/drawing/2014/chart" uri="{C3380CC4-5D6E-409C-BE32-E72D297353CC}">
              <c16:uniqueId val="{00000000-FF1B-4110-8285-371B24F1E97A}"/>
            </c:ext>
          </c:extLst>
        </c:ser>
        <c:dLbls>
          <c:showLegendKey val="0"/>
          <c:showVal val="0"/>
          <c:showCatName val="0"/>
          <c:showSerName val="0"/>
          <c:showPercent val="0"/>
          <c:showBubbleSize val="0"/>
        </c:dLbls>
        <c:gapWidth val="50"/>
        <c:overlap val="-20"/>
        <c:axId val="1771791055"/>
        <c:axId val="1571213487"/>
      </c:barChart>
      <c:barChart>
        <c:barDir val="col"/>
        <c:grouping val="clustered"/>
        <c:varyColors val="0"/>
        <c:ser>
          <c:idx val="2"/>
          <c:order val="2"/>
          <c:tx>
            <c:strRef>
              <c:f>Graphes_Repartit!$T$1</c:f>
              <c:strCache>
                <c:ptCount val="1"/>
                <c:pt idx="0">
                  <c:v>Contribution de l'évolution</c:v>
                </c:pt>
              </c:strCache>
            </c:strRef>
          </c:tx>
          <c:spPr>
            <a:gradFill>
              <a:gsLst>
                <a:gs pos="0">
                  <a:srgbClr val="FF0000"/>
                </a:gs>
                <a:gs pos="74000">
                  <a:schemeClr val="accent1">
                    <a:lumMod val="45000"/>
                    <a:lumOff val="55000"/>
                  </a:schemeClr>
                </a:gs>
                <a:gs pos="83000">
                  <a:schemeClr val="accent1">
                    <a:lumMod val="45000"/>
                    <a:lumOff val="55000"/>
                  </a:schemeClr>
                </a:gs>
                <a:gs pos="100000">
                  <a:schemeClr val="accent5"/>
                </a:gs>
              </a:gsLst>
              <a:lin ang="5400000" scaled="1"/>
            </a:gradFill>
            <a:ln>
              <a:noFill/>
            </a:ln>
            <a:effectLst/>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4-A963-4295-8B51-133258E25574}"/>
            </c:ext>
          </c:extLst>
        </c:ser>
        <c:dLbls>
          <c:showLegendKey val="0"/>
          <c:showVal val="0"/>
          <c:showCatName val="0"/>
          <c:showSerName val="0"/>
          <c:showPercent val="0"/>
          <c:showBubbleSize val="0"/>
        </c:dLbls>
        <c:gapWidth val="50"/>
        <c:overlap val="-20"/>
        <c:axId val="1539356016"/>
        <c:axId val="1539346864"/>
      </c:barChart>
      <c:catAx>
        <c:axId val="1771791055"/>
        <c:scaling>
          <c:orientation val="minMax"/>
        </c:scaling>
        <c:delete val="0"/>
        <c:axPos val="b"/>
        <c:numFmt formatCode="General" sourceLinked="1"/>
        <c:majorTickMark val="out"/>
        <c:minorTickMark val="none"/>
        <c:tickLblPos val="low"/>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571213487"/>
        <c:crosses val="autoZero"/>
        <c:auto val="1"/>
        <c:lblAlgn val="ctr"/>
        <c:lblOffset val="100"/>
        <c:noMultiLvlLbl val="0"/>
      </c:catAx>
      <c:valAx>
        <c:axId val="15712134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71791055"/>
        <c:crosses val="autoZero"/>
        <c:crossBetween val="between"/>
      </c:valAx>
      <c:valAx>
        <c:axId val="1539346864"/>
        <c:scaling>
          <c:orientation val="minMax"/>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539356016"/>
        <c:crosses val="max"/>
        <c:crossBetween val="between"/>
      </c:valAx>
      <c:catAx>
        <c:axId val="1539356016"/>
        <c:scaling>
          <c:orientation val="minMax"/>
        </c:scaling>
        <c:delete val="1"/>
        <c:axPos val="b"/>
        <c:numFmt formatCode="General" sourceLinked="1"/>
        <c:majorTickMark val="out"/>
        <c:minorTickMark val="none"/>
        <c:tickLblPos val="nextTo"/>
        <c:crossAx val="1539346864"/>
        <c:crosses val="autoZero"/>
        <c:auto val="1"/>
        <c:lblAlgn val="ctr"/>
        <c:lblOffset val="100"/>
        <c:noMultiLvlLbl val="0"/>
      </c:catAx>
      <c:spPr>
        <a:noFill/>
        <a:ln>
          <a:solidFill>
            <a:schemeClr val="tx1">
              <a:lumMod val="50000"/>
              <a:lumOff val="50000"/>
            </a:schemeClr>
          </a:solidFill>
        </a:ln>
        <a:effectLst/>
      </c:spPr>
    </c:plotArea>
    <c:legend>
      <c:legendPos val="r"/>
      <c:layout>
        <c:manualLayout>
          <c:xMode val="edge"/>
          <c:yMode val="edge"/>
          <c:x val="0.13659743548692274"/>
          <c:y val="0.89892399077645635"/>
          <c:w val="0.72292197301584993"/>
          <c:h val="7.475618179306532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000" b="1"/>
              <a:t>Par type de trajets</a:t>
            </a:r>
          </a:p>
        </c:rich>
      </c:tx>
      <c:layout>
        <c:manualLayout>
          <c:xMode val="edge"/>
          <c:yMode val="edge"/>
          <c:x val="0.3818297869998955"/>
          <c:y val="2.6651834017051512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8.215652288746926E-2"/>
          <c:y val="0.14439423332952947"/>
          <c:w val="0.89800635060477585"/>
          <c:h val="0.60645088510076262"/>
        </c:manualLayout>
      </c:layout>
      <c:barChart>
        <c:barDir val="col"/>
        <c:grouping val="clustered"/>
        <c:varyColors val="0"/>
        <c:ser>
          <c:idx val="1"/>
          <c:order val="0"/>
          <c:tx>
            <c:strRef>
              <c:f>Graphes_Repartit!$R$3</c:f>
              <c:strCache>
                <c:ptCount val="1"/>
                <c:pt idx="0">
                  <c:v>2015-2019</c:v>
                </c:pt>
              </c:strCache>
            </c:strRef>
          </c:tx>
          <c:spPr>
            <a:pattFill prst="dkUpDiag">
              <a:fgClr>
                <a:srgbClr val="C00000"/>
              </a:fgClr>
              <a:bgClr>
                <a:schemeClr val="bg1"/>
              </a:bgClr>
            </a:pattFill>
            <a:ln>
              <a:solidFill>
                <a:srgbClr val="C00000"/>
              </a:solidFill>
            </a:ln>
            <a:effectLst/>
          </c:spPr>
          <c:invertIfNegative val="0"/>
          <c:cat>
            <c:strRef>
              <c:f>Graphes_Repartit!$N$31:$N$38</c:f>
              <c:strCache>
                <c:ptCount val="8"/>
                <c:pt idx="0">
                  <c:v>Courses / 
achats</c:v>
                </c:pt>
                <c:pt idx="1">
                  <c:v>Domicile - 
école</c:v>
                </c:pt>
                <c:pt idx="2">
                  <c:v>Domicile - 
travail</c:v>
                </c:pt>
                <c:pt idx="3">
                  <c:v>Promenade / 
loisirs</c:v>
                </c:pt>
                <c:pt idx="4">
                  <c:v>Utilis.
prof.</c:v>
                </c:pt>
                <c:pt idx="5">
                  <c:v>Autre</c:v>
                </c:pt>
                <c:pt idx="6">
                  <c:v>Non
 renseigné</c:v>
                </c:pt>
                <c:pt idx="7">
                  <c:v>N/C</c:v>
                </c:pt>
              </c:strCache>
            </c:strRef>
          </c:cat>
          <c:val>
            <c:numRef>
              <c:f>Graphes_Repartit!$R$31:$R$38</c:f>
              <c:numCache>
                <c:formatCode>0.0%</c:formatCode>
                <c:ptCount val="8"/>
                <c:pt idx="0">
                  <c:v>3.5413153456998317E-2</c:v>
                </c:pt>
                <c:pt idx="1">
                  <c:v>1.0118043844856661E-2</c:v>
                </c:pt>
                <c:pt idx="2">
                  <c:v>9.4856661045531199E-2</c:v>
                </c:pt>
                <c:pt idx="3">
                  <c:v>0.55522765598650925</c:v>
                </c:pt>
                <c:pt idx="4">
                  <c:v>3.6256323777403038E-2</c:v>
                </c:pt>
                <c:pt idx="5">
                  <c:v>6.4924114671163574E-2</c:v>
                </c:pt>
                <c:pt idx="6">
                  <c:v>0.20278246205733558</c:v>
                </c:pt>
                <c:pt idx="7">
                  <c:v>4.2158516020236085E-4</c:v>
                </c:pt>
              </c:numCache>
            </c:numRef>
          </c:val>
          <c:extLst>
            <c:ext xmlns:c16="http://schemas.microsoft.com/office/drawing/2014/chart" uri="{C3380CC4-5D6E-409C-BE32-E72D297353CC}">
              <c16:uniqueId val="{00000001-225B-4CBF-908C-4D8B4DFB6446}"/>
            </c:ext>
          </c:extLst>
        </c:ser>
        <c:ser>
          <c:idx val="0"/>
          <c:order val="1"/>
          <c:tx>
            <c:strRef>
              <c:f>Graphes_Repartit!$Q$3</c:f>
              <c:strCache>
                <c:ptCount val="1"/>
                <c:pt idx="0">
                  <c:v>2020</c:v>
                </c:pt>
              </c:strCache>
            </c:strRef>
          </c:tx>
          <c:spPr>
            <a:solidFill>
              <a:srgbClr val="C00000"/>
            </a:solidFill>
            <a:ln>
              <a:solidFill>
                <a:srgbClr val="C00000"/>
              </a:solidFill>
            </a:ln>
            <a:effectLst/>
          </c:spPr>
          <c:invertIfNegative val="0"/>
          <c:dLbls>
            <c:dLbl>
              <c:idx val="0"/>
              <c:tx>
                <c:rich>
                  <a:bodyPr/>
                  <a:lstStyle/>
                  <a:p>
                    <a:fld id="{ED2AEA3C-B6E8-4685-AD83-984BB62BFD65}"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F0B0-4A4D-84FD-22271B1007D5}"/>
                </c:ext>
              </c:extLst>
            </c:dLbl>
            <c:dLbl>
              <c:idx val="1"/>
              <c:tx>
                <c:rich>
                  <a:bodyPr rot="0" spcFirstLastPara="1" vertOverflow="ellipsis" vert="horz" wrap="square" lIns="38100" tIns="19050" rIns="38100" bIns="19050" anchor="ctr" anchorCtr="1">
                    <a:spAutoFit/>
                  </a:bodyPr>
                  <a:lstStyle/>
                  <a:p>
                    <a:pPr>
                      <a:defRPr sz="900" b="0" i="0" u="none" strike="noStrike" kern="1200" baseline="0">
                        <a:solidFill>
                          <a:schemeClr val="accent5"/>
                        </a:solidFill>
                        <a:latin typeface="Arial" panose="020B0604020202020204" pitchFamily="34" charset="0"/>
                        <a:ea typeface="+mn-ea"/>
                        <a:cs typeface="Arial" panose="020B0604020202020204" pitchFamily="34" charset="0"/>
                      </a:defRPr>
                    </a:pPr>
                    <a:fld id="{6C1979A4-7E5D-4750-8D5C-E78632A85BE3}" type="CELLRANGE">
                      <a:rPr lang="fr-FR"/>
                      <a:pPr>
                        <a:defRPr>
                          <a:solidFill>
                            <a:schemeClr val="accent5"/>
                          </a:solidFill>
                        </a:defRPr>
                      </a:pPr>
                      <a:t>[PLAGECELL]</a:t>
                    </a:fld>
                    <a:endParaRPr lang="fr-F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5"/>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0B0-4A4D-84FD-22271B1007D5}"/>
                </c:ext>
              </c:extLst>
            </c:dLbl>
            <c:dLbl>
              <c:idx val="2"/>
              <c:tx>
                <c:rich>
                  <a:bodyPr rot="0" spcFirstLastPara="1" vertOverflow="ellipsis" vert="horz" wrap="square" lIns="38100" tIns="19050" rIns="38100" bIns="19050" anchor="ctr" anchorCtr="1">
                    <a:spAutoFit/>
                  </a:bodyPr>
                  <a:lstStyle/>
                  <a:p>
                    <a:pPr>
                      <a:defRPr sz="900" b="0" i="0" u="none" strike="noStrike" kern="1200" baseline="0">
                        <a:solidFill>
                          <a:schemeClr val="accent5"/>
                        </a:solidFill>
                        <a:latin typeface="Arial" panose="020B0604020202020204" pitchFamily="34" charset="0"/>
                        <a:ea typeface="+mn-ea"/>
                        <a:cs typeface="Arial" panose="020B0604020202020204" pitchFamily="34" charset="0"/>
                      </a:defRPr>
                    </a:pPr>
                    <a:fld id="{81E2885A-06AB-4E05-A7DC-D9D3A226E76B}" type="CELLRANGE">
                      <a:rPr lang="fr-FR"/>
                      <a:pPr>
                        <a:defRPr>
                          <a:solidFill>
                            <a:schemeClr val="accent5"/>
                          </a:solidFill>
                        </a:defRPr>
                      </a:pPr>
                      <a:t>[PLAGECELL]</a:t>
                    </a:fld>
                    <a:endParaRPr lang="fr-F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5"/>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0B0-4A4D-84FD-22271B1007D5}"/>
                </c:ext>
              </c:extLst>
            </c:dLbl>
            <c:dLbl>
              <c:idx val="3"/>
              <c:tx>
                <c:rich>
                  <a:bodyPr rot="0" spcFirstLastPara="1" vertOverflow="ellipsis" vert="horz" wrap="square" lIns="38100" tIns="19050" rIns="38100" bIns="19050" anchor="ctr" anchorCtr="1">
                    <a:spAutoFit/>
                  </a:bodyPr>
                  <a:lstStyle/>
                  <a:p>
                    <a:pPr>
                      <a:defRPr sz="900" b="0" i="0" u="none" strike="noStrike" kern="1200" baseline="0">
                        <a:solidFill>
                          <a:schemeClr val="accent5"/>
                        </a:solidFill>
                        <a:latin typeface="Arial" panose="020B0604020202020204" pitchFamily="34" charset="0"/>
                        <a:ea typeface="+mn-ea"/>
                        <a:cs typeface="Arial" panose="020B0604020202020204" pitchFamily="34" charset="0"/>
                      </a:defRPr>
                    </a:pPr>
                    <a:fld id="{A7A53F8D-91A4-4973-8F80-21F086AFC719}" type="CELLRANGE">
                      <a:rPr lang="fr-FR"/>
                      <a:pPr>
                        <a:defRPr>
                          <a:solidFill>
                            <a:schemeClr val="accent5"/>
                          </a:solidFill>
                        </a:defRPr>
                      </a:pPr>
                      <a:t>[PLAGECELL]</a:t>
                    </a:fld>
                    <a:endParaRPr lang="fr-F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5"/>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0B0-4A4D-84FD-22271B1007D5}"/>
                </c:ext>
              </c:extLst>
            </c:dLbl>
            <c:dLbl>
              <c:idx val="4"/>
              <c:tx>
                <c:rich>
                  <a:bodyPr rot="0" spcFirstLastPara="1" vertOverflow="ellipsis" vert="horz" wrap="square" lIns="38100" tIns="19050" rIns="38100" bIns="19050" anchor="ctr" anchorCtr="1">
                    <a:spAutoFit/>
                  </a:bodyPr>
                  <a:lstStyle/>
                  <a:p>
                    <a:pPr>
                      <a:defRPr sz="900" b="0" i="0" u="none" strike="noStrike" kern="1200" baseline="0">
                        <a:solidFill>
                          <a:schemeClr val="accent5"/>
                        </a:solidFill>
                        <a:latin typeface="Arial" panose="020B0604020202020204" pitchFamily="34" charset="0"/>
                        <a:ea typeface="+mn-ea"/>
                        <a:cs typeface="Arial" panose="020B0604020202020204" pitchFamily="34" charset="0"/>
                      </a:defRPr>
                    </a:pPr>
                    <a:fld id="{ADC7863C-552F-4379-AFAE-409A15944E84}" type="CELLRANGE">
                      <a:rPr lang="fr-FR"/>
                      <a:pPr>
                        <a:defRPr>
                          <a:solidFill>
                            <a:schemeClr val="accent5"/>
                          </a:solidFill>
                        </a:defRPr>
                      </a:pPr>
                      <a:t>[PLAGECELL]</a:t>
                    </a:fld>
                    <a:endParaRPr lang="fr-F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5"/>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0B0-4A4D-84FD-22271B1007D5}"/>
                </c:ext>
              </c:extLst>
            </c:dLbl>
            <c:dLbl>
              <c:idx val="5"/>
              <c:tx>
                <c:rich>
                  <a:bodyPr rot="0" spcFirstLastPara="1" vertOverflow="ellipsis" vert="horz" wrap="square" lIns="38100" tIns="19050" rIns="38100" bIns="19050" anchor="ctr" anchorCtr="1">
                    <a:spAutoFit/>
                  </a:bodyPr>
                  <a:lstStyle/>
                  <a:p>
                    <a:pPr>
                      <a:defRPr sz="900" b="0" i="0" u="none" strike="noStrike" kern="1200" baseline="0">
                        <a:solidFill>
                          <a:schemeClr val="accent5"/>
                        </a:solidFill>
                        <a:latin typeface="Arial" panose="020B0604020202020204" pitchFamily="34" charset="0"/>
                        <a:ea typeface="+mn-ea"/>
                        <a:cs typeface="Arial" panose="020B0604020202020204" pitchFamily="34" charset="0"/>
                      </a:defRPr>
                    </a:pPr>
                    <a:fld id="{07506DF2-778D-4244-A2AD-C316334F16AC}" type="CELLRANGE">
                      <a:rPr lang="fr-FR"/>
                      <a:pPr>
                        <a:defRPr>
                          <a:solidFill>
                            <a:schemeClr val="accent5"/>
                          </a:solidFill>
                        </a:defRPr>
                      </a:pPr>
                      <a:t>[PLAGECELL]</a:t>
                    </a:fld>
                    <a:endParaRPr lang="fr-F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5"/>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0B0-4A4D-84FD-22271B1007D5}"/>
                </c:ext>
              </c:extLst>
            </c:dLbl>
            <c:dLbl>
              <c:idx val="6"/>
              <c:tx>
                <c:rich>
                  <a:bodyPr rot="0" spcFirstLastPara="1" vertOverflow="ellipsis" vert="horz" wrap="square" lIns="38100" tIns="19050" rIns="38100" bIns="19050" anchor="ctr" anchorCtr="1">
                    <a:spAutoFit/>
                  </a:bodyPr>
                  <a:lstStyle/>
                  <a:p>
                    <a:pPr>
                      <a:defRPr sz="900" b="0" i="0" u="none" strike="noStrike" kern="1200" baseline="0">
                        <a:solidFill>
                          <a:schemeClr val="accent5"/>
                        </a:solidFill>
                        <a:latin typeface="Arial" panose="020B0604020202020204" pitchFamily="34" charset="0"/>
                        <a:ea typeface="+mn-ea"/>
                        <a:cs typeface="Arial" panose="020B0604020202020204" pitchFamily="34" charset="0"/>
                      </a:defRPr>
                    </a:pPr>
                    <a:fld id="{4F04EF8E-2AE5-4478-B193-2BAAD30AA6E9}" type="CELLRANGE">
                      <a:rPr lang="fr-FR"/>
                      <a:pPr>
                        <a:defRPr>
                          <a:solidFill>
                            <a:schemeClr val="accent5"/>
                          </a:solidFill>
                        </a:defRPr>
                      </a:pPr>
                      <a:t>[PLAGECELL]</a:t>
                    </a:fld>
                    <a:endParaRPr lang="fr-F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5"/>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0B0-4A4D-84FD-22271B1007D5}"/>
                </c:ext>
              </c:extLst>
            </c:dLbl>
            <c:dLbl>
              <c:idx val="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0B0-4A4D-84FD-22271B1007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Graphes_Repartit!$N$31:$N$38</c:f>
              <c:strCache>
                <c:ptCount val="8"/>
                <c:pt idx="0">
                  <c:v>Courses / 
achats</c:v>
                </c:pt>
                <c:pt idx="1">
                  <c:v>Domicile - 
école</c:v>
                </c:pt>
                <c:pt idx="2">
                  <c:v>Domicile - 
travail</c:v>
                </c:pt>
                <c:pt idx="3">
                  <c:v>Promenade / 
loisirs</c:v>
                </c:pt>
                <c:pt idx="4">
                  <c:v>Utilis.
prof.</c:v>
                </c:pt>
                <c:pt idx="5">
                  <c:v>Autre</c:v>
                </c:pt>
                <c:pt idx="6">
                  <c:v>Non
 renseigné</c:v>
                </c:pt>
                <c:pt idx="7">
                  <c:v>N/C</c:v>
                </c:pt>
              </c:strCache>
            </c:strRef>
          </c:cat>
          <c:val>
            <c:numRef>
              <c:f>Graphes_Repartit!$Q$31:$Q$38</c:f>
              <c:numCache>
                <c:formatCode>0.0%</c:formatCode>
                <c:ptCount val="8"/>
                <c:pt idx="0">
                  <c:v>0.1206896551724138</c:v>
                </c:pt>
                <c:pt idx="1">
                  <c:v>0</c:v>
                </c:pt>
                <c:pt idx="2">
                  <c:v>0.10344827586206896</c:v>
                </c:pt>
                <c:pt idx="3">
                  <c:v>0.29310344827586204</c:v>
                </c:pt>
                <c:pt idx="4">
                  <c:v>6.3218390804597707E-2</c:v>
                </c:pt>
                <c:pt idx="5">
                  <c:v>0.10344827586206896</c:v>
                </c:pt>
                <c:pt idx="6">
                  <c:v>0.31034482758620691</c:v>
                </c:pt>
                <c:pt idx="7">
                  <c:v>5.7471264367816091E-3</c:v>
                </c:pt>
              </c:numCache>
            </c:numRef>
          </c:val>
          <c:extLst>
            <c:ext xmlns:c15="http://schemas.microsoft.com/office/drawing/2012/chart" uri="{02D57815-91ED-43cb-92C2-25804820EDAC}">
              <c15:datalabelsRange>
                <c15:f>Graphes_Repartit!$U$31:$U$37</c15:f>
                <c15:dlblRangeCache>
                  <c:ptCount val="7"/>
                  <c:pt idx="0">
                    <c:v>+1%</c:v>
                  </c:pt>
                  <c:pt idx="1">
                    <c:v>-1%</c:v>
                  </c:pt>
                  <c:pt idx="2">
                    <c:v>-6%</c:v>
                  </c:pt>
                  <c:pt idx="3">
                    <c:v>-45%</c:v>
                  </c:pt>
                  <c:pt idx="4">
                    <c:v>-1%</c:v>
                  </c:pt>
                  <c:pt idx="5">
                    <c:v>-3%</c:v>
                  </c:pt>
                  <c:pt idx="6">
                    <c:v>-9%</c:v>
                  </c:pt>
                </c15:dlblRangeCache>
              </c15:datalabelsRange>
            </c:ext>
            <c:ext xmlns:c16="http://schemas.microsoft.com/office/drawing/2014/chart" uri="{C3380CC4-5D6E-409C-BE32-E72D297353CC}">
              <c16:uniqueId val="{00000000-225B-4CBF-908C-4D8B4DFB6446}"/>
            </c:ext>
          </c:extLst>
        </c:ser>
        <c:dLbls>
          <c:showLegendKey val="0"/>
          <c:showVal val="0"/>
          <c:showCatName val="0"/>
          <c:showSerName val="0"/>
          <c:showPercent val="0"/>
          <c:showBubbleSize val="0"/>
        </c:dLbls>
        <c:gapWidth val="50"/>
        <c:overlap val="-20"/>
        <c:axId val="1771791055"/>
        <c:axId val="1571213487"/>
      </c:barChart>
      <c:barChart>
        <c:barDir val="col"/>
        <c:grouping val="clustered"/>
        <c:varyColors val="0"/>
        <c:ser>
          <c:idx val="2"/>
          <c:order val="2"/>
          <c:tx>
            <c:strRef>
              <c:f>Graphes_Repartit!$T$1</c:f>
              <c:strCache>
                <c:ptCount val="1"/>
                <c:pt idx="0">
                  <c:v>Contribution de l'évolution</c:v>
                </c:pt>
              </c:strCache>
            </c:strRef>
          </c:tx>
          <c:spPr>
            <a:gradFill>
              <a:gsLst>
                <a:gs pos="0">
                  <a:srgbClr val="FF0000"/>
                </a:gs>
                <a:gs pos="74000">
                  <a:schemeClr val="accent1">
                    <a:lumMod val="45000"/>
                    <a:lumOff val="55000"/>
                  </a:schemeClr>
                </a:gs>
                <a:gs pos="83000">
                  <a:schemeClr val="accent1">
                    <a:lumMod val="45000"/>
                    <a:lumOff val="55000"/>
                  </a:schemeClr>
                </a:gs>
                <a:gs pos="100000">
                  <a:schemeClr val="accent5"/>
                </a:gs>
              </a:gsLst>
              <a:lin ang="5400000" scaled="1"/>
            </a:gradFill>
            <a:ln>
              <a:noFill/>
            </a:ln>
            <a:effectLst/>
          </c:spPr>
          <c:invertIfNegative val="0"/>
          <c:val>
            <c:numLit>
              <c:formatCode>General</c:formatCode>
              <c:ptCount val="1"/>
              <c:pt idx="0">
                <c:v>0</c:v>
              </c:pt>
            </c:numLit>
          </c:val>
          <c:extLst>
            <c:ext xmlns:c16="http://schemas.microsoft.com/office/drawing/2014/chart" uri="{C3380CC4-5D6E-409C-BE32-E72D297353CC}">
              <c16:uniqueId val="{00000003-F0B0-4A4D-84FD-22271B1007D5}"/>
            </c:ext>
          </c:extLst>
        </c:ser>
        <c:dLbls>
          <c:showLegendKey val="0"/>
          <c:showVal val="0"/>
          <c:showCatName val="0"/>
          <c:showSerName val="0"/>
          <c:showPercent val="0"/>
          <c:showBubbleSize val="0"/>
        </c:dLbls>
        <c:gapWidth val="50"/>
        <c:overlap val="-20"/>
        <c:axId val="1539371408"/>
        <c:axId val="1539356432"/>
      </c:barChart>
      <c:catAx>
        <c:axId val="1771791055"/>
        <c:scaling>
          <c:orientation val="minMax"/>
        </c:scaling>
        <c:delete val="0"/>
        <c:axPos val="b"/>
        <c:numFmt formatCode="General" sourceLinked="1"/>
        <c:majorTickMark val="out"/>
        <c:minorTickMark val="none"/>
        <c:tickLblPos val="low"/>
        <c:spPr>
          <a:noFill/>
          <a:ln w="9525" cap="flat" cmpd="sng" algn="ctr">
            <a:solidFill>
              <a:schemeClr val="tx1">
                <a:lumMod val="50000"/>
                <a:lumOff val="50000"/>
              </a:schemeClr>
            </a:solidFill>
            <a:round/>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571213487"/>
        <c:crosses val="autoZero"/>
        <c:auto val="1"/>
        <c:lblAlgn val="ctr"/>
        <c:lblOffset val="100"/>
        <c:tickLblSkip val="1"/>
        <c:noMultiLvlLbl val="0"/>
      </c:catAx>
      <c:valAx>
        <c:axId val="15712134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71791055"/>
        <c:crosses val="autoZero"/>
        <c:crossBetween val="between"/>
      </c:valAx>
      <c:valAx>
        <c:axId val="1539356432"/>
        <c:scaling>
          <c:orientation val="minMax"/>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539371408"/>
        <c:crosses val="max"/>
        <c:crossBetween val="between"/>
      </c:valAx>
      <c:catAx>
        <c:axId val="1539371408"/>
        <c:scaling>
          <c:orientation val="minMax"/>
        </c:scaling>
        <c:delete val="1"/>
        <c:axPos val="b"/>
        <c:majorTickMark val="out"/>
        <c:minorTickMark val="none"/>
        <c:tickLblPos val="nextTo"/>
        <c:crossAx val="1539356432"/>
        <c:crosses val="autoZero"/>
        <c:auto val="1"/>
        <c:lblAlgn val="ctr"/>
        <c:lblOffset val="100"/>
        <c:noMultiLvlLbl val="0"/>
      </c:catAx>
      <c:spPr>
        <a:noFill/>
        <a:ln>
          <a:solidFill>
            <a:schemeClr val="tx1">
              <a:lumMod val="50000"/>
              <a:lumOff val="50000"/>
            </a:schemeClr>
          </a:solidFill>
        </a:ln>
        <a:effectLst/>
      </c:spPr>
    </c:plotArea>
    <c:legend>
      <c:legendPos val="b"/>
      <c:layout>
        <c:manualLayout>
          <c:xMode val="edge"/>
          <c:yMode val="edge"/>
          <c:x val="0.11258753033229335"/>
          <c:y val="0.92062763893643729"/>
          <c:w val="0.78092144142359565"/>
          <c:h val="5.7727186275628589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000" b="1"/>
              <a:t>Par</a:t>
            </a:r>
            <a:r>
              <a:rPr lang="fr-FR" sz="1000" b="1" baseline="0"/>
              <a:t> réseau routier</a:t>
            </a:r>
            <a:endParaRPr lang="fr-FR" sz="1000" b="1"/>
          </a:p>
        </c:rich>
      </c:tx>
      <c:layout>
        <c:manualLayout>
          <c:xMode val="edge"/>
          <c:yMode val="edge"/>
          <c:x val="0.38832918037144093"/>
          <c:y val="3.4632050371908224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14092880162131632"/>
          <c:y val="0.14892554290965579"/>
          <c:w val="0.81856486926475958"/>
          <c:h val="0.55303930328677242"/>
        </c:manualLayout>
      </c:layout>
      <c:barChart>
        <c:barDir val="col"/>
        <c:grouping val="clustered"/>
        <c:varyColors val="0"/>
        <c:ser>
          <c:idx val="1"/>
          <c:order val="0"/>
          <c:tx>
            <c:strRef>
              <c:f>Graphes_Repartit!$R$3</c:f>
              <c:strCache>
                <c:ptCount val="1"/>
                <c:pt idx="0">
                  <c:v>2015-2019</c:v>
                </c:pt>
              </c:strCache>
            </c:strRef>
          </c:tx>
          <c:spPr>
            <a:pattFill prst="dkUpDiag">
              <a:fgClr>
                <a:srgbClr val="C00000"/>
              </a:fgClr>
              <a:bgClr>
                <a:schemeClr val="bg1"/>
              </a:bgClr>
            </a:pattFill>
            <a:ln>
              <a:solidFill>
                <a:srgbClr val="C00000"/>
              </a:solidFill>
            </a:ln>
            <a:effectLst/>
          </c:spPr>
          <c:invertIfNegative val="0"/>
          <c:cat>
            <c:strRef>
              <c:f>Graphes_Repartit!$N$49:$N$51</c:f>
              <c:strCache>
                <c:ptCount val="3"/>
                <c:pt idx="0">
                  <c:v>En agglomération</c:v>
                </c:pt>
                <c:pt idx="1">
                  <c:v>Hors agglomération</c:v>
                </c:pt>
                <c:pt idx="2">
                  <c:v>Autoroute</c:v>
                </c:pt>
              </c:strCache>
            </c:strRef>
          </c:cat>
          <c:val>
            <c:numRef>
              <c:f>Graphes_Repartit!$R$49:$R$51</c:f>
              <c:numCache>
                <c:formatCode>0.0%</c:formatCode>
                <c:ptCount val="3"/>
                <c:pt idx="0">
                  <c:v>0.31808278867102396</c:v>
                </c:pt>
                <c:pt idx="1">
                  <c:v>0.59694989106753815</c:v>
                </c:pt>
                <c:pt idx="2">
                  <c:v>8.4967320261437912E-2</c:v>
                </c:pt>
              </c:numCache>
            </c:numRef>
          </c:val>
          <c:extLst>
            <c:ext xmlns:c16="http://schemas.microsoft.com/office/drawing/2014/chart" uri="{C3380CC4-5D6E-409C-BE32-E72D297353CC}">
              <c16:uniqueId val="{00000001-17B3-4E6D-9932-E122134782BF}"/>
            </c:ext>
          </c:extLst>
        </c:ser>
        <c:ser>
          <c:idx val="0"/>
          <c:order val="1"/>
          <c:tx>
            <c:strRef>
              <c:f>Graphes_Repartit!$Q$3</c:f>
              <c:strCache>
                <c:ptCount val="1"/>
                <c:pt idx="0">
                  <c:v>2020</c:v>
                </c:pt>
              </c:strCache>
            </c:strRef>
          </c:tx>
          <c:spPr>
            <a:solidFill>
              <a:srgbClr val="C00000"/>
            </a:solidFill>
            <a:ln>
              <a:solidFill>
                <a:srgbClr val="C00000"/>
              </a:solidFill>
            </a:ln>
            <a:effectLst/>
          </c:spPr>
          <c:invertIfNegative val="0"/>
          <c:dLbls>
            <c:dLbl>
              <c:idx val="0"/>
              <c:tx>
                <c:rich>
                  <a:bodyPr/>
                  <a:lstStyle/>
                  <a:p>
                    <a:fld id="{F0F6983F-C5D9-4488-BBBB-B754B3F1C304}" type="CELLRANGE">
                      <a:rPr lang="en-US">
                        <a:solidFill>
                          <a:schemeClr val="accent5"/>
                        </a:solidFill>
                      </a:rP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62B3-49B1-B974-F5107467CDA3}"/>
                </c:ext>
              </c:extLst>
            </c:dLbl>
            <c:dLbl>
              <c:idx val="1"/>
              <c:layout>
                <c:manualLayout>
                  <c:x val="1.0126582278481013E-2"/>
                  <c:y val="0"/>
                </c:manualLayout>
              </c:layout>
              <c:tx>
                <c:rich>
                  <a:bodyPr/>
                  <a:lstStyle/>
                  <a:p>
                    <a:fld id="{498C57F2-EEE3-46B3-A7AD-FD2A61770AF5}"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62B3-49B1-B974-F5107467CDA3}"/>
                </c:ext>
              </c:extLst>
            </c:dLbl>
            <c:dLbl>
              <c:idx val="2"/>
              <c:tx>
                <c:rich>
                  <a:bodyPr/>
                  <a:lstStyle/>
                  <a:p>
                    <a:fld id="{AD1F3ECD-8880-4B5C-9F88-27341EC800E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2B3-49B1-B974-F5107467CDA3}"/>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2B3-49B1-B974-F5107467CDA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5"/>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Graphes_Repartit!$N$49:$N$51</c:f>
              <c:strCache>
                <c:ptCount val="3"/>
                <c:pt idx="0">
                  <c:v>En agglomération</c:v>
                </c:pt>
                <c:pt idx="1">
                  <c:v>Hors agglomération</c:v>
                </c:pt>
                <c:pt idx="2">
                  <c:v>Autoroute</c:v>
                </c:pt>
              </c:strCache>
            </c:strRef>
          </c:cat>
          <c:val>
            <c:numRef>
              <c:f>Graphes_Repartit!$Q$49:$Q$51</c:f>
              <c:numCache>
                <c:formatCode>0.0%</c:formatCode>
                <c:ptCount val="3"/>
                <c:pt idx="0">
                  <c:v>0.37356321839080459</c:v>
                </c:pt>
                <c:pt idx="1">
                  <c:v>0.58045977011494254</c:v>
                </c:pt>
                <c:pt idx="2">
                  <c:v>4.5977011494252873E-2</c:v>
                </c:pt>
              </c:numCache>
            </c:numRef>
          </c:val>
          <c:extLst>
            <c:ext xmlns:c15="http://schemas.microsoft.com/office/drawing/2012/chart" uri="{02D57815-91ED-43cb-92C2-25804820EDAC}">
              <c15:datalabelsRange>
                <c15:f>Graphes_Repartit!$U$48:$U$51</c15:f>
                <c15:dlblRangeCache>
                  <c:ptCount val="4"/>
                  <c:pt idx="0">
                    <c:v>+34%</c:v>
                  </c:pt>
                  <c:pt idx="1">
                    <c:v>+39%</c:v>
                  </c:pt>
                  <c:pt idx="2">
                    <c:v>+50%</c:v>
                  </c:pt>
                  <c:pt idx="3">
                    <c:v>+0%</c:v>
                  </c:pt>
                </c15:dlblRangeCache>
              </c15:datalabelsRange>
            </c:ext>
            <c:ext xmlns:c16="http://schemas.microsoft.com/office/drawing/2014/chart" uri="{C3380CC4-5D6E-409C-BE32-E72D297353CC}">
              <c16:uniqueId val="{00000000-17B3-4E6D-9932-E122134782BF}"/>
            </c:ext>
          </c:extLst>
        </c:ser>
        <c:dLbls>
          <c:showLegendKey val="0"/>
          <c:showVal val="0"/>
          <c:showCatName val="0"/>
          <c:showSerName val="0"/>
          <c:showPercent val="0"/>
          <c:showBubbleSize val="0"/>
        </c:dLbls>
        <c:gapWidth val="50"/>
        <c:overlap val="-20"/>
        <c:axId val="1771791055"/>
        <c:axId val="1571213487"/>
      </c:barChart>
      <c:barChart>
        <c:barDir val="col"/>
        <c:grouping val="clustered"/>
        <c:varyColors val="0"/>
        <c:ser>
          <c:idx val="2"/>
          <c:order val="2"/>
          <c:tx>
            <c:strRef>
              <c:f>Graphes_Repartit!$T$1</c:f>
              <c:strCache>
                <c:ptCount val="1"/>
                <c:pt idx="0">
                  <c:v>Contribution de l'évolution</c:v>
                </c:pt>
              </c:strCache>
            </c:strRef>
          </c:tx>
          <c:spPr>
            <a:gradFill>
              <a:gsLst>
                <a:gs pos="0">
                  <a:srgbClr val="FF0000"/>
                </a:gs>
                <a:gs pos="74000">
                  <a:schemeClr val="accent1">
                    <a:lumMod val="45000"/>
                    <a:lumOff val="55000"/>
                  </a:schemeClr>
                </a:gs>
                <a:gs pos="83000">
                  <a:schemeClr val="accent1">
                    <a:lumMod val="45000"/>
                    <a:lumOff val="55000"/>
                  </a:schemeClr>
                </a:gs>
                <a:gs pos="100000">
                  <a:schemeClr val="accent5"/>
                </a:gs>
              </a:gsLst>
              <a:lin ang="5400000" scaled="1"/>
            </a:gradFill>
            <a:ln>
              <a:noFill/>
            </a:ln>
            <a:effectLst/>
          </c:spPr>
          <c:invertIfNegative val="0"/>
          <c:val>
            <c:numLit>
              <c:formatCode>General</c:formatCode>
              <c:ptCount val="1"/>
              <c:pt idx="0">
                <c:v>0</c:v>
              </c:pt>
            </c:numLit>
          </c:val>
          <c:extLst>
            <c:ext xmlns:c16="http://schemas.microsoft.com/office/drawing/2014/chart" uri="{C3380CC4-5D6E-409C-BE32-E72D297353CC}">
              <c16:uniqueId val="{00000002-62B3-49B1-B974-F5107467CDA3}"/>
            </c:ext>
          </c:extLst>
        </c:ser>
        <c:dLbls>
          <c:showLegendKey val="0"/>
          <c:showVal val="0"/>
          <c:showCatName val="0"/>
          <c:showSerName val="0"/>
          <c:showPercent val="0"/>
          <c:showBubbleSize val="0"/>
        </c:dLbls>
        <c:gapWidth val="219"/>
        <c:overlap val="-27"/>
        <c:axId val="1534809440"/>
        <c:axId val="1534794464"/>
      </c:barChart>
      <c:catAx>
        <c:axId val="1771791055"/>
        <c:scaling>
          <c:orientation val="minMax"/>
        </c:scaling>
        <c:delete val="0"/>
        <c:axPos val="b"/>
        <c:numFmt formatCode="General" sourceLinked="1"/>
        <c:majorTickMark val="out"/>
        <c:minorTickMark val="none"/>
        <c:tickLblPos val="low"/>
        <c:spPr>
          <a:noFill/>
          <a:ln w="9525" cap="flat" cmpd="sng" algn="ctr">
            <a:solidFill>
              <a:schemeClr val="tx1">
                <a:lumMod val="50000"/>
                <a:lumOff val="50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571213487"/>
        <c:crosses val="autoZero"/>
        <c:auto val="1"/>
        <c:lblAlgn val="ctr"/>
        <c:lblOffset val="100"/>
        <c:noMultiLvlLbl val="0"/>
      </c:catAx>
      <c:valAx>
        <c:axId val="15712134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71791055"/>
        <c:crosses val="autoZero"/>
        <c:crossBetween val="between"/>
        <c:majorUnit val="0.2"/>
      </c:valAx>
      <c:valAx>
        <c:axId val="1534794464"/>
        <c:scaling>
          <c:orientation val="minMax"/>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534809440"/>
        <c:crosses val="max"/>
        <c:crossBetween val="between"/>
      </c:valAx>
      <c:catAx>
        <c:axId val="1534809440"/>
        <c:scaling>
          <c:orientation val="minMax"/>
        </c:scaling>
        <c:delete val="1"/>
        <c:axPos val="b"/>
        <c:majorTickMark val="out"/>
        <c:minorTickMark val="none"/>
        <c:tickLblPos val="nextTo"/>
        <c:crossAx val="1534794464"/>
        <c:crosses val="autoZero"/>
        <c:auto val="1"/>
        <c:lblAlgn val="ctr"/>
        <c:lblOffset val="100"/>
        <c:noMultiLvlLbl val="0"/>
      </c:catAx>
      <c:spPr>
        <a:noFill/>
        <a:ln>
          <a:solidFill>
            <a:schemeClr val="tx1">
              <a:lumMod val="50000"/>
              <a:lumOff val="50000"/>
            </a:schemeClr>
          </a:solidFill>
        </a:ln>
        <a:effectLst/>
      </c:spPr>
    </c:plotArea>
    <c:legend>
      <c:legendPos val="b"/>
      <c:layout>
        <c:manualLayout>
          <c:xMode val="edge"/>
          <c:yMode val="edge"/>
          <c:x val="9.261649888700621E-2"/>
          <c:y val="0.89862762546846442"/>
          <c:w val="0.85527306555035054"/>
          <c:h val="9.206080697222254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000" b="1"/>
              <a:t>Par</a:t>
            </a:r>
            <a:r>
              <a:rPr lang="fr-FR" sz="1000" b="1" baseline="0"/>
              <a:t> catégorie d'usagers</a:t>
            </a:r>
            <a:endParaRPr lang="fr-FR" sz="1000" b="1"/>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8.9690057778310711E-2"/>
          <c:y val="0.13306342780026992"/>
          <c:w val="0.88549324735423296"/>
          <c:h val="0.63907594546633084"/>
        </c:manualLayout>
      </c:layout>
      <c:barChart>
        <c:barDir val="col"/>
        <c:grouping val="clustered"/>
        <c:varyColors val="0"/>
        <c:ser>
          <c:idx val="1"/>
          <c:order val="0"/>
          <c:tx>
            <c:strRef>
              <c:f>Graphes_Repartit!$R$3</c:f>
              <c:strCache>
                <c:ptCount val="1"/>
                <c:pt idx="0">
                  <c:v>2015-2019</c:v>
                </c:pt>
              </c:strCache>
            </c:strRef>
          </c:tx>
          <c:spPr>
            <a:pattFill prst="dkUpDiag">
              <a:fgClr>
                <a:srgbClr val="C00000"/>
              </a:fgClr>
              <a:bgClr>
                <a:schemeClr val="bg1"/>
              </a:bgClr>
            </a:pattFill>
            <a:ln>
              <a:solidFill>
                <a:srgbClr val="C00000"/>
              </a:solidFill>
            </a:ln>
            <a:effectLst/>
          </c:spPr>
          <c:invertIfNegative val="0"/>
          <c:cat>
            <c:strRef>
              <c:f>Graphes_Repartit!$N$62:$N$72</c:f>
              <c:strCache>
                <c:ptCount val="11"/>
                <c:pt idx="0">
                  <c:v>Piéton</c:v>
                </c:pt>
                <c:pt idx="1">
                  <c:v>EDP</c:v>
                </c:pt>
                <c:pt idx="2">
                  <c:v>Bicyclette</c:v>
                </c:pt>
                <c:pt idx="3">
                  <c:v>VAE</c:v>
                </c:pt>
                <c:pt idx="4">
                  <c:v>Cyclo</c:v>
                </c:pt>
                <c:pt idx="5">
                  <c:v>Moto</c:v>
                </c:pt>
                <c:pt idx="6">
                  <c:v>VT</c:v>
                </c:pt>
                <c:pt idx="7">
                  <c:v>VU</c:v>
                </c:pt>
                <c:pt idx="8">
                  <c:v>PL</c:v>
                </c:pt>
                <c:pt idx="9">
                  <c:v>TC</c:v>
                </c:pt>
                <c:pt idx="10">
                  <c:v>Autre</c:v>
                </c:pt>
              </c:strCache>
            </c:strRef>
          </c:cat>
          <c:val>
            <c:numRef>
              <c:f>Graphes_Repartit!$R$62:$R$72</c:f>
              <c:numCache>
                <c:formatCode>0.0%</c:formatCode>
                <c:ptCount val="11"/>
                <c:pt idx="0">
                  <c:v>0.11762225969645869</c:v>
                </c:pt>
                <c:pt idx="1">
                  <c:v>8.4317032040472171E-4</c:v>
                </c:pt>
                <c:pt idx="2">
                  <c:v>5.3962900505902189E-2</c:v>
                </c:pt>
                <c:pt idx="3">
                  <c:v>8.4317032040472171E-4</c:v>
                </c:pt>
                <c:pt idx="4">
                  <c:v>3.3726812816188868E-2</c:v>
                </c:pt>
                <c:pt idx="5">
                  <c:v>0.22807757166947723</c:v>
                </c:pt>
                <c:pt idx="6">
                  <c:v>0.49072512647554806</c:v>
                </c:pt>
                <c:pt idx="7">
                  <c:v>3.499156829679595E-2</c:v>
                </c:pt>
                <c:pt idx="8">
                  <c:v>1.7706576728499158E-2</c:v>
                </c:pt>
                <c:pt idx="9">
                  <c:v>4.2158516020236085E-4</c:v>
                </c:pt>
                <c:pt idx="10">
                  <c:v>2.1079258010118045E-2</c:v>
                </c:pt>
              </c:numCache>
            </c:numRef>
          </c:val>
          <c:extLst>
            <c:ext xmlns:c16="http://schemas.microsoft.com/office/drawing/2014/chart" uri="{C3380CC4-5D6E-409C-BE32-E72D297353CC}">
              <c16:uniqueId val="{00000001-88D6-4D32-8039-2EBB2B76FADE}"/>
            </c:ext>
          </c:extLst>
        </c:ser>
        <c:ser>
          <c:idx val="0"/>
          <c:order val="1"/>
          <c:tx>
            <c:strRef>
              <c:f>Graphes_Repartit!$Q$3</c:f>
              <c:strCache>
                <c:ptCount val="1"/>
                <c:pt idx="0">
                  <c:v>2020</c:v>
                </c:pt>
              </c:strCache>
            </c:strRef>
          </c:tx>
          <c:spPr>
            <a:solidFill>
              <a:srgbClr val="C00000"/>
            </a:solidFill>
            <a:ln>
              <a:solidFill>
                <a:srgbClr val="C00000"/>
              </a:solidFill>
            </a:ln>
            <a:effectLst/>
          </c:spPr>
          <c:invertIfNegative val="0"/>
          <c:dLbls>
            <c:dLbl>
              <c:idx val="0"/>
              <c:tx>
                <c:rich>
                  <a:bodyPr/>
                  <a:lstStyle/>
                  <a:p>
                    <a:fld id="{E97A69A6-1652-4079-8D2B-A6EF84ECCDCD}"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8DE3-47FC-9E52-3DFED1EC35A6}"/>
                </c:ext>
              </c:extLst>
            </c:dLbl>
            <c:dLbl>
              <c:idx val="1"/>
              <c:tx>
                <c:rich>
                  <a:bodyPr/>
                  <a:lstStyle/>
                  <a:p>
                    <a:fld id="{90C573C8-9886-4E1A-BB53-F8C3F785A17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DE3-47FC-9E52-3DFED1EC35A6}"/>
                </c:ext>
              </c:extLst>
            </c:dLbl>
            <c:dLbl>
              <c:idx val="2"/>
              <c:tx>
                <c:rich>
                  <a:bodyPr/>
                  <a:lstStyle/>
                  <a:p>
                    <a:fld id="{9B5BF641-161B-4541-9B14-65F5593A79F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DE3-47FC-9E52-3DFED1EC35A6}"/>
                </c:ext>
              </c:extLst>
            </c:dLbl>
            <c:dLbl>
              <c:idx val="3"/>
              <c:tx>
                <c:rich>
                  <a:bodyPr/>
                  <a:lstStyle/>
                  <a:p>
                    <a:fld id="{268B23F4-F355-4152-8828-99D1DE9E820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DE3-47FC-9E52-3DFED1EC35A6}"/>
                </c:ext>
              </c:extLst>
            </c:dLbl>
            <c:dLbl>
              <c:idx val="4"/>
              <c:tx>
                <c:rich>
                  <a:bodyPr/>
                  <a:lstStyle/>
                  <a:p>
                    <a:fld id="{CE385BC9-7881-4140-B762-A09BE20EDD9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DE3-47FC-9E52-3DFED1EC35A6}"/>
                </c:ext>
              </c:extLst>
            </c:dLbl>
            <c:dLbl>
              <c:idx val="5"/>
              <c:layout>
                <c:manualLayout>
                  <c:x val="7.3937153419593345E-3"/>
                  <c:y val="-9.8964218880155408E-17"/>
                </c:manualLayout>
              </c:layout>
              <c:tx>
                <c:rich>
                  <a:bodyPr/>
                  <a:lstStyle/>
                  <a:p>
                    <a:fld id="{768258A8-8A1F-452A-A320-7A71D705620E}" type="CELLRANGE">
                      <a:rPr lang="en-US">
                        <a:solidFill>
                          <a:schemeClr val="accent5"/>
                        </a:solidFill>
                      </a:rP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8DE3-47FC-9E52-3DFED1EC35A6}"/>
                </c:ext>
              </c:extLst>
            </c:dLbl>
            <c:dLbl>
              <c:idx val="6"/>
              <c:tx>
                <c:rich>
                  <a:bodyPr/>
                  <a:lstStyle/>
                  <a:p>
                    <a:fld id="{E4C62D87-34E3-463C-8EAE-CDC6C9A2206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DE3-47FC-9E52-3DFED1EC35A6}"/>
                </c:ext>
              </c:extLst>
            </c:dLbl>
            <c:dLbl>
              <c:idx val="7"/>
              <c:tx>
                <c:rich>
                  <a:bodyPr/>
                  <a:lstStyle/>
                  <a:p>
                    <a:fld id="{40E5A7E4-D6B8-4186-9D1E-C5D8CBF4195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DE3-47FC-9E52-3DFED1EC35A6}"/>
                </c:ext>
              </c:extLst>
            </c:dLbl>
            <c:dLbl>
              <c:idx val="8"/>
              <c:tx>
                <c:rich>
                  <a:bodyPr/>
                  <a:lstStyle/>
                  <a:p>
                    <a:fld id="{6E94F3C1-5046-4037-B597-E1AAABB28F83}"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DE3-47FC-9E52-3DFED1EC35A6}"/>
                </c:ext>
              </c:extLst>
            </c:dLbl>
            <c:dLbl>
              <c:idx val="9"/>
              <c:tx>
                <c:rich>
                  <a:bodyPr/>
                  <a:lstStyle/>
                  <a:p>
                    <a:fld id="{074014D4-01BC-4F1E-9329-718157360ED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DE3-47FC-9E52-3DFED1EC35A6}"/>
                </c:ext>
              </c:extLst>
            </c:dLbl>
            <c:dLbl>
              <c:idx val="10"/>
              <c:tx>
                <c:rich>
                  <a:bodyPr/>
                  <a:lstStyle/>
                  <a:p>
                    <a:fld id="{3AFAB940-AE0A-456F-AB1D-21706B6FA7D6}"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DE3-47FC-9E52-3DFED1EC35A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Graphes_Repartit!$N$62:$N$72</c:f>
              <c:strCache>
                <c:ptCount val="11"/>
                <c:pt idx="0">
                  <c:v>Piéton</c:v>
                </c:pt>
                <c:pt idx="1">
                  <c:v>EDP</c:v>
                </c:pt>
                <c:pt idx="2">
                  <c:v>Bicyclette</c:v>
                </c:pt>
                <c:pt idx="3">
                  <c:v>VAE</c:v>
                </c:pt>
                <c:pt idx="4">
                  <c:v>Cyclo</c:v>
                </c:pt>
                <c:pt idx="5">
                  <c:v>Moto</c:v>
                </c:pt>
                <c:pt idx="6">
                  <c:v>VT</c:v>
                </c:pt>
                <c:pt idx="7">
                  <c:v>VU</c:v>
                </c:pt>
                <c:pt idx="8">
                  <c:v>PL</c:v>
                </c:pt>
                <c:pt idx="9">
                  <c:v>TC</c:v>
                </c:pt>
                <c:pt idx="10">
                  <c:v>Autre</c:v>
                </c:pt>
              </c:strCache>
            </c:strRef>
          </c:cat>
          <c:val>
            <c:numRef>
              <c:f>Graphes_Repartit!$Q$62:$Q$72</c:f>
              <c:numCache>
                <c:formatCode>0.0%</c:formatCode>
                <c:ptCount val="11"/>
                <c:pt idx="0">
                  <c:v>0.13793103448275862</c:v>
                </c:pt>
                <c:pt idx="1">
                  <c:v>0</c:v>
                </c:pt>
                <c:pt idx="2">
                  <c:v>4.0229885057471264E-2</c:v>
                </c:pt>
                <c:pt idx="3">
                  <c:v>0</c:v>
                </c:pt>
                <c:pt idx="4">
                  <c:v>4.5977011494252873E-2</c:v>
                </c:pt>
                <c:pt idx="5">
                  <c:v>0.16666666666666666</c:v>
                </c:pt>
                <c:pt idx="6">
                  <c:v>0.4885057471264368</c:v>
                </c:pt>
                <c:pt idx="7">
                  <c:v>4.0229885057471264E-2</c:v>
                </c:pt>
                <c:pt idx="8">
                  <c:v>2.8735632183908046E-2</c:v>
                </c:pt>
                <c:pt idx="9">
                  <c:v>0</c:v>
                </c:pt>
                <c:pt idx="10">
                  <c:v>5.1724137931034482E-2</c:v>
                </c:pt>
              </c:numCache>
            </c:numRef>
          </c:val>
          <c:extLst>
            <c:ext xmlns:c15="http://schemas.microsoft.com/office/drawing/2012/chart" uri="{02D57815-91ED-43cb-92C2-25804820EDAC}">
              <c15:datalabelsRange>
                <c15:f>Graphes_Repartit!$U$62:$U$72</c15:f>
                <c15:dlblRangeCache>
                  <c:ptCount val="11"/>
                  <c:pt idx="0">
                    <c:v>-7%</c:v>
                  </c:pt>
                  <c:pt idx="1">
                    <c:v>-0%</c:v>
                  </c:pt>
                  <c:pt idx="2">
                    <c:v>-4%</c:v>
                  </c:pt>
                  <c:pt idx="3">
                    <c:v>-0%</c:v>
                  </c:pt>
                  <c:pt idx="4">
                    <c:v>-2%</c:v>
                  </c:pt>
                  <c:pt idx="5">
                    <c:v>-17%</c:v>
                  </c:pt>
                  <c:pt idx="6">
                    <c:v>-31%</c:v>
                  </c:pt>
                  <c:pt idx="7">
                    <c:v>-2%</c:v>
                  </c:pt>
                  <c:pt idx="8">
                    <c:v>-1%</c:v>
                  </c:pt>
                  <c:pt idx="9">
                    <c:v>-0%</c:v>
                  </c:pt>
                  <c:pt idx="10">
                    <c:v>-0%</c:v>
                  </c:pt>
                </c15:dlblRangeCache>
              </c15:datalabelsRange>
            </c:ext>
            <c:ext xmlns:c16="http://schemas.microsoft.com/office/drawing/2014/chart" uri="{C3380CC4-5D6E-409C-BE32-E72D297353CC}">
              <c16:uniqueId val="{00000000-88D6-4D32-8039-2EBB2B76FADE}"/>
            </c:ext>
          </c:extLst>
        </c:ser>
        <c:dLbls>
          <c:showLegendKey val="0"/>
          <c:showVal val="0"/>
          <c:showCatName val="0"/>
          <c:showSerName val="0"/>
          <c:showPercent val="0"/>
          <c:showBubbleSize val="0"/>
        </c:dLbls>
        <c:gapWidth val="50"/>
        <c:overlap val="-20"/>
        <c:axId val="1771791055"/>
        <c:axId val="1571213487"/>
      </c:barChart>
      <c:barChart>
        <c:barDir val="col"/>
        <c:grouping val="clustered"/>
        <c:varyColors val="0"/>
        <c:ser>
          <c:idx val="2"/>
          <c:order val="2"/>
          <c:tx>
            <c:strRef>
              <c:f>Graphes_Repartit!$T$1</c:f>
              <c:strCache>
                <c:ptCount val="1"/>
                <c:pt idx="0">
                  <c:v>Contribution de l'évolution</c:v>
                </c:pt>
              </c:strCache>
            </c:strRef>
          </c:tx>
          <c:spPr>
            <a:gradFill>
              <a:gsLst>
                <a:gs pos="0">
                  <a:srgbClr val="FF0000"/>
                </a:gs>
                <a:gs pos="74000">
                  <a:schemeClr val="accent1">
                    <a:lumMod val="45000"/>
                    <a:lumOff val="55000"/>
                  </a:schemeClr>
                </a:gs>
                <a:gs pos="83000">
                  <a:schemeClr val="accent1">
                    <a:lumMod val="45000"/>
                    <a:lumOff val="55000"/>
                  </a:schemeClr>
                </a:gs>
                <a:gs pos="100000">
                  <a:schemeClr val="accent5"/>
                </a:gs>
              </a:gsLst>
              <a:lin ang="5400000" scaled="1"/>
            </a:gradFill>
            <a:ln>
              <a:noFill/>
            </a:ln>
            <a:effectLst/>
          </c:spPr>
          <c:invertIfNegative val="0"/>
          <c:val>
            <c:numLit>
              <c:formatCode>General</c:formatCode>
              <c:ptCount val="1"/>
              <c:pt idx="0">
                <c:v>0</c:v>
              </c:pt>
            </c:numLit>
          </c:val>
          <c:extLst>
            <c:ext xmlns:c16="http://schemas.microsoft.com/office/drawing/2014/chart" uri="{C3380CC4-5D6E-409C-BE32-E72D297353CC}">
              <c16:uniqueId val="{00000006-8DE3-47FC-9E52-3DFED1EC35A6}"/>
            </c:ext>
          </c:extLst>
        </c:ser>
        <c:dLbls>
          <c:showLegendKey val="0"/>
          <c:showVal val="0"/>
          <c:showCatName val="0"/>
          <c:showSerName val="0"/>
          <c:showPercent val="0"/>
          <c:showBubbleSize val="0"/>
        </c:dLbls>
        <c:gapWidth val="50"/>
        <c:overlap val="-20"/>
        <c:axId val="1534792384"/>
        <c:axId val="1534811936"/>
      </c:barChart>
      <c:catAx>
        <c:axId val="1771791055"/>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571213487"/>
        <c:crosses val="autoZero"/>
        <c:auto val="1"/>
        <c:lblAlgn val="ctr"/>
        <c:lblOffset val="100"/>
        <c:tickLblSkip val="1"/>
        <c:noMultiLvlLbl val="0"/>
      </c:catAx>
      <c:valAx>
        <c:axId val="157121348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71791055"/>
        <c:crosses val="autoZero"/>
        <c:crossBetween val="between"/>
      </c:valAx>
      <c:valAx>
        <c:axId val="1534811936"/>
        <c:scaling>
          <c:orientation val="minMax"/>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534792384"/>
        <c:crosses val="max"/>
        <c:crossBetween val="between"/>
      </c:valAx>
      <c:catAx>
        <c:axId val="1534792384"/>
        <c:scaling>
          <c:orientation val="minMax"/>
        </c:scaling>
        <c:delete val="1"/>
        <c:axPos val="b"/>
        <c:majorTickMark val="out"/>
        <c:minorTickMark val="none"/>
        <c:tickLblPos val="nextTo"/>
        <c:crossAx val="1534811936"/>
        <c:crosses val="autoZero"/>
        <c:auto val="1"/>
        <c:lblAlgn val="ctr"/>
        <c:lblOffset val="100"/>
        <c:noMultiLvlLbl val="0"/>
      </c:catAx>
      <c:spPr>
        <a:noFill/>
        <a:ln>
          <a:solidFill>
            <a:schemeClr val="tx1">
              <a:lumMod val="50000"/>
              <a:lumOff val="50000"/>
            </a:schemeClr>
          </a:solidFill>
        </a:ln>
        <a:effectLst/>
      </c:spPr>
    </c:plotArea>
    <c:legend>
      <c:legendPos val="b"/>
      <c:layout>
        <c:manualLayout>
          <c:xMode val="edge"/>
          <c:yMode val="edge"/>
          <c:x val="0.15742204813230834"/>
          <c:y val="0.88691213193492502"/>
          <c:w val="0.65357101935862072"/>
          <c:h val="8.609731475873208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000" b="1">
                <a:solidFill>
                  <a:sysClr val="windowText" lastClr="000000"/>
                </a:solidFill>
              </a:rPr>
              <a:t>Par tranche horaire</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8.5656483327754079E-2"/>
          <c:y val="0.12226720647773279"/>
          <c:w val="0.88723322708506192"/>
          <c:h val="0.63519823179997226"/>
        </c:manualLayout>
      </c:layout>
      <c:barChart>
        <c:barDir val="col"/>
        <c:grouping val="clustered"/>
        <c:varyColors val="0"/>
        <c:ser>
          <c:idx val="1"/>
          <c:order val="0"/>
          <c:tx>
            <c:strRef>
              <c:f>Graphes_Repartit!$R$3</c:f>
              <c:strCache>
                <c:ptCount val="1"/>
                <c:pt idx="0">
                  <c:v>2015-2019</c:v>
                </c:pt>
              </c:strCache>
            </c:strRef>
          </c:tx>
          <c:spPr>
            <a:pattFill prst="dkUpDiag">
              <a:fgClr>
                <a:srgbClr val="C00000"/>
              </a:fgClr>
              <a:bgClr>
                <a:schemeClr val="bg1"/>
              </a:bgClr>
            </a:pattFill>
            <a:ln>
              <a:solidFill>
                <a:srgbClr val="C00000"/>
              </a:solidFill>
            </a:ln>
            <a:effectLst/>
          </c:spPr>
          <c:invertIfNegative val="0"/>
          <c:cat>
            <c:strRef>
              <c:f>Graphes_Repartit!$N$87:$N$94</c:f>
              <c:strCache>
                <c:ptCount val="8"/>
                <c:pt idx="0">
                  <c:v>1h-5h</c:v>
                </c:pt>
                <c:pt idx="1">
                  <c:v>5h-7h</c:v>
                </c:pt>
                <c:pt idx="2">
                  <c:v>7h-10h</c:v>
                </c:pt>
                <c:pt idx="3">
                  <c:v>10h-13h</c:v>
                </c:pt>
                <c:pt idx="4">
                  <c:v>13h-16h</c:v>
                </c:pt>
                <c:pt idx="5">
                  <c:v>16h-19h</c:v>
                </c:pt>
                <c:pt idx="6">
                  <c:v>19h-22h</c:v>
                </c:pt>
                <c:pt idx="7">
                  <c:v>22h-1h</c:v>
                </c:pt>
              </c:strCache>
            </c:strRef>
          </c:cat>
          <c:val>
            <c:numRef>
              <c:f>Graphes_Repartit!$R$87:$R$94</c:f>
              <c:numCache>
                <c:formatCode>0.0%</c:formatCode>
                <c:ptCount val="8"/>
                <c:pt idx="0">
                  <c:v>9.7386172006745361E-2</c:v>
                </c:pt>
                <c:pt idx="1">
                  <c:v>5.81787521079258E-2</c:v>
                </c:pt>
                <c:pt idx="2">
                  <c:v>0.12521079258010118</c:v>
                </c:pt>
                <c:pt idx="3">
                  <c:v>0.12942664418212479</c:v>
                </c:pt>
                <c:pt idx="4">
                  <c:v>0.15893760539629004</c:v>
                </c:pt>
                <c:pt idx="5">
                  <c:v>0.21121416526138279</c:v>
                </c:pt>
                <c:pt idx="6">
                  <c:v>0.11551433389544688</c:v>
                </c:pt>
                <c:pt idx="7">
                  <c:v>0.10413153456998314</c:v>
                </c:pt>
              </c:numCache>
            </c:numRef>
          </c:val>
          <c:extLst>
            <c:ext xmlns:c16="http://schemas.microsoft.com/office/drawing/2014/chart" uri="{C3380CC4-5D6E-409C-BE32-E72D297353CC}">
              <c16:uniqueId val="{00000001-4D48-472A-AAB2-C97000ABEB45}"/>
            </c:ext>
          </c:extLst>
        </c:ser>
        <c:ser>
          <c:idx val="0"/>
          <c:order val="1"/>
          <c:tx>
            <c:strRef>
              <c:f>Graphes_Repartit!$Q$3</c:f>
              <c:strCache>
                <c:ptCount val="1"/>
                <c:pt idx="0">
                  <c:v>2020</c:v>
                </c:pt>
              </c:strCache>
            </c:strRef>
          </c:tx>
          <c:spPr>
            <a:solidFill>
              <a:srgbClr val="C00000"/>
            </a:solidFill>
            <a:ln>
              <a:noFill/>
            </a:ln>
            <a:effectLst/>
          </c:spPr>
          <c:invertIfNegative val="0"/>
          <c:dLbls>
            <c:dLbl>
              <c:idx val="0"/>
              <c:tx>
                <c:rich>
                  <a:bodyPr/>
                  <a:lstStyle/>
                  <a:p>
                    <a:fld id="{F572ABBB-2B97-4808-96BB-E37780456202}" type="CELLRANGE">
                      <a:rPr lang="en-US">
                        <a:solidFill>
                          <a:schemeClr val="accent5"/>
                        </a:solidFill>
                      </a:rP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D1AC-4133-BF46-5D8EEBE6ED86}"/>
                </c:ext>
              </c:extLst>
            </c:dLbl>
            <c:dLbl>
              <c:idx val="1"/>
              <c:tx>
                <c:rich>
                  <a:bodyPr/>
                  <a:lstStyle/>
                  <a:p>
                    <a:fld id="{CB8B83AE-1156-4E81-A9D0-B5B80D1217D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1AC-4133-BF46-5D8EEBE6ED86}"/>
                </c:ext>
              </c:extLst>
            </c:dLbl>
            <c:dLbl>
              <c:idx val="2"/>
              <c:tx>
                <c:rich>
                  <a:bodyPr/>
                  <a:lstStyle/>
                  <a:p>
                    <a:fld id="{F0286A5D-BA7C-460B-A902-A3A7EBDBB30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1AC-4133-BF46-5D8EEBE6ED86}"/>
                </c:ext>
              </c:extLst>
            </c:dLbl>
            <c:dLbl>
              <c:idx val="3"/>
              <c:tx>
                <c:rich>
                  <a:bodyPr/>
                  <a:lstStyle/>
                  <a:p>
                    <a:fld id="{1654941C-91CF-4D21-AF77-A6E8F1EEEC2D}"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D1AC-4133-BF46-5D8EEBE6ED86}"/>
                </c:ext>
              </c:extLst>
            </c:dLbl>
            <c:dLbl>
              <c:idx val="4"/>
              <c:tx>
                <c:rich>
                  <a:bodyPr/>
                  <a:lstStyle/>
                  <a:p>
                    <a:fld id="{F0E1DF28-F3F6-4168-8E1B-CFD0B4D08D86}"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1AC-4133-BF46-5D8EEBE6ED86}"/>
                </c:ext>
              </c:extLst>
            </c:dLbl>
            <c:dLbl>
              <c:idx val="5"/>
              <c:tx>
                <c:rich>
                  <a:bodyPr/>
                  <a:lstStyle/>
                  <a:p>
                    <a:fld id="{6F83DF47-30AE-45AE-A9B2-8B8916DE84BD}"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1AC-4133-BF46-5D8EEBE6ED86}"/>
                </c:ext>
              </c:extLst>
            </c:dLbl>
            <c:dLbl>
              <c:idx val="6"/>
              <c:tx>
                <c:rich>
                  <a:bodyPr/>
                  <a:lstStyle/>
                  <a:p>
                    <a:fld id="{1B76624A-49CE-4911-A927-ECA59B9FB61D}"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1AC-4133-BF46-5D8EEBE6ED86}"/>
                </c:ext>
              </c:extLst>
            </c:dLbl>
            <c:dLbl>
              <c:idx val="7"/>
              <c:tx>
                <c:rich>
                  <a:bodyPr/>
                  <a:lstStyle/>
                  <a:p>
                    <a:fld id="{8975D313-B1A2-4C81-9F49-5FD71990277A}"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1AC-4133-BF46-5D8EEBE6ED8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5"/>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Graphes_Repartit!$N$87:$N$94</c:f>
              <c:strCache>
                <c:ptCount val="8"/>
                <c:pt idx="0">
                  <c:v>1h-5h</c:v>
                </c:pt>
                <c:pt idx="1">
                  <c:v>5h-7h</c:v>
                </c:pt>
                <c:pt idx="2">
                  <c:v>7h-10h</c:v>
                </c:pt>
                <c:pt idx="3">
                  <c:v>10h-13h</c:v>
                </c:pt>
                <c:pt idx="4">
                  <c:v>13h-16h</c:v>
                </c:pt>
                <c:pt idx="5">
                  <c:v>16h-19h</c:v>
                </c:pt>
                <c:pt idx="6">
                  <c:v>19h-22h</c:v>
                </c:pt>
                <c:pt idx="7">
                  <c:v>22h-1h</c:v>
                </c:pt>
              </c:strCache>
            </c:strRef>
          </c:cat>
          <c:val>
            <c:numRef>
              <c:f>Graphes_Repartit!$Q$87:$Q$94</c:f>
              <c:numCache>
                <c:formatCode>0.0%</c:formatCode>
                <c:ptCount val="8"/>
                <c:pt idx="0">
                  <c:v>9.1954022988505746E-2</c:v>
                </c:pt>
                <c:pt idx="1">
                  <c:v>6.3218390804597707E-2</c:v>
                </c:pt>
                <c:pt idx="2">
                  <c:v>0.13218390804597702</c:v>
                </c:pt>
                <c:pt idx="3">
                  <c:v>0.10919540229885058</c:v>
                </c:pt>
                <c:pt idx="4">
                  <c:v>9.1954022988505746E-2</c:v>
                </c:pt>
                <c:pt idx="5">
                  <c:v>0.20114942528735633</c:v>
                </c:pt>
                <c:pt idx="6">
                  <c:v>0.18965517241379309</c:v>
                </c:pt>
                <c:pt idx="7">
                  <c:v>0.1206896551724138</c:v>
                </c:pt>
              </c:numCache>
            </c:numRef>
          </c:val>
          <c:extLst>
            <c:ext xmlns:c15="http://schemas.microsoft.com/office/drawing/2012/chart" uri="{02D57815-91ED-43cb-92C2-25804820EDAC}">
              <c15:datalabelsRange>
                <c15:f>Graphes_Repartit!$U$87:$U$94</c15:f>
                <c15:dlblRangeCache>
                  <c:ptCount val="8"/>
                  <c:pt idx="0">
                    <c:v>-6%</c:v>
                  </c:pt>
                  <c:pt idx="1">
                    <c:v>-3%</c:v>
                  </c:pt>
                  <c:pt idx="2">
                    <c:v>-8%</c:v>
                  </c:pt>
                  <c:pt idx="3">
                    <c:v>-9%</c:v>
                  </c:pt>
                  <c:pt idx="4">
                    <c:v>-13%</c:v>
                  </c:pt>
                  <c:pt idx="5">
                    <c:v>-14%</c:v>
                  </c:pt>
                  <c:pt idx="6">
                    <c:v>-5%</c:v>
                  </c:pt>
                  <c:pt idx="7">
                    <c:v>-6%</c:v>
                  </c:pt>
                </c15:dlblRangeCache>
              </c15:datalabelsRange>
            </c:ext>
            <c:ext xmlns:c16="http://schemas.microsoft.com/office/drawing/2014/chart" uri="{C3380CC4-5D6E-409C-BE32-E72D297353CC}">
              <c16:uniqueId val="{00000000-4D48-472A-AAB2-C97000ABEB45}"/>
            </c:ext>
          </c:extLst>
        </c:ser>
        <c:dLbls>
          <c:showLegendKey val="0"/>
          <c:showVal val="0"/>
          <c:showCatName val="0"/>
          <c:showSerName val="0"/>
          <c:showPercent val="0"/>
          <c:showBubbleSize val="0"/>
        </c:dLbls>
        <c:gapWidth val="50"/>
        <c:overlap val="-20"/>
        <c:axId val="1771791055"/>
        <c:axId val="1571213487"/>
      </c:barChart>
      <c:barChart>
        <c:barDir val="col"/>
        <c:grouping val="clustered"/>
        <c:varyColors val="0"/>
        <c:ser>
          <c:idx val="2"/>
          <c:order val="2"/>
          <c:tx>
            <c:strRef>
              <c:f>Graphes_Repartit!$T$1</c:f>
              <c:strCache>
                <c:ptCount val="1"/>
                <c:pt idx="0">
                  <c:v>Contribution de l'évolution</c:v>
                </c:pt>
              </c:strCache>
            </c:strRef>
          </c:tx>
          <c:spPr>
            <a:gradFill>
              <a:gsLst>
                <a:gs pos="0">
                  <a:srgbClr val="FF0000"/>
                </a:gs>
                <a:gs pos="74000">
                  <a:schemeClr val="accent1">
                    <a:lumMod val="45000"/>
                    <a:lumOff val="55000"/>
                  </a:schemeClr>
                </a:gs>
                <a:gs pos="83000">
                  <a:schemeClr val="accent1">
                    <a:lumMod val="45000"/>
                    <a:lumOff val="55000"/>
                  </a:schemeClr>
                </a:gs>
                <a:gs pos="100000">
                  <a:schemeClr val="accent5"/>
                </a:gs>
              </a:gsLst>
              <a:lin ang="5400000" scaled="1"/>
            </a:gradFill>
            <a:ln>
              <a:noFill/>
            </a:ln>
            <a:effectLst/>
          </c:spPr>
          <c:invertIfNegative val="0"/>
          <c:val>
            <c:numLit>
              <c:formatCode>General</c:formatCode>
              <c:ptCount val="1"/>
              <c:pt idx="0">
                <c:v>0</c:v>
              </c:pt>
            </c:numLit>
          </c:val>
          <c:extLst>
            <c:ext xmlns:c16="http://schemas.microsoft.com/office/drawing/2014/chart" uri="{C3380CC4-5D6E-409C-BE32-E72D297353CC}">
              <c16:uniqueId val="{00000004-D1AC-4133-BF46-5D8EEBE6ED86}"/>
            </c:ext>
          </c:extLst>
        </c:ser>
        <c:dLbls>
          <c:showLegendKey val="0"/>
          <c:showVal val="0"/>
          <c:showCatName val="0"/>
          <c:showSerName val="0"/>
          <c:showPercent val="0"/>
          <c:showBubbleSize val="0"/>
        </c:dLbls>
        <c:gapWidth val="50"/>
        <c:overlap val="-20"/>
        <c:axId val="1697022608"/>
        <c:axId val="1697013040"/>
      </c:barChart>
      <c:catAx>
        <c:axId val="1771791055"/>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571213487"/>
        <c:crosses val="autoZero"/>
        <c:auto val="1"/>
        <c:lblAlgn val="ctr"/>
        <c:lblOffset val="100"/>
        <c:noMultiLvlLbl val="0"/>
      </c:catAx>
      <c:valAx>
        <c:axId val="15712134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71791055"/>
        <c:crosses val="autoZero"/>
        <c:crossBetween val="between"/>
      </c:valAx>
      <c:valAx>
        <c:axId val="1697013040"/>
        <c:scaling>
          <c:orientation val="minMax"/>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697022608"/>
        <c:crosses val="max"/>
        <c:crossBetween val="between"/>
      </c:valAx>
      <c:catAx>
        <c:axId val="1697022608"/>
        <c:scaling>
          <c:orientation val="minMax"/>
        </c:scaling>
        <c:delete val="1"/>
        <c:axPos val="b"/>
        <c:majorTickMark val="out"/>
        <c:minorTickMark val="none"/>
        <c:tickLblPos val="nextTo"/>
        <c:crossAx val="1697013040"/>
        <c:crosses val="autoZero"/>
        <c:auto val="1"/>
        <c:lblAlgn val="ctr"/>
        <c:lblOffset val="100"/>
        <c:noMultiLvlLbl val="0"/>
      </c:catAx>
      <c:spPr>
        <a:noFill/>
        <a:ln>
          <a:solidFill>
            <a:schemeClr val="tx1">
              <a:lumMod val="50000"/>
              <a:lumOff val="50000"/>
            </a:schemeClr>
          </a:solidFill>
        </a:ln>
        <a:effectLst/>
      </c:spPr>
    </c:plotArea>
    <c:legend>
      <c:legendPos val="b"/>
      <c:layout>
        <c:manualLayout>
          <c:xMode val="edge"/>
          <c:yMode val="edge"/>
          <c:x val="0.21202051222340276"/>
          <c:y val="0.88151402127365663"/>
          <c:w val="0.64743155719213463"/>
          <c:h val="8.6097314758732085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000" b="1">
                <a:solidFill>
                  <a:sysClr val="windowText" lastClr="000000"/>
                </a:solidFill>
              </a:rPr>
              <a:t>Par sexe</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13385930206999985"/>
          <c:y val="0.12766531713900134"/>
          <c:w val="0.83001590318451568"/>
          <c:h val="0.62918635170603676"/>
        </c:manualLayout>
      </c:layout>
      <c:barChart>
        <c:barDir val="col"/>
        <c:grouping val="clustered"/>
        <c:varyColors val="0"/>
        <c:ser>
          <c:idx val="1"/>
          <c:order val="0"/>
          <c:tx>
            <c:strRef>
              <c:f>Graphes_Repartit!$R$3</c:f>
              <c:strCache>
                <c:ptCount val="1"/>
                <c:pt idx="0">
                  <c:v>2015-2019</c:v>
                </c:pt>
              </c:strCache>
            </c:strRef>
          </c:tx>
          <c:spPr>
            <a:pattFill prst="dkUpDiag">
              <a:fgClr>
                <a:srgbClr val="C00000"/>
              </a:fgClr>
              <a:bgClr>
                <a:schemeClr val="bg1"/>
              </a:bgClr>
            </a:pattFill>
            <a:ln>
              <a:solidFill>
                <a:srgbClr val="C00000"/>
              </a:solidFill>
            </a:ln>
            <a:effectLst/>
          </c:spPr>
          <c:invertIfNegative val="0"/>
          <c:cat>
            <c:strRef>
              <c:f>Graphes_Repartit!$N$102:$N$104</c:f>
              <c:strCache>
                <c:ptCount val="3"/>
                <c:pt idx="0">
                  <c:v>Femme</c:v>
                </c:pt>
                <c:pt idx="1">
                  <c:v>Homme</c:v>
                </c:pt>
                <c:pt idx="2">
                  <c:v>N/C</c:v>
                </c:pt>
              </c:strCache>
            </c:strRef>
          </c:cat>
          <c:val>
            <c:numRef>
              <c:f>Graphes_Repartit!$R$102:$R$104</c:f>
              <c:numCache>
                <c:formatCode>0.0%</c:formatCode>
                <c:ptCount val="3"/>
                <c:pt idx="0">
                  <c:v>0.21627318718381114</c:v>
                </c:pt>
                <c:pt idx="1">
                  <c:v>0.78372681281618883</c:v>
                </c:pt>
                <c:pt idx="2">
                  <c:v>0</c:v>
                </c:pt>
              </c:numCache>
            </c:numRef>
          </c:val>
          <c:extLst>
            <c:ext xmlns:c16="http://schemas.microsoft.com/office/drawing/2014/chart" uri="{C3380CC4-5D6E-409C-BE32-E72D297353CC}">
              <c16:uniqueId val="{00000001-6B59-4788-ADB2-48354926CF32}"/>
            </c:ext>
          </c:extLst>
        </c:ser>
        <c:ser>
          <c:idx val="0"/>
          <c:order val="1"/>
          <c:tx>
            <c:strRef>
              <c:f>Graphes_Repartit!$Q$3</c:f>
              <c:strCache>
                <c:ptCount val="1"/>
                <c:pt idx="0">
                  <c:v>2020</c:v>
                </c:pt>
              </c:strCache>
            </c:strRef>
          </c:tx>
          <c:spPr>
            <a:solidFill>
              <a:srgbClr val="C00000"/>
            </a:solidFill>
            <a:ln>
              <a:noFill/>
            </a:ln>
            <a:effectLst/>
          </c:spPr>
          <c:invertIfNegative val="0"/>
          <c:dLbls>
            <c:dLbl>
              <c:idx val="0"/>
              <c:tx>
                <c:rich>
                  <a:bodyPr/>
                  <a:lstStyle/>
                  <a:p>
                    <a:fld id="{E4FEDA21-833D-4402-B2A9-88C87668681E}"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648F-40B0-A796-68F272358A75}"/>
                </c:ext>
              </c:extLst>
            </c:dLbl>
            <c:dLbl>
              <c:idx val="1"/>
              <c:tx>
                <c:rich>
                  <a:bodyPr/>
                  <a:lstStyle/>
                  <a:p>
                    <a:fld id="{7BE94D0C-CFDB-4DF1-8015-DEEDD9AF6F4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648F-40B0-A796-68F272358A75}"/>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48F-40B0-A796-68F272358A7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Graphes_Repartit!$N$102:$N$104</c:f>
              <c:strCache>
                <c:ptCount val="3"/>
                <c:pt idx="0">
                  <c:v>Femme</c:v>
                </c:pt>
                <c:pt idx="1">
                  <c:v>Homme</c:v>
                </c:pt>
                <c:pt idx="2">
                  <c:v>N/C</c:v>
                </c:pt>
              </c:strCache>
            </c:strRef>
          </c:cat>
          <c:val>
            <c:numRef>
              <c:f>Graphes_Repartit!$Q$102:$Q$104</c:f>
              <c:numCache>
                <c:formatCode>0.0%</c:formatCode>
                <c:ptCount val="3"/>
                <c:pt idx="0">
                  <c:v>0.11494252873563218</c:v>
                </c:pt>
                <c:pt idx="1">
                  <c:v>0.85057471264367812</c:v>
                </c:pt>
                <c:pt idx="2">
                  <c:v>3.4482758620689655E-2</c:v>
                </c:pt>
              </c:numCache>
            </c:numRef>
          </c:val>
          <c:extLst>
            <c:ext xmlns:c15="http://schemas.microsoft.com/office/drawing/2012/chart" uri="{02D57815-91ED-43cb-92C2-25804820EDAC}">
              <c15:datalabelsRange>
                <c15:f>Graphes_Repartit!$U$102:$U$103</c15:f>
                <c15:dlblRangeCache>
                  <c:ptCount val="2"/>
                  <c:pt idx="0">
                    <c:v>-17%</c:v>
                  </c:pt>
                  <c:pt idx="1">
                    <c:v>-47%</c:v>
                  </c:pt>
                </c15:dlblRangeCache>
              </c15:datalabelsRange>
            </c:ext>
            <c:ext xmlns:c16="http://schemas.microsoft.com/office/drawing/2014/chart" uri="{C3380CC4-5D6E-409C-BE32-E72D297353CC}">
              <c16:uniqueId val="{00000000-6B59-4788-ADB2-48354926CF32}"/>
            </c:ext>
          </c:extLst>
        </c:ser>
        <c:dLbls>
          <c:showLegendKey val="0"/>
          <c:showVal val="0"/>
          <c:showCatName val="0"/>
          <c:showSerName val="0"/>
          <c:showPercent val="0"/>
          <c:showBubbleSize val="0"/>
        </c:dLbls>
        <c:gapWidth val="50"/>
        <c:overlap val="-20"/>
        <c:axId val="1771791055"/>
        <c:axId val="1571213487"/>
      </c:barChart>
      <c:barChart>
        <c:barDir val="col"/>
        <c:grouping val="clustered"/>
        <c:varyColors val="0"/>
        <c:ser>
          <c:idx val="2"/>
          <c:order val="2"/>
          <c:tx>
            <c:strRef>
              <c:f>Graphes_Repartit!$T$1</c:f>
              <c:strCache>
                <c:ptCount val="1"/>
                <c:pt idx="0">
                  <c:v>Contribution de l'évolution</c:v>
                </c:pt>
              </c:strCache>
            </c:strRef>
          </c:tx>
          <c:spPr>
            <a:gradFill>
              <a:gsLst>
                <a:gs pos="0">
                  <a:srgbClr val="FF0000"/>
                </a:gs>
                <a:gs pos="74000">
                  <a:schemeClr val="accent1">
                    <a:lumMod val="45000"/>
                    <a:lumOff val="55000"/>
                  </a:schemeClr>
                </a:gs>
                <a:gs pos="83000">
                  <a:schemeClr val="accent1">
                    <a:lumMod val="45000"/>
                    <a:lumOff val="55000"/>
                  </a:schemeClr>
                </a:gs>
                <a:gs pos="100000">
                  <a:schemeClr val="accent5"/>
                </a:gs>
              </a:gsLst>
              <a:lin ang="5400000" scaled="1"/>
            </a:gradFill>
            <a:ln>
              <a:noFill/>
            </a:ln>
            <a:effectLst/>
          </c:spPr>
          <c:invertIfNegative val="0"/>
          <c:val>
            <c:numLit>
              <c:formatCode>General</c:formatCode>
              <c:ptCount val="1"/>
              <c:pt idx="0">
                <c:v>0</c:v>
              </c:pt>
            </c:numLit>
          </c:val>
          <c:extLst>
            <c:ext xmlns:c16="http://schemas.microsoft.com/office/drawing/2014/chart" uri="{C3380CC4-5D6E-409C-BE32-E72D297353CC}">
              <c16:uniqueId val="{00000001-648F-40B0-A796-68F272358A75}"/>
            </c:ext>
          </c:extLst>
        </c:ser>
        <c:dLbls>
          <c:showLegendKey val="0"/>
          <c:showVal val="0"/>
          <c:showCatName val="0"/>
          <c:showSerName val="0"/>
          <c:showPercent val="0"/>
          <c:showBubbleSize val="0"/>
        </c:dLbls>
        <c:gapWidth val="50"/>
        <c:overlap val="-20"/>
        <c:axId val="1518861168"/>
        <c:axId val="1518852848"/>
      </c:barChart>
      <c:catAx>
        <c:axId val="1771791055"/>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571213487"/>
        <c:crosses val="autoZero"/>
        <c:auto val="1"/>
        <c:lblAlgn val="ctr"/>
        <c:lblOffset val="100"/>
        <c:noMultiLvlLbl val="0"/>
      </c:catAx>
      <c:valAx>
        <c:axId val="15712134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71791055"/>
        <c:crosses val="autoZero"/>
        <c:crossBetween val="between"/>
        <c:majorUnit val="0.2"/>
      </c:valAx>
      <c:valAx>
        <c:axId val="1518852848"/>
        <c:scaling>
          <c:orientation val="minMax"/>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518861168"/>
        <c:crosses val="max"/>
        <c:crossBetween val="between"/>
      </c:valAx>
      <c:catAx>
        <c:axId val="1518861168"/>
        <c:scaling>
          <c:orientation val="minMax"/>
        </c:scaling>
        <c:delete val="1"/>
        <c:axPos val="b"/>
        <c:majorTickMark val="out"/>
        <c:minorTickMark val="none"/>
        <c:tickLblPos val="nextTo"/>
        <c:crossAx val="1518852848"/>
        <c:crosses val="autoZero"/>
        <c:auto val="1"/>
        <c:lblAlgn val="ctr"/>
        <c:lblOffset val="100"/>
        <c:noMultiLvlLbl val="0"/>
      </c:catAx>
      <c:spPr>
        <a:noFill/>
        <a:ln>
          <a:solidFill>
            <a:schemeClr val="tx1">
              <a:lumMod val="50000"/>
              <a:lumOff val="50000"/>
            </a:schemeClr>
          </a:solidFill>
        </a:ln>
        <a:effectLst/>
      </c:spPr>
    </c:plotArea>
    <c:legend>
      <c:legendPos val="b"/>
      <c:layout>
        <c:manualLayout>
          <c:xMode val="edge"/>
          <c:yMode val="edge"/>
          <c:x val="0.10394321399480239"/>
          <c:y val="0.89709458382479523"/>
          <c:w val="0.82052312426463936"/>
          <c:h val="7.0516752207593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100" b="1"/>
              <a:t>par tranche d'âge</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barChart>
        <c:barDir val="col"/>
        <c:grouping val="clustered"/>
        <c:varyColors val="0"/>
        <c:ser>
          <c:idx val="1"/>
          <c:order val="0"/>
          <c:tx>
            <c:strRef>
              <c:f>Graphes_Repartit!$I$3</c:f>
              <c:strCache>
                <c:ptCount val="1"/>
                <c:pt idx="0">
                  <c:v>Moy 2015-2019</c:v>
                </c:pt>
              </c:strCache>
            </c:strRef>
          </c:tx>
          <c:spPr>
            <a:pattFill prst="dkUpDiag">
              <a:fgClr>
                <a:schemeClr val="accent2">
                  <a:lumMod val="75000"/>
                </a:schemeClr>
              </a:fgClr>
              <a:bgClr>
                <a:schemeClr val="bg1"/>
              </a:bgClr>
            </a:pattFill>
            <a:ln>
              <a:solidFill>
                <a:schemeClr val="accent2">
                  <a:lumMod val="75000"/>
                </a:schemeClr>
              </a:solidFill>
            </a:ln>
            <a:effectLst/>
          </c:spPr>
          <c:invertIfNegative val="0"/>
          <c:cat>
            <c:strRef>
              <c:f>Graphes_Repartit!$N$4:$N$11</c:f>
              <c:strCache>
                <c:ptCount val="8"/>
                <c:pt idx="0">
                  <c:v>0-14 ans</c:v>
                </c:pt>
                <c:pt idx="1">
                  <c:v>15-17 ans</c:v>
                </c:pt>
                <c:pt idx="2">
                  <c:v>18-24 ans</c:v>
                </c:pt>
                <c:pt idx="3">
                  <c:v>25-44 ans</c:v>
                </c:pt>
                <c:pt idx="4">
                  <c:v>45-64 ans</c:v>
                </c:pt>
                <c:pt idx="5">
                  <c:v>65-74 ans</c:v>
                </c:pt>
                <c:pt idx="6">
                  <c:v>75 ans et plus</c:v>
                </c:pt>
                <c:pt idx="7">
                  <c:v>indéterminé</c:v>
                </c:pt>
              </c:strCache>
            </c:strRef>
          </c:cat>
          <c:val>
            <c:numRef>
              <c:f>Graphes_Repartit!$I$4:$I$10</c:f>
              <c:numCache>
                <c:formatCode>0</c:formatCode>
                <c:ptCount val="7"/>
                <c:pt idx="0">
                  <c:v>13.2</c:v>
                </c:pt>
                <c:pt idx="1">
                  <c:v>11.6</c:v>
                </c:pt>
                <c:pt idx="2">
                  <c:v>83.8</c:v>
                </c:pt>
                <c:pt idx="3">
                  <c:v>145.19999999999999</c:v>
                </c:pt>
                <c:pt idx="4">
                  <c:v>113.4</c:v>
                </c:pt>
                <c:pt idx="5">
                  <c:v>44.6</c:v>
                </c:pt>
                <c:pt idx="6">
                  <c:v>62.6</c:v>
                </c:pt>
              </c:numCache>
            </c:numRef>
          </c:val>
          <c:extLst>
            <c:ext xmlns:c16="http://schemas.microsoft.com/office/drawing/2014/chart" uri="{C3380CC4-5D6E-409C-BE32-E72D297353CC}">
              <c16:uniqueId val="{00000000-7F00-432A-B2F3-54B2A277A9A4}"/>
            </c:ext>
          </c:extLst>
        </c:ser>
        <c:ser>
          <c:idx val="0"/>
          <c:order val="1"/>
          <c:tx>
            <c:strRef>
              <c:f>Graphes_Repartit!$G$3</c:f>
              <c:strCache>
                <c:ptCount val="1"/>
                <c:pt idx="0">
                  <c:v>2020</c:v>
                </c:pt>
              </c:strCache>
            </c:strRef>
          </c:tx>
          <c:spPr>
            <a:solidFill>
              <a:schemeClr val="accent2">
                <a:lumMod val="75000"/>
              </a:schemeClr>
            </a:solidFill>
            <a:ln>
              <a:noFill/>
            </a:ln>
            <a:effectLst/>
          </c:spPr>
          <c:invertIfNegative val="0"/>
          <c:dLbls>
            <c:dLbl>
              <c:idx val="0"/>
              <c:tx>
                <c:rich>
                  <a:bodyPr/>
                  <a:lstStyle/>
                  <a:p>
                    <a:fld id="{1CD75E5E-69BD-40ED-A5EC-E839F3D30373}"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872E-4CB5-819C-27FB74FD7BED}"/>
                </c:ext>
              </c:extLst>
            </c:dLbl>
            <c:dLbl>
              <c:idx val="1"/>
              <c:tx>
                <c:rich>
                  <a:bodyPr/>
                  <a:lstStyle/>
                  <a:p>
                    <a:fld id="{54A4EF58-12E7-4C67-9592-59BD670E1BF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72E-4CB5-819C-27FB74FD7BED}"/>
                </c:ext>
              </c:extLst>
            </c:dLbl>
            <c:dLbl>
              <c:idx val="2"/>
              <c:tx>
                <c:rich>
                  <a:bodyPr/>
                  <a:lstStyle/>
                  <a:p>
                    <a:fld id="{5EBBEF26-EE21-41C5-B1F3-A6CC560745D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72E-4CB5-819C-27FB74FD7BED}"/>
                </c:ext>
              </c:extLst>
            </c:dLbl>
            <c:dLbl>
              <c:idx val="3"/>
              <c:tx>
                <c:rich>
                  <a:bodyPr/>
                  <a:lstStyle/>
                  <a:p>
                    <a:fld id="{B1BEB62B-0D4A-4B55-9C44-3E5B471611E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72E-4CB5-819C-27FB74FD7BED}"/>
                </c:ext>
              </c:extLst>
            </c:dLbl>
            <c:dLbl>
              <c:idx val="4"/>
              <c:tx>
                <c:rich>
                  <a:bodyPr/>
                  <a:lstStyle/>
                  <a:p>
                    <a:fld id="{0E59722A-4E94-4777-BDB0-D5FCEB71432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72E-4CB5-819C-27FB74FD7BED}"/>
                </c:ext>
              </c:extLst>
            </c:dLbl>
            <c:dLbl>
              <c:idx val="5"/>
              <c:tx>
                <c:rich>
                  <a:bodyPr/>
                  <a:lstStyle/>
                  <a:p>
                    <a:fld id="{E1CCCC9D-645C-4CB5-A62A-CD8D37384D7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72E-4CB5-819C-27FB74FD7BED}"/>
                </c:ext>
              </c:extLst>
            </c:dLbl>
            <c:dLbl>
              <c:idx val="6"/>
              <c:tx>
                <c:rich>
                  <a:bodyPr/>
                  <a:lstStyle/>
                  <a:p>
                    <a:fld id="{B72A45D5-5CDA-4FC1-A94F-45C2BC4DCF9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72E-4CB5-819C-27FB74FD7BE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5"/>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Graphes_Repartit!$N$4:$N$11</c:f>
              <c:strCache>
                <c:ptCount val="8"/>
                <c:pt idx="0">
                  <c:v>0-14 ans</c:v>
                </c:pt>
                <c:pt idx="1">
                  <c:v>15-17 ans</c:v>
                </c:pt>
                <c:pt idx="2">
                  <c:v>18-24 ans</c:v>
                </c:pt>
                <c:pt idx="3">
                  <c:v>25-44 ans</c:v>
                </c:pt>
                <c:pt idx="4">
                  <c:v>45-64 ans</c:v>
                </c:pt>
                <c:pt idx="5">
                  <c:v>65-74 ans</c:v>
                </c:pt>
                <c:pt idx="6">
                  <c:v>75 ans et plus</c:v>
                </c:pt>
                <c:pt idx="7">
                  <c:v>indéterminé</c:v>
                </c:pt>
              </c:strCache>
            </c:strRef>
          </c:cat>
          <c:val>
            <c:numRef>
              <c:f>Graphes_Repartit!$G$4:$G$10</c:f>
              <c:numCache>
                <c:formatCode>General</c:formatCode>
                <c:ptCount val="7"/>
                <c:pt idx="0">
                  <c:v>3</c:v>
                </c:pt>
                <c:pt idx="1">
                  <c:v>3</c:v>
                </c:pt>
                <c:pt idx="2">
                  <c:v>31</c:v>
                </c:pt>
                <c:pt idx="3">
                  <c:v>56</c:v>
                </c:pt>
                <c:pt idx="4">
                  <c:v>49</c:v>
                </c:pt>
                <c:pt idx="5">
                  <c:v>18</c:v>
                </c:pt>
                <c:pt idx="6">
                  <c:v>14</c:v>
                </c:pt>
              </c:numCache>
            </c:numRef>
          </c:val>
          <c:extLst>
            <c:ext xmlns:c15="http://schemas.microsoft.com/office/drawing/2012/chart" uri="{02D57815-91ED-43cb-92C2-25804820EDAC}">
              <c15:datalabelsRange>
                <c15:f>Graphes_Repartit!$U$4:$U$10</c15:f>
                <c15:dlblRangeCache>
                  <c:ptCount val="7"/>
                  <c:pt idx="0">
                    <c:v>-2%</c:v>
                  </c:pt>
                  <c:pt idx="1">
                    <c:v>-2%</c:v>
                  </c:pt>
                  <c:pt idx="2">
                    <c:v>-11%</c:v>
                  </c:pt>
                  <c:pt idx="3">
                    <c:v>-19%</c:v>
                  </c:pt>
                  <c:pt idx="4">
                    <c:v>-14%</c:v>
                  </c:pt>
                  <c:pt idx="5">
                    <c:v>-6%</c:v>
                  </c:pt>
                  <c:pt idx="6">
                    <c:v>-10%</c:v>
                  </c:pt>
                </c15:dlblRangeCache>
              </c15:datalabelsRange>
            </c:ext>
            <c:ext xmlns:c16="http://schemas.microsoft.com/office/drawing/2014/chart" uri="{C3380CC4-5D6E-409C-BE32-E72D297353CC}">
              <c16:uniqueId val="{00000001-7F00-432A-B2F3-54B2A277A9A4}"/>
            </c:ext>
          </c:extLst>
        </c:ser>
        <c:dLbls>
          <c:showLegendKey val="0"/>
          <c:showVal val="0"/>
          <c:showCatName val="0"/>
          <c:showSerName val="0"/>
          <c:showPercent val="0"/>
          <c:showBubbleSize val="0"/>
        </c:dLbls>
        <c:gapWidth val="50"/>
        <c:axId val="1771791055"/>
        <c:axId val="1571213487"/>
      </c:barChart>
      <c:barChart>
        <c:barDir val="col"/>
        <c:grouping val="clustered"/>
        <c:varyColors val="0"/>
        <c:ser>
          <c:idx val="2"/>
          <c:order val="2"/>
          <c:tx>
            <c:strRef>
              <c:f>Graphes_Repartit!$T$1</c:f>
              <c:strCache>
                <c:ptCount val="1"/>
                <c:pt idx="0">
                  <c:v>Contribution de l'évolution</c:v>
                </c:pt>
              </c:strCache>
            </c:strRef>
          </c:tx>
          <c:spPr>
            <a:gradFill>
              <a:gsLst>
                <a:gs pos="0">
                  <a:srgbClr val="FF0000"/>
                </a:gs>
                <a:gs pos="74000">
                  <a:schemeClr val="accent1">
                    <a:lumMod val="45000"/>
                    <a:lumOff val="55000"/>
                  </a:schemeClr>
                </a:gs>
                <a:gs pos="83000">
                  <a:schemeClr val="accent1">
                    <a:lumMod val="45000"/>
                    <a:lumOff val="55000"/>
                  </a:schemeClr>
                </a:gs>
                <a:gs pos="100000">
                  <a:schemeClr val="accent5"/>
                </a:gs>
              </a:gsLst>
              <a:lin ang="5400000" scaled="1"/>
            </a:gradFill>
            <a:ln>
              <a:noFill/>
            </a:ln>
            <a:effectLst/>
          </c:spPr>
          <c:invertIfNegative val="0"/>
          <c:cat>
            <c:strRef>
              <c:f>Graphes_Repartit!$N$4:$N$11</c:f>
              <c:strCache>
                <c:ptCount val="8"/>
                <c:pt idx="0">
                  <c:v>0-14 ans</c:v>
                </c:pt>
                <c:pt idx="1">
                  <c:v>15-17 ans</c:v>
                </c:pt>
                <c:pt idx="2">
                  <c:v>18-24 ans</c:v>
                </c:pt>
                <c:pt idx="3">
                  <c:v>25-44 ans</c:v>
                </c:pt>
                <c:pt idx="4">
                  <c:v>45-64 ans</c:v>
                </c:pt>
                <c:pt idx="5">
                  <c:v>65-74 ans</c:v>
                </c:pt>
                <c:pt idx="6">
                  <c:v>75 ans et plus</c:v>
                </c:pt>
                <c:pt idx="7">
                  <c:v>indéterminé</c:v>
                </c:pt>
              </c:strCache>
            </c:strRef>
          </c:cat>
          <c:val>
            <c:numLit>
              <c:formatCode>General</c:formatCode>
              <c:ptCount val="1"/>
              <c:pt idx="0">
                <c:v>0</c:v>
              </c:pt>
            </c:numLit>
          </c:val>
          <c:extLst>
            <c:ext xmlns:c16="http://schemas.microsoft.com/office/drawing/2014/chart" uri="{C3380CC4-5D6E-409C-BE32-E72D297353CC}">
              <c16:uniqueId val="{00000000-872E-4CB5-819C-27FB74FD7BED}"/>
            </c:ext>
          </c:extLst>
        </c:ser>
        <c:dLbls>
          <c:showLegendKey val="0"/>
          <c:showVal val="0"/>
          <c:showCatName val="0"/>
          <c:showSerName val="0"/>
          <c:showPercent val="0"/>
          <c:showBubbleSize val="0"/>
        </c:dLbls>
        <c:gapWidth val="50"/>
        <c:axId val="1652827711"/>
        <c:axId val="1652828959"/>
      </c:barChart>
      <c:catAx>
        <c:axId val="1771791055"/>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571213487"/>
        <c:crosses val="autoZero"/>
        <c:auto val="1"/>
        <c:lblAlgn val="ctr"/>
        <c:lblOffset val="100"/>
        <c:noMultiLvlLbl val="0"/>
      </c:catAx>
      <c:valAx>
        <c:axId val="15712134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71791055"/>
        <c:crosses val="autoZero"/>
        <c:crossBetween val="between"/>
      </c:valAx>
      <c:valAx>
        <c:axId val="1652828959"/>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652827711"/>
        <c:crosses val="max"/>
        <c:crossBetween val="between"/>
      </c:valAx>
      <c:catAx>
        <c:axId val="1652827711"/>
        <c:scaling>
          <c:orientation val="minMax"/>
        </c:scaling>
        <c:delete val="1"/>
        <c:axPos val="b"/>
        <c:numFmt formatCode="General" sourceLinked="1"/>
        <c:majorTickMark val="out"/>
        <c:minorTickMark val="none"/>
        <c:tickLblPos val="nextTo"/>
        <c:crossAx val="1652828959"/>
        <c:crosses val="autoZero"/>
        <c:auto val="1"/>
        <c:lblAlgn val="ctr"/>
        <c:lblOffset val="100"/>
        <c:noMultiLvlLbl val="0"/>
      </c:catAx>
      <c:spPr>
        <a:noFill/>
        <a:ln>
          <a:solidFill>
            <a:schemeClr val="tx1">
              <a:lumMod val="50000"/>
              <a:lumOff val="50000"/>
            </a:schemeClr>
          </a:solidFill>
        </a:ln>
        <a:effectLst/>
      </c:spPr>
    </c:plotArea>
    <c:legend>
      <c:legendPos val="b"/>
      <c:layout>
        <c:manualLayout>
          <c:xMode val="edge"/>
          <c:yMode val="edge"/>
          <c:x val="0.24272965879265093"/>
          <c:y val="0.88151402127365663"/>
          <c:w val="0.62985954851761827"/>
          <c:h val="8.609731475873208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100" b="1"/>
              <a:t>Par type de trajets</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barChart>
        <c:barDir val="col"/>
        <c:grouping val="clustered"/>
        <c:varyColors val="0"/>
        <c:ser>
          <c:idx val="1"/>
          <c:order val="0"/>
          <c:tx>
            <c:strRef>
              <c:f>Graphes_Repartit!$I$30</c:f>
              <c:strCache>
                <c:ptCount val="1"/>
                <c:pt idx="0">
                  <c:v>Moy 2015-2019</c:v>
                </c:pt>
              </c:strCache>
            </c:strRef>
          </c:tx>
          <c:spPr>
            <a:pattFill prst="dkUpDiag">
              <a:fgClr>
                <a:schemeClr val="accent2">
                  <a:lumMod val="75000"/>
                </a:schemeClr>
              </a:fgClr>
              <a:bgClr>
                <a:schemeClr val="bg1"/>
              </a:bgClr>
            </a:pattFill>
            <a:ln>
              <a:solidFill>
                <a:schemeClr val="accent2">
                  <a:lumMod val="75000"/>
                </a:schemeClr>
              </a:solidFill>
            </a:ln>
            <a:effectLst/>
          </c:spPr>
          <c:invertIfNegative val="0"/>
          <c:cat>
            <c:strRef>
              <c:f>Graphes_Repartit!$N$31:$N$38</c:f>
              <c:strCache>
                <c:ptCount val="8"/>
                <c:pt idx="0">
                  <c:v>Courses / 
achats</c:v>
                </c:pt>
                <c:pt idx="1">
                  <c:v>Domicile - 
école</c:v>
                </c:pt>
                <c:pt idx="2">
                  <c:v>Domicile - 
travail</c:v>
                </c:pt>
                <c:pt idx="3">
                  <c:v>Promenade / 
loisirs</c:v>
                </c:pt>
                <c:pt idx="4">
                  <c:v>Utilis.
prof.</c:v>
                </c:pt>
                <c:pt idx="5">
                  <c:v>Autre</c:v>
                </c:pt>
                <c:pt idx="6">
                  <c:v>Non
 renseigné</c:v>
                </c:pt>
                <c:pt idx="7">
                  <c:v>N/C</c:v>
                </c:pt>
              </c:strCache>
            </c:strRef>
          </c:cat>
          <c:val>
            <c:numRef>
              <c:f>Graphes_Repartit!$I$31:$I$38</c:f>
              <c:numCache>
                <c:formatCode>0</c:formatCode>
                <c:ptCount val="8"/>
                <c:pt idx="0">
                  <c:v>16.8</c:v>
                </c:pt>
                <c:pt idx="1">
                  <c:v>4.8</c:v>
                </c:pt>
                <c:pt idx="2">
                  <c:v>45</c:v>
                </c:pt>
                <c:pt idx="3">
                  <c:v>263.39999999999998</c:v>
                </c:pt>
                <c:pt idx="4">
                  <c:v>17.2</c:v>
                </c:pt>
                <c:pt idx="5">
                  <c:v>30.8</c:v>
                </c:pt>
                <c:pt idx="6">
                  <c:v>96.2</c:v>
                </c:pt>
                <c:pt idx="7">
                  <c:v>0.2</c:v>
                </c:pt>
              </c:numCache>
            </c:numRef>
          </c:val>
          <c:extLst>
            <c:ext xmlns:c16="http://schemas.microsoft.com/office/drawing/2014/chart" uri="{C3380CC4-5D6E-409C-BE32-E72D297353CC}">
              <c16:uniqueId val="{00000000-F416-42C8-9D0A-B36D6E5F7FC6}"/>
            </c:ext>
          </c:extLst>
        </c:ser>
        <c:ser>
          <c:idx val="0"/>
          <c:order val="1"/>
          <c:tx>
            <c:strRef>
              <c:f>Graphes_Repartit!$G$30</c:f>
              <c:strCache>
                <c:ptCount val="1"/>
                <c:pt idx="0">
                  <c:v>2020</c:v>
                </c:pt>
              </c:strCache>
            </c:strRef>
          </c:tx>
          <c:spPr>
            <a:solidFill>
              <a:schemeClr val="accent2">
                <a:lumMod val="75000"/>
              </a:schemeClr>
            </a:solidFill>
            <a:ln>
              <a:noFill/>
            </a:ln>
            <a:effectLst/>
          </c:spPr>
          <c:invertIfNegative val="0"/>
          <c:cat>
            <c:strRef>
              <c:f>Graphes_Repartit!$N$31:$N$38</c:f>
              <c:strCache>
                <c:ptCount val="8"/>
                <c:pt idx="0">
                  <c:v>Courses / 
achats</c:v>
                </c:pt>
                <c:pt idx="1">
                  <c:v>Domicile - 
école</c:v>
                </c:pt>
                <c:pt idx="2">
                  <c:v>Domicile - 
travail</c:v>
                </c:pt>
                <c:pt idx="3">
                  <c:v>Promenade / 
loisirs</c:v>
                </c:pt>
                <c:pt idx="4">
                  <c:v>Utilis.
prof.</c:v>
                </c:pt>
                <c:pt idx="5">
                  <c:v>Autre</c:v>
                </c:pt>
                <c:pt idx="6">
                  <c:v>Non
 renseigné</c:v>
                </c:pt>
                <c:pt idx="7">
                  <c:v>N/C</c:v>
                </c:pt>
              </c:strCache>
            </c:strRef>
          </c:cat>
          <c:val>
            <c:numRef>
              <c:f>Graphes_Repartit!$G$31:$G$38</c:f>
              <c:numCache>
                <c:formatCode>General</c:formatCode>
                <c:ptCount val="8"/>
                <c:pt idx="0">
                  <c:v>21</c:v>
                </c:pt>
                <c:pt idx="2">
                  <c:v>18</c:v>
                </c:pt>
                <c:pt idx="3">
                  <c:v>51</c:v>
                </c:pt>
                <c:pt idx="4">
                  <c:v>11</c:v>
                </c:pt>
                <c:pt idx="5">
                  <c:v>18</c:v>
                </c:pt>
                <c:pt idx="6">
                  <c:v>54</c:v>
                </c:pt>
                <c:pt idx="7">
                  <c:v>1</c:v>
                </c:pt>
              </c:numCache>
            </c:numRef>
          </c:val>
          <c:extLst>
            <c:ext xmlns:c16="http://schemas.microsoft.com/office/drawing/2014/chart" uri="{C3380CC4-5D6E-409C-BE32-E72D297353CC}">
              <c16:uniqueId val="{00000001-F416-42C8-9D0A-B36D6E5F7FC6}"/>
            </c:ext>
          </c:extLst>
        </c:ser>
        <c:dLbls>
          <c:showLegendKey val="0"/>
          <c:showVal val="0"/>
          <c:showCatName val="0"/>
          <c:showSerName val="0"/>
          <c:showPercent val="0"/>
          <c:showBubbleSize val="0"/>
        </c:dLbls>
        <c:gapWidth val="50"/>
        <c:overlap val="-20"/>
        <c:axId val="1771791055"/>
        <c:axId val="1571213487"/>
      </c:barChart>
      <c:catAx>
        <c:axId val="1771791055"/>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571213487"/>
        <c:crosses val="autoZero"/>
        <c:auto val="1"/>
        <c:lblAlgn val="ctr"/>
        <c:lblOffset val="100"/>
        <c:tickLblSkip val="1"/>
        <c:noMultiLvlLbl val="0"/>
      </c:catAx>
      <c:valAx>
        <c:axId val="15712134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71791055"/>
        <c:crosses val="autoZero"/>
        <c:crossBetween val="between"/>
      </c:valAx>
      <c:spPr>
        <a:noFill/>
        <a:ln>
          <a:solidFill>
            <a:schemeClr val="tx1">
              <a:lumMod val="50000"/>
              <a:lumOff val="50000"/>
            </a:schemeClr>
          </a:solidFill>
        </a:ln>
        <a:effectLst/>
      </c:spPr>
    </c:plotArea>
    <c:legend>
      <c:legendPos val="b"/>
      <c:layout>
        <c:manualLayout>
          <c:xMode val="edge"/>
          <c:yMode val="edge"/>
          <c:x val="0.25434172127085519"/>
          <c:y val="0.88151402127365663"/>
          <c:w val="0.38642145256318483"/>
          <c:h val="8.609731475873208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100" b="1"/>
              <a:t>Par</a:t>
            </a:r>
            <a:r>
              <a:rPr lang="fr-FR" sz="1100" b="1" baseline="0"/>
              <a:t> réseau routier</a:t>
            </a:r>
            <a:endParaRPr lang="fr-FR" sz="1100" b="1"/>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barChart>
        <c:barDir val="col"/>
        <c:grouping val="clustered"/>
        <c:varyColors val="0"/>
        <c:ser>
          <c:idx val="1"/>
          <c:order val="0"/>
          <c:tx>
            <c:strRef>
              <c:f>Graphes_Repartit!$I$47</c:f>
              <c:strCache>
                <c:ptCount val="1"/>
                <c:pt idx="0">
                  <c:v>Moy 2015-2019</c:v>
                </c:pt>
              </c:strCache>
            </c:strRef>
          </c:tx>
          <c:spPr>
            <a:pattFill prst="dkUpDiag">
              <a:fgClr>
                <a:schemeClr val="accent2">
                  <a:lumMod val="75000"/>
                </a:schemeClr>
              </a:fgClr>
              <a:bgClr>
                <a:schemeClr val="bg1"/>
              </a:bgClr>
            </a:pattFill>
            <a:ln>
              <a:solidFill>
                <a:schemeClr val="accent2">
                  <a:lumMod val="75000"/>
                </a:schemeClr>
              </a:solidFill>
            </a:ln>
            <a:effectLst/>
          </c:spPr>
          <c:invertIfNegative val="0"/>
          <c:cat>
            <c:strRef>
              <c:f>Graphes_Repartit!$N$48:$N$50</c:f>
              <c:strCache>
                <c:ptCount val="3"/>
                <c:pt idx="0">
                  <c:v>En agglomération</c:v>
                </c:pt>
                <c:pt idx="1">
                  <c:v>En agglomération</c:v>
                </c:pt>
                <c:pt idx="2">
                  <c:v>Hors agglomération</c:v>
                </c:pt>
              </c:strCache>
            </c:strRef>
          </c:cat>
          <c:val>
            <c:numRef>
              <c:f>Graphes_Repartit!$I$48:$I$50</c:f>
              <c:numCache>
                <c:formatCode>0</c:formatCode>
                <c:ptCount val="3"/>
                <c:pt idx="0">
                  <c:v>29.2</c:v>
                </c:pt>
                <c:pt idx="1">
                  <c:v>29.2</c:v>
                </c:pt>
                <c:pt idx="2">
                  <c:v>54.8</c:v>
                </c:pt>
              </c:numCache>
            </c:numRef>
          </c:val>
          <c:extLst>
            <c:ext xmlns:c16="http://schemas.microsoft.com/office/drawing/2014/chart" uri="{C3380CC4-5D6E-409C-BE32-E72D297353CC}">
              <c16:uniqueId val="{00000000-8442-40DC-AF99-AE45EF8F2FB8}"/>
            </c:ext>
          </c:extLst>
        </c:ser>
        <c:ser>
          <c:idx val="0"/>
          <c:order val="1"/>
          <c:tx>
            <c:strRef>
              <c:f>Graphes_Repartit!$G$47</c:f>
              <c:strCache>
                <c:ptCount val="1"/>
                <c:pt idx="0">
                  <c:v>2020</c:v>
                </c:pt>
              </c:strCache>
            </c:strRef>
          </c:tx>
          <c:spPr>
            <a:solidFill>
              <a:schemeClr val="accent2">
                <a:lumMod val="75000"/>
              </a:schemeClr>
            </a:solidFill>
            <a:ln>
              <a:noFill/>
            </a:ln>
            <a:effectLst/>
          </c:spPr>
          <c:invertIfNegative val="0"/>
          <c:cat>
            <c:strRef>
              <c:f>Graphes_Repartit!$N$48:$N$50</c:f>
              <c:strCache>
                <c:ptCount val="3"/>
                <c:pt idx="0">
                  <c:v>En agglomération</c:v>
                </c:pt>
                <c:pt idx="1">
                  <c:v>En agglomération</c:v>
                </c:pt>
                <c:pt idx="2">
                  <c:v>Hors agglomération</c:v>
                </c:pt>
              </c:strCache>
            </c:strRef>
          </c:cat>
          <c:val>
            <c:numRef>
              <c:f>Graphes_Repartit!$G$48:$G$50</c:f>
              <c:numCache>
                <c:formatCode>General</c:formatCode>
                <c:ptCount val="3"/>
                <c:pt idx="0">
                  <c:v>60</c:v>
                </c:pt>
                <c:pt idx="1">
                  <c:v>65</c:v>
                </c:pt>
                <c:pt idx="2">
                  <c:v>101</c:v>
                </c:pt>
              </c:numCache>
            </c:numRef>
          </c:val>
          <c:extLst>
            <c:ext xmlns:c16="http://schemas.microsoft.com/office/drawing/2014/chart" uri="{C3380CC4-5D6E-409C-BE32-E72D297353CC}">
              <c16:uniqueId val="{00000001-8442-40DC-AF99-AE45EF8F2FB8}"/>
            </c:ext>
          </c:extLst>
        </c:ser>
        <c:dLbls>
          <c:showLegendKey val="0"/>
          <c:showVal val="0"/>
          <c:showCatName val="0"/>
          <c:showSerName val="0"/>
          <c:showPercent val="0"/>
          <c:showBubbleSize val="0"/>
        </c:dLbls>
        <c:gapWidth val="219"/>
        <c:overlap val="-27"/>
        <c:axId val="1771791055"/>
        <c:axId val="1571213487"/>
      </c:barChart>
      <c:catAx>
        <c:axId val="1771791055"/>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571213487"/>
        <c:crosses val="autoZero"/>
        <c:auto val="1"/>
        <c:lblAlgn val="ctr"/>
        <c:lblOffset val="100"/>
        <c:noMultiLvlLbl val="0"/>
      </c:catAx>
      <c:valAx>
        <c:axId val="15712134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71791055"/>
        <c:crosses val="autoZero"/>
        <c:crossBetween val="between"/>
      </c:valAx>
      <c:spPr>
        <a:noFill/>
        <a:ln>
          <a:solidFill>
            <a:schemeClr val="tx1">
              <a:lumMod val="50000"/>
              <a:lumOff val="50000"/>
            </a:schemeClr>
          </a:solidFill>
        </a:ln>
        <a:effectLst/>
      </c:spPr>
    </c:plotArea>
    <c:legend>
      <c:legendPos val="b"/>
      <c:layout>
        <c:manualLayout>
          <c:xMode val="edge"/>
          <c:yMode val="edge"/>
          <c:x val="0.2512662879165421"/>
          <c:y val="0.88151402127365663"/>
          <c:w val="0.48734057609887371"/>
          <c:h val="8.609731475873208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100" b="1"/>
              <a:t>Par</a:t>
            </a:r>
            <a:r>
              <a:rPr lang="fr-FR" sz="1100" b="1" baseline="0"/>
              <a:t> catégorie d'usagers</a:t>
            </a:r>
            <a:endParaRPr lang="fr-FR" sz="1100" b="1"/>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barChart>
        <c:barDir val="col"/>
        <c:grouping val="clustered"/>
        <c:varyColors val="0"/>
        <c:ser>
          <c:idx val="1"/>
          <c:order val="0"/>
          <c:tx>
            <c:strRef>
              <c:f>Graphes_Repartit!$I$61</c:f>
              <c:strCache>
                <c:ptCount val="1"/>
                <c:pt idx="0">
                  <c:v>Moy 2015-2019</c:v>
                </c:pt>
              </c:strCache>
            </c:strRef>
          </c:tx>
          <c:spPr>
            <a:pattFill prst="dkUpDiag">
              <a:fgClr>
                <a:schemeClr val="accent2">
                  <a:lumMod val="75000"/>
                </a:schemeClr>
              </a:fgClr>
              <a:bgClr>
                <a:schemeClr val="bg1"/>
              </a:bgClr>
            </a:pattFill>
            <a:ln>
              <a:solidFill>
                <a:schemeClr val="accent2">
                  <a:lumMod val="75000"/>
                </a:schemeClr>
              </a:solidFill>
            </a:ln>
            <a:effectLst/>
          </c:spPr>
          <c:invertIfNegative val="0"/>
          <c:cat>
            <c:strRef>
              <c:f>Graphes_Repartit!$N$62:$N$72</c:f>
              <c:strCache>
                <c:ptCount val="11"/>
                <c:pt idx="0">
                  <c:v>Piéton</c:v>
                </c:pt>
                <c:pt idx="1">
                  <c:v>EDP</c:v>
                </c:pt>
                <c:pt idx="2">
                  <c:v>Bicyclette</c:v>
                </c:pt>
                <c:pt idx="3">
                  <c:v>VAE</c:v>
                </c:pt>
                <c:pt idx="4">
                  <c:v>Cyclo</c:v>
                </c:pt>
                <c:pt idx="5">
                  <c:v>Moto</c:v>
                </c:pt>
                <c:pt idx="6">
                  <c:v>VT</c:v>
                </c:pt>
                <c:pt idx="7">
                  <c:v>VU</c:v>
                </c:pt>
                <c:pt idx="8">
                  <c:v>PL</c:v>
                </c:pt>
                <c:pt idx="9">
                  <c:v>TC</c:v>
                </c:pt>
                <c:pt idx="10">
                  <c:v>Autre</c:v>
                </c:pt>
              </c:strCache>
            </c:strRef>
          </c:cat>
          <c:val>
            <c:numRef>
              <c:f>Graphes_Repartit!$I$62:$I$72</c:f>
              <c:numCache>
                <c:formatCode>0</c:formatCode>
                <c:ptCount val="11"/>
                <c:pt idx="0">
                  <c:v>55.8</c:v>
                </c:pt>
                <c:pt idx="1">
                  <c:v>0.4</c:v>
                </c:pt>
                <c:pt idx="2">
                  <c:v>25.6</c:v>
                </c:pt>
                <c:pt idx="3">
                  <c:v>0.4</c:v>
                </c:pt>
                <c:pt idx="4">
                  <c:v>16</c:v>
                </c:pt>
                <c:pt idx="5">
                  <c:v>108.2</c:v>
                </c:pt>
                <c:pt idx="6">
                  <c:v>232.8</c:v>
                </c:pt>
                <c:pt idx="7">
                  <c:v>16.600000000000001</c:v>
                </c:pt>
                <c:pt idx="8">
                  <c:v>8.4</c:v>
                </c:pt>
                <c:pt idx="9">
                  <c:v>0.2</c:v>
                </c:pt>
                <c:pt idx="10">
                  <c:v>10</c:v>
                </c:pt>
              </c:numCache>
            </c:numRef>
          </c:val>
          <c:extLst>
            <c:ext xmlns:c16="http://schemas.microsoft.com/office/drawing/2014/chart" uri="{C3380CC4-5D6E-409C-BE32-E72D297353CC}">
              <c16:uniqueId val="{00000000-3B07-423D-A38D-7C7BC28E5909}"/>
            </c:ext>
          </c:extLst>
        </c:ser>
        <c:ser>
          <c:idx val="0"/>
          <c:order val="1"/>
          <c:tx>
            <c:strRef>
              <c:f>Graphes_Repartit!$G$61</c:f>
              <c:strCache>
                <c:ptCount val="1"/>
                <c:pt idx="0">
                  <c:v>2020</c:v>
                </c:pt>
              </c:strCache>
            </c:strRef>
          </c:tx>
          <c:spPr>
            <a:solidFill>
              <a:schemeClr val="accent2">
                <a:lumMod val="75000"/>
              </a:schemeClr>
            </a:solidFill>
            <a:ln>
              <a:noFill/>
            </a:ln>
            <a:effectLst/>
          </c:spPr>
          <c:invertIfNegative val="0"/>
          <c:cat>
            <c:strRef>
              <c:f>Graphes_Repartit!$N$62:$N$72</c:f>
              <c:strCache>
                <c:ptCount val="11"/>
                <c:pt idx="0">
                  <c:v>Piéton</c:v>
                </c:pt>
                <c:pt idx="1">
                  <c:v>EDP</c:v>
                </c:pt>
                <c:pt idx="2">
                  <c:v>Bicyclette</c:v>
                </c:pt>
                <c:pt idx="3">
                  <c:v>VAE</c:v>
                </c:pt>
                <c:pt idx="4">
                  <c:v>Cyclo</c:v>
                </c:pt>
                <c:pt idx="5">
                  <c:v>Moto</c:v>
                </c:pt>
                <c:pt idx="6">
                  <c:v>VT</c:v>
                </c:pt>
                <c:pt idx="7">
                  <c:v>VU</c:v>
                </c:pt>
                <c:pt idx="8">
                  <c:v>PL</c:v>
                </c:pt>
                <c:pt idx="9">
                  <c:v>TC</c:v>
                </c:pt>
                <c:pt idx="10">
                  <c:v>Autre</c:v>
                </c:pt>
              </c:strCache>
            </c:strRef>
          </c:cat>
          <c:val>
            <c:numRef>
              <c:f>Graphes_Repartit!$G$62:$G$72</c:f>
              <c:numCache>
                <c:formatCode>General</c:formatCode>
                <c:ptCount val="11"/>
                <c:pt idx="0">
                  <c:v>24</c:v>
                </c:pt>
                <c:pt idx="1">
                  <c:v>0</c:v>
                </c:pt>
                <c:pt idx="2">
                  <c:v>7</c:v>
                </c:pt>
                <c:pt idx="3">
                  <c:v>0</c:v>
                </c:pt>
                <c:pt idx="4">
                  <c:v>8</c:v>
                </c:pt>
                <c:pt idx="5">
                  <c:v>29</c:v>
                </c:pt>
                <c:pt idx="6">
                  <c:v>85</c:v>
                </c:pt>
                <c:pt idx="7">
                  <c:v>7</c:v>
                </c:pt>
                <c:pt idx="8">
                  <c:v>5</c:v>
                </c:pt>
                <c:pt idx="9">
                  <c:v>0</c:v>
                </c:pt>
                <c:pt idx="10">
                  <c:v>9</c:v>
                </c:pt>
              </c:numCache>
            </c:numRef>
          </c:val>
          <c:extLst>
            <c:ext xmlns:c16="http://schemas.microsoft.com/office/drawing/2014/chart" uri="{C3380CC4-5D6E-409C-BE32-E72D297353CC}">
              <c16:uniqueId val="{00000001-3B07-423D-A38D-7C7BC28E5909}"/>
            </c:ext>
          </c:extLst>
        </c:ser>
        <c:dLbls>
          <c:showLegendKey val="0"/>
          <c:showVal val="0"/>
          <c:showCatName val="0"/>
          <c:showSerName val="0"/>
          <c:showPercent val="0"/>
          <c:showBubbleSize val="0"/>
        </c:dLbls>
        <c:gapWidth val="50"/>
        <c:overlap val="-20"/>
        <c:axId val="1771791055"/>
        <c:axId val="1571213487"/>
      </c:barChart>
      <c:catAx>
        <c:axId val="1771791055"/>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571213487"/>
        <c:crosses val="autoZero"/>
        <c:auto val="1"/>
        <c:lblAlgn val="ctr"/>
        <c:lblOffset val="100"/>
        <c:tickLblSkip val="1"/>
        <c:noMultiLvlLbl val="0"/>
      </c:catAx>
      <c:valAx>
        <c:axId val="15712134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71791055"/>
        <c:crosses val="autoZero"/>
        <c:crossBetween val="between"/>
      </c:valAx>
      <c:spPr>
        <a:noFill/>
        <a:ln>
          <a:solidFill>
            <a:schemeClr val="tx1">
              <a:lumMod val="50000"/>
              <a:lumOff val="50000"/>
            </a:schemeClr>
          </a:solidFill>
        </a:ln>
        <a:effectLst/>
      </c:spPr>
    </c:plotArea>
    <c:legend>
      <c:legendPos val="b"/>
      <c:layout>
        <c:manualLayout>
          <c:xMode val="edge"/>
          <c:yMode val="edge"/>
          <c:x val="0.27230452016048828"/>
          <c:y val="0.88151402127365663"/>
          <c:w val="0.37652446863735378"/>
          <c:h val="8.609731475873208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100" b="1">
                <a:solidFill>
                  <a:sysClr val="windowText" lastClr="000000"/>
                </a:solidFill>
              </a:rPr>
              <a:t>Par tranche horaire</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barChart>
        <c:barDir val="col"/>
        <c:grouping val="clustered"/>
        <c:varyColors val="0"/>
        <c:ser>
          <c:idx val="1"/>
          <c:order val="0"/>
          <c:tx>
            <c:strRef>
              <c:f>Graphes_Repartit!$I$86</c:f>
              <c:strCache>
                <c:ptCount val="1"/>
                <c:pt idx="0">
                  <c:v>Moy 2015-2019</c:v>
                </c:pt>
              </c:strCache>
            </c:strRef>
          </c:tx>
          <c:spPr>
            <a:pattFill prst="dkUpDiag">
              <a:fgClr>
                <a:schemeClr val="accent2">
                  <a:lumMod val="75000"/>
                </a:schemeClr>
              </a:fgClr>
              <a:bgClr>
                <a:schemeClr val="bg1"/>
              </a:bgClr>
            </a:pattFill>
            <a:ln>
              <a:solidFill>
                <a:schemeClr val="accent2">
                  <a:lumMod val="75000"/>
                </a:schemeClr>
              </a:solidFill>
            </a:ln>
            <a:effectLst/>
          </c:spPr>
          <c:invertIfNegative val="0"/>
          <c:cat>
            <c:strRef>
              <c:f>Graphes_Repartit!$N$87:$N$94</c:f>
              <c:strCache>
                <c:ptCount val="8"/>
                <c:pt idx="0">
                  <c:v>1h-5h</c:v>
                </c:pt>
                <c:pt idx="1">
                  <c:v>5h-7h</c:v>
                </c:pt>
                <c:pt idx="2">
                  <c:v>7h-10h</c:v>
                </c:pt>
                <c:pt idx="3">
                  <c:v>10h-13h</c:v>
                </c:pt>
                <c:pt idx="4">
                  <c:v>13h-16h</c:v>
                </c:pt>
                <c:pt idx="5">
                  <c:v>16h-19h</c:v>
                </c:pt>
                <c:pt idx="6">
                  <c:v>19h-22h</c:v>
                </c:pt>
                <c:pt idx="7">
                  <c:v>22h-1h</c:v>
                </c:pt>
              </c:strCache>
            </c:strRef>
          </c:cat>
          <c:val>
            <c:numRef>
              <c:f>Graphes_Repartit!$I$87:$I$94</c:f>
              <c:numCache>
                <c:formatCode>0</c:formatCode>
                <c:ptCount val="8"/>
                <c:pt idx="0">
                  <c:v>46.2</c:v>
                </c:pt>
                <c:pt idx="1">
                  <c:v>27.6</c:v>
                </c:pt>
                <c:pt idx="2">
                  <c:v>59.4</c:v>
                </c:pt>
                <c:pt idx="3">
                  <c:v>61.4</c:v>
                </c:pt>
                <c:pt idx="4">
                  <c:v>75.400000000000006</c:v>
                </c:pt>
                <c:pt idx="5">
                  <c:v>100.2</c:v>
                </c:pt>
                <c:pt idx="6">
                  <c:v>54.8</c:v>
                </c:pt>
                <c:pt idx="7">
                  <c:v>49.4</c:v>
                </c:pt>
              </c:numCache>
            </c:numRef>
          </c:val>
          <c:extLst>
            <c:ext xmlns:c16="http://schemas.microsoft.com/office/drawing/2014/chart" uri="{C3380CC4-5D6E-409C-BE32-E72D297353CC}">
              <c16:uniqueId val="{00000000-EA1A-4224-B8B7-E1D43940E5FE}"/>
            </c:ext>
          </c:extLst>
        </c:ser>
        <c:ser>
          <c:idx val="0"/>
          <c:order val="1"/>
          <c:tx>
            <c:strRef>
              <c:f>Graphes_Repartit!$G$86</c:f>
              <c:strCache>
                <c:ptCount val="1"/>
                <c:pt idx="0">
                  <c:v>2020</c:v>
                </c:pt>
              </c:strCache>
            </c:strRef>
          </c:tx>
          <c:spPr>
            <a:solidFill>
              <a:schemeClr val="accent2">
                <a:lumMod val="75000"/>
              </a:schemeClr>
            </a:solidFill>
            <a:ln>
              <a:noFill/>
            </a:ln>
            <a:effectLst/>
          </c:spPr>
          <c:invertIfNegative val="0"/>
          <c:cat>
            <c:strRef>
              <c:f>Graphes_Repartit!$N$87:$N$94</c:f>
              <c:strCache>
                <c:ptCount val="8"/>
                <c:pt idx="0">
                  <c:v>1h-5h</c:v>
                </c:pt>
                <c:pt idx="1">
                  <c:v>5h-7h</c:v>
                </c:pt>
                <c:pt idx="2">
                  <c:v>7h-10h</c:v>
                </c:pt>
                <c:pt idx="3">
                  <c:v>10h-13h</c:v>
                </c:pt>
                <c:pt idx="4">
                  <c:v>13h-16h</c:v>
                </c:pt>
                <c:pt idx="5">
                  <c:v>16h-19h</c:v>
                </c:pt>
                <c:pt idx="6">
                  <c:v>19h-22h</c:v>
                </c:pt>
                <c:pt idx="7">
                  <c:v>22h-1h</c:v>
                </c:pt>
              </c:strCache>
            </c:strRef>
          </c:cat>
          <c:val>
            <c:numRef>
              <c:f>Graphes_Repartit!$G$87:$G$94</c:f>
              <c:numCache>
                <c:formatCode>General</c:formatCode>
                <c:ptCount val="8"/>
                <c:pt idx="0">
                  <c:v>16</c:v>
                </c:pt>
                <c:pt idx="1">
                  <c:v>11</c:v>
                </c:pt>
                <c:pt idx="2">
                  <c:v>23</c:v>
                </c:pt>
                <c:pt idx="3">
                  <c:v>19</c:v>
                </c:pt>
                <c:pt idx="4">
                  <c:v>16</c:v>
                </c:pt>
                <c:pt idx="5">
                  <c:v>35</c:v>
                </c:pt>
                <c:pt idx="6">
                  <c:v>33</c:v>
                </c:pt>
                <c:pt idx="7">
                  <c:v>21</c:v>
                </c:pt>
              </c:numCache>
            </c:numRef>
          </c:val>
          <c:extLst>
            <c:ext xmlns:c16="http://schemas.microsoft.com/office/drawing/2014/chart" uri="{C3380CC4-5D6E-409C-BE32-E72D297353CC}">
              <c16:uniqueId val="{00000001-EA1A-4224-B8B7-E1D43940E5FE}"/>
            </c:ext>
          </c:extLst>
        </c:ser>
        <c:dLbls>
          <c:showLegendKey val="0"/>
          <c:showVal val="0"/>
          <c:showCatName val="0"/>
          <c:showSerName val="0"/>
          <c:showPercent val="0"/>
          <c:showBubbleSize val="0"/>
        </c:dLbls>
        <c:gapWidth val="50"/>
        <c:overlap val="-20"/>
        <c:axId val="1771791055"/>
        <c:axId val="1571213487"/>
      </c:barChart>
      <c:catAx>
        <c:axId val="1771791055"/>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571213487"/>
        <c:crosses val="autoZero"/>
        <c:auto val="1"/>
        <c:lblAlgn val="ctr"/>
        <c:lblOffset val="100"/>
        <c:noMultiLvlLbl val="0"/>
      </c:catAx>
      <c:valAx>
        <c:axId val="15712134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71791055"/>
        <c:crosses val="autoZero"/>
        <c:crossBetween val="between"/>
      </c:valAx>
      <c:spPr>
        <a:noFill/>
        <a:ln>
          <a:solidFill>
            <a:schemeClr val="tx1">
              <a:lumMod val="50000"/>
              <a:lumOff val="50000"/>
            </a:schemeClr>
          </a:solidFill>
        </a:ln>
        <a:effectLst/>
      </c:spPr>
    </c:plotArea>
    <c:legend>
      <c:legendPos val="b"/>
      <c:layout>
        <c:manualLayout>
          <c:xMode val="edge"/>
          <c:yMode val="edge"/>
          <c:x val="0.24765880235395715"/>
          <c:y val="0.88151402127365663"/>
          <c:w val="0.40117018644388491"/>
          <c:h val="8.609731475873208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100" b="1">
                <a:solidFill>
                  <a:sysClr val="windowText" lastClr="000000"/>
                </a:solidFill>
              </a:rPr>
              <a:t>Par sexe</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barChart>
        <c:barDir val="col"/>
        <c:grouping val="clustered"/>
        <c:varyColors val="0"/>
        <c:ser>
          <c:idx val="1"/>
          <c:order val="0"/>
          <c:tx>
            <c:strRef>
              <c:f>Graphes_Repartit!$I$101</c:f>
              <c:strCache>
                <c:ptCount val="1"/>
                <c:pt idx="0">
                  <c:v>Moy 2015-2019</c:v>
                </c:pt>
              </c:strCache>
            </c:strRef>
          </c:tx>
          <c:spPr>
            <a:pattFill prst="dkUpDiag">
              <a:fgClr>
                <a:schemeClr val="accent2">
                  <a:lumMod val="75000"/>
                </a:schemeClr>
              </a:fgClr>
              <a:bgClr>
                <a:schemeClr val="bg1"/>
              </a:bgClr>
            </a:pattFill>
            <a:ln>
              <a:solidFill>
                <a:schemeClr val="accent2">
                  <a:lumMod val="75000"/>
                </a:schemeClr>
              </a:solidFill>
            </a:ln>
            <a:effectLst/>
          </c:spPr>
          <c:invertIfNegative val="0"/>
          <c:cat>
            <c:strRef>
              <c:f>Graphes_Repartit!$N$102:$N$104</c:f>
              <c:strCache>
                <c:ptCount val="3"/>
                <c:pt idx="0">
                  <c:v>Femme</c:v>
                </c:pt>
                <c:pt idx="1">
                  <c:v>Homme</c:v>
                </c:pt>
                <c:pt idx="2">
                  <c:v>N/C</c:v>
                </c:pt>
              </c:strCache>
            </c:strRef>
          </c:cat>
          <c:val>
            <c:numRef>
              <c:f>Graphes_Repartit!$I$102:$I$104</c:f>
              <c:numCache>
                <c:formatCode>0</c:formatCode>
                <c:ptCount val="3"/>
                <c:pt idx="0">
                  <c:v>102.6</c:v>
                </c:pt>
                <c:pt idx="1">
                  <c:v>371.8</c:v>
                </c:pt>
                <c:pt idx="2">
                  <c:v>0</c:v>
                </c:pt>
              </c:numCache>
            </c:numRef>
          </c:val>
          <c:extLst>
            <c:ext xmlns:c16="http://schemas.microsoft.com/office/drawing/2014/chart" uri="{C3380CC4-5D6E-409C-BE32-E72D297353CC}">
              <c16:uniqueId val="{00000000-333F-4878-94E4-B5FA7B20A6A9}"/>
            </c:ext>
          </c:extLst>
        </c:ser>
        <c:ser>
          <c:idx val="0"/>
          <c:order val="1"/>
          <c:tx>
            <c:strRef>
              <c:f>Graphes_Repartit!$Q$3</c:f>
              <c:strCache>
                <c:ptCount val="1"/>
                <c:pt idx="0">
                  <c:v>2020</c:v>
                </c:pt>
              </c:strCache>
            </c:strRef>
          </c:tx>
          <c:spPr>
            <a:solidFill>
              <a:schemeClr val="accent2">
                <a:lumMod val="75000"/>
              </a:schemeClr>
            </a:solidFill>
            <a:ln>
              <a:noFill/>
            </a:ln>
            <a:effectLst/>
          </c:spPr>
          <c:invertIfNegative val="0"/>
          <c:dLbls>
            <c:dLbl>
              <c:idx val="0"/>
              <c:tx>
                <c:rich>
                  <a:bodyPr/>
                  <a:lstStyle/>
                  <a:p>
                    <a:fld id="{6F252AC6-3E4A-46A2-8AD2-0980A26F743D}"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BF67-42B5-8B47-4FBAC36C2DE3}"/>
                </c:ext>
              </c:extLst>
            </c:dLbl>
            <c:dLbl>
              <c:idx val="1"/>
              <c:tx>
                <c:rich>
                  <a:bodyPr/>
                  <a:lstStyle/>
                  <a:p>
                    <a:fld id="{615EA343-052C-41C9-A9F8-5AEA14E0A09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F67-42B5-8B47-4FBAC36C2DE3}"/>
                </c:ext>
              </c:extLst>
            </c:dLbl>
            <c:dLbl>
              <c:idx val="2"/>
              <c:delete val="1"/>
              <c:extLst>
                <c:ext xmlns:c15="http://schemas.microsoft.com/office/drawing/2012/chart" uri="{CE6537A1-D6FC-4f65-9D91-7224C49458BB}"/>
                <c:ext xmlns:c16="http://schemas.microsoft.com/office/drawing/2014/chart" uri="{C3380CC4-5D6E-409C-BE32-E72D297353CC}">
                  <c16:uniqueId val="{00000000-BF67-42B5-8B47-4FBAC36C2DE3}"/>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5"/>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Graphes_Repartit!$N$102:$N$104</c:f>
              <c:strCache>
                <c:ptCount val="3"/>
                <c:pt idx="0">
                  <c:v>Femme</c:v>
                </c:pt>
                <c:pt idx="1">
                  <c:v>Homme</c:v>
                </c:pt>
                <c:pt idx="2">
                  <c:v>N/C</c:v>
                </c:pt>
              </c:strCache>
            </c:strRef>
          </c:cat>
          <c:val>
            <c:numRef>
              <c:f>Graphes_Repartit!$G$102:$G$104</c:f>
              <c:numCache>
                <c:formatCode>General</c:formatCode>
                <c:ptCount val="3"/>
                <c:pt idx="0">
                  <c:v>20</c:v>
                </c:pt>
                <c:pt idx="1">
                  <c:v>148</c:v>
                </c:pt>
                <c:pt idx="2">
                  <c:v>6</c:v>
                </c:pt>
              </c:numCache>
            </c:numRef>
          </c:val>
          <c:extLst>
            <c:ext xmlns:c15="http://schemas.microsoft.com/office/drawing/2012/chart" uri="{02D57815-91ED-43cb-92C2-25804820EDAC}">
              <c15:datalabelsRange>
                <c15:f>Graphes_Repartit!$U$102:$U$104</c15:f>
                <c15:dlblRangeCache>
                  <c:ptCount val="3"/>
                  <c:pt idx="0">
                    <c:v>-17%</c:v>
                  </c:pt>
                  <c:pt idx="1">
                    <c:v>-47%</c:v>
                  </c:pt>
                  <c:pt idx="2">
                    <c:v>+0%</c:v>
                  </c:pt>
                </c15:dlblRangeCache>
              </c15:datalabelsRange>
            </c:ext>
            <c:ext xmlns:c16="http://schemas.microsoft.com/office/drawing/2014/chart" uri="{C3380CC4-5D6E-409C-BE32-E72D297353CC}">
              <c16:uniqueId val="{00000001-333F-4878-94E4-B5FA7B20A6A9}"/>
            </c:ext>
          </c:extLst>
        </c:ser>
        <c:dLbls>
          <c:showLegendKey val="0"/>
          <c:showVal val="0"/>
          <c:showCatName val="0"/>
          <c:showSerName val="0"/>
          <c:showPercent val="0"/>
          <c:showBubbleSize val="0"/>
        </c:dLbls>
        <c:gapWidth val="50"/>
        <c:overlap val="-20"/>
        <c:axId val="1771791055"/>
        <c:axId val="1571213487"/>
      </c:barChart>
      <c:catAx>
        <c:axId val="1771791055"/>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571213487"/>
        <c:crosses val="autoZero"/>
        <c:auto val="1"/>
        <c:lblAlgn val="ctr"/>
        <c:lblOffset val="100"/>
        <c:noMultiLvlLbl val="0"/>
      </c:catAx>
      <c:valAx>
        <c:axId val="15712134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71791055"/>
        <c:crosses val="autoZero"/>
        <c:crossBetween val="between"/>
        <c:majorUnit val="100"/>
      </c:valAx>
      <c:spPr>
        <a:noFill/>
        <a:ln>
          <a:solidFill>
            <a:schemeClr val="tx1">
              <a:lumMod val="50000"/>
              <a:lumOff val="50000"/>
            </a:schemeClr>
          </a:solidFill>
        </a:ln>
        <a:effectLst/>
      </c:spPr>
    </c:plotArea>
    <c:legend>
      <c:legendPos val="b"/>
      <c:layout>
        <c:manualLayout>
          <c:xMode val="edge"/>
          <c:yMode val="edge"/>
          <c:x val="0.24515832072715049"/>
          <c:y val="0.87550214117972092"/>
          <c:w val="0.52618827818936409"/>
          <c:h val="9.2109194852667706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100" b="1"/>
              <a:t>Par</a:t>
            </a:r>
            <a:r>
              <a:rPr lang="fr-FR" sz="1100" b="1" baseline="0"/>
              <a:t> catégorie d'usagers</a:t>
            </a:r>
            <a:endParaRPr lang="fr-FR" sz="1100" b="1"/>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7.2101338534161979E-2"/>
          <c:y val="0.17053571428571429"/>
          <c:w val="0.90078837187865379"/>
          <c:h val="0.57704630671166102"/>
        </c:manualLayout>
      </c:layout>
      <c:barChart>
        <c:barDir val="col"/>
        <c:grouping val="clustered"/>
        <c:varyColors val="0"/>
        <c:ser>
          <c:idx val="1"/>
          <c:order val="0"/>
          <c:tx>
            <c:strRef>
              <c:f>Graphes_Repartit!$I$61</c:f>
              <c:strCache>
                <c:ptCount val="1"/>
                <c:pt idx="0">
                  <c:v>Moy 2015-2019</c:v>
                </c:pt>
              </c:strCache>
            </c:strRef>
          </c:tx>
          <c:spPr>
            <a:pattFill prst="dkUpDiag">
              <a:fgClr>
                <a:schemeClr val="accent2">
                  <a:lumMod val="75000"/>
                </a:schemeClr>
              </a:fgClr>
              <a:bgClr>
                <a:schemeClr val="bg1"/>
              </a:bgClr>
            </a:pattFill>
            <a:ln>
              <a:solidFill>
                <a:schemeClr val="accent2">
                  <a:lumMod val="75000"/>
                </a:schemeClr>
              </a:solidFill>
            </a:ln>
            <a:effectLst/>
          </c:spPr>
          <c:invertIfNegative val="0"/>
          <c:cat>
            <c:strRef>
              <c:f>Graphes_Repartit!$B$76:$B$82</c:f>
              <c:strCache>
                <c:ptCount val="7"/>
                <c:pt idx="0">
                  <c:v>Piéton</c:v>
                </c:pt>
                <c:pt idx="1">
                  <c:v>Vélo</c:v>
                </c:pt>
                <c:pt idx="2">
                  <c:v>Cyclomoteur</c:v>
                </c:pt>
                <c:pt idx="3">
                  <c:v>Moto</c:v>
                </c:pt>
                <c:pt idx="4">
                  <c:v>Véhicule Tourisme</c:v>
                </c:pt>
                <c:pt idx="5">
                  <c:v>Poids Lourd</c:v>
                </c:pt>
                <c:pt idx="6">
                  <c:v>Autres</c:v>
                </c:pt>
              </c:strCache>
            </c:strRef>
          </c:cat>
          <c:val>
            <c:numRef>
              <c:f>Graphes_Repartit!$I$76:$I$82</c:f>
              <c:numCache>
                <c:formatCode>0</c:formatCode>
                <c:ptCount val="7"/>
                <c:pt idx="0">
                  <c:v>56.2</c:v>
                </c:pt>
                <c:pt idx="1">
                  <c:v>26</c:v>
                </c:pt>
                <c:pt idx="2">
                  <c:v>16</c:v>
                </c:pt>
                <c:pt idx="3">
                  <c:v>108.2</c:v>
                </c:pt>
                <c:pt idx="4">
                  <c:v>232.8</c:v>
                </c:pt>
                <c:pt idx="5">
                  <c:v>8.4</c:v>
                </c:pt>
                <c:pt idx="6">
                  <c:v>26.8</c:v>
                </c:pt>
              </c:numCache>
            </c:numRef>
          </c:val>
          <c:extLst>
            <c:ext xmlns:c16="http://schemas.microsoft.com/office/drawing/2014/chart" uri="{C3380CC4-5D6E-409C-BE32-E72D297353CC}">
              <c16:uniqueId val="{00000000-DE37-478C-9631-1C707FE77432}"/>
            </c:ext>
          </c:extLst>
        </c:ser>
        <c:ser>
          <c:idx val="0"/>
          <c:order val="1"/>
          <c:tx>
            <c:strRef>
              <c:f>Graphes_Repartit!$G$61</c:f>
              <c:strCache>
                <c:ptCount val="1"/>
                <c:pt idx="0">
                  <c:v>2020</c:v>
                </c:pt>
              </c:strCache>
            </c:strRef>
          </c:tx>
          <c:spPr>
            <a:solidFill>
              <a:schemeClr val="accent2">
                <a:lumMod val="75000"/>
              </a:schemeClr>
            </a:solidFill>
            <a:ln>
              <a:noFill/>
            </a:ln>
            <a:effectLst/>
          </c:spPr>
          <c:invertIfNegative val="0"/>
          <c:dLbls>
            <c:dLbl>
              <c:idx val="0"/>
              <c:tx>
                <c:rich>
                  <a:bodyPr/>
                  <a:lstStyle/>
                  <a:p>
                    <a:fld id="{45DC8B8E-8B70-48D2-9FEC-23A2886CF401}"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DE37-478C-9631-1C707FE77432}"/>
                </c:ext>
              </c:extLst>
            </c:dLbl>
            <c:dLbl>
              <c:idx val="1"/>
              <c:tx>
                <c:rich>
                  <a:bodyPr/>
                  <a:lstStyle/>
                  <a:p>
                    <a:fld id="{7B2FA963-873D-453A-81D9-12510EDCF36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E37-478C-9631-1C707FE77432}"/>
                </c:ext>
              </c:extLst>
            </c:dLbl>
            <c:dLbl>
              <c:idx val="2"/>
              <c:tx>
                <c:rich>
                  <a:bodyPr/>
                  <a:lstStyle/>
                  <a:p>
                    <a:fld id="{F766E4C0-AF51-401D-9AB4-7BF96680B50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E37-478C-9631-1C707FE77432}"/>
                </c:ext>
              </c:extLst>
            </c:dLbl>
            <c:dLbl>
              <c:idx val="3"/>
              <c:tx>
                <c:rich>
                  <a:bodyPr/>
                  <a:lstStyle/>
                  <a:p>
                    <a:fld id="{93373176-03F3-40B5-9E8F-11317E39B36D}"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E37-478C-9631-1C707FE77432}"/>
                </c:ext>
              </c:extLst>
            </c:dLbl>
            <c:dLbl>
              <c:idx val="4"/>
              <c:tx>
                <c:rich>
                  <a:bodyPr/>
                  <a:lstStyle/>
                  <a:p>
                    <a:fld id="{110939BD-B69D-4350-96E4-8A499899A5E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E37-478C-9631-1C707FE77432}"/>
                </c:ext>
              </c:extLst>
            </c:dLbl>
            <c:dLbl>
              <c:idx val="5"/>
              <c:tx>
                <c:rich>
                  <a:bodyPr/>
                  <a:lstStyle/>
                  <a:p>
                    <a:fld id="{3DCBB4C8-7D39-430A-ABDC-468C6899A40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E37-478C-9631-1C707FE77432}"/>
                </c:ext>
              </c:extLst>
            </c:dLbl>
            <c:dLbl>
              <c:idx val="6"/>
              <c:tx>
                <c:rich>
                  <a:bodyPr/>
                  <a:lstStyle/>
                  <a:p>
                    <a:fld id="{2E53EBEE-05AA-4C6E-AE47-20D2C1C3CFA6}"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E37-478C-9631-1C707FE7743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Graphes_Repartit!$B$76:$B$82</c:f>
              <c:strCache>
                <c:ptCount val="7"/>
                <c:pt idx="0">
                  <c:v>Piéton</c:v>
                </c:pt>
                <c:pt idx="1">
                  <c:v>Vélo</c:v>
                </c:pt>
                <c:pt idx="2">
                  <c:v>Cyclomoteur</c:v>
                </c:pt>
                <c:pt idx="3">
                  <c:v>Moto</c:v>
                </c:pt>
                <c:pt idx="4">
                  <c:v>Véhicule Tourisme</c:v>
                </c:pt>
                <c:pt idx="5">
                  <c:v>Poids Lourd</c:v>
                </c:pt>
                <c:pt idx="6">
                  <c:v>Autres</c:v>
                </c:pt>
              </c:strCache>
            </c:strRef>
          </c:cat>
          <c:val>
            <c:numRef>
              <c:f>Graphes_Repartit!$G$76:$G$82</c:f>
              <c:numCache>
                <c:formatCode>General</c:formatCode>
                <c:ptCount val="7"/>
                <c:pt idx="0">
                  <c:v>24</c:v>
                </c:pt>
                <c:pt idx="1">
                  <c:v>7</c:v>
                </c:pt>
                <c:pt idx="2">
                  <c:v>8</c:v>
                </c:pt>
                <c:pt idx="3">
                  <c:v>29</c:v>
                </c:pt>
                <c:pt idx="4">
                  <c:v>85</c:v>
                </c:pt>
                <c:pt idx="5">
                  <c:v>5</c:v>
                </c:pt>
                <c:pt idx="6" formatCode="0">
                  <c:v>16</c:v>
                </c:pt>
              </c:numCache>
            </c:numRef>
          </c:val>
          <c:extLst>
            <c:ext xmlns:c15="http://schemas.microsoft.com/office/drawing/2012/chart" uri="{02D57815-91ED-43cb-92C2-25804820EDAC}">
              <c15:datalabelsRange>
                <c15:f>Graphes_Repartit!$U$76:$U$82</c15:f>
                <c15:dlblRangeCache>
                  <c:ptCount val="7"/>
                  <c:pt idx="0">
                    <c:v>-7%</c:v>
                  </c:pt>
                  <c:pt idx="1">
                    <c:v>-4%</c:v>
                  </c:pt>
                  <c:pt idx="2">
                    <c:v>-2%</c:v>
                  </c:pt>
                  <c:pt idx="3">
                    <c:v>-17%</c:v>
                  </c:pt>
                  <c:pt idx="4">
                    <c:v>-31%</c:v>
                  </c:pt>
                  <c:pt idx="5">
                    <c:v>-1%</c:v>
                  </c:pt>
                  <c:pt idx="6">
                    <c:v>-2%</c:v>
                  </c:pt>
                </c15:dlblRangeCache>
              </c15:datalabelsRange>
            </c:ext>
            <c:ext xmlns:c16="http://schemas.microsoft.com/office/drawing/2014/chart" uri="{C3380CC4-5D6E-409C-BE32-E72D297353CC}">
              <c16:uniqueId val="{00000001-DE37-478C-9631-1C707FE77432}"/>
            </c:ext>
          </c:extLst>
        </c:ser>
        <c:dLbls>
          <c:showLegendKey val="0"/>
          <c:showVal val="0"/>
          <c:showCatName val="0"/>
          <c:showSerName val="0"/>
          <c:showPercent val="0"/>
          <c:showBubbleSize val="0"/>
        </c:dLbls>
        <c:gapWidth val="50"/>
        <c:overlap val="-20"/>
        <c:axId val="1771791055"/>
        <c:axId val="1571213487"/>
      </c:barChart>
      <c:catAx>
        <c:axId val="1771791055"/>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571213487"/>
        <c:crosses val="autoZero"/>
        <c:auto val="1"/>
        <c:lblAlgn val="ctr"/>
        <c:lblOffset val="100"/>
        <c:tickLblSkip val="1"/>
        <c:noMultiLvlLbl val="0"/>
      </c:catAx>
      <c:valAx>
        <c:axId val="15712134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71791055"/>
        <c:crosses val="autoZero"/>
        <c:crossBetween val="between"/>
      </c:valAx>
      <c:spPr>
        <a:noFill/>
        <a:ln>
          <a:solidFill>
            <a:schemeClr val="tx1">
              <a:lumMod val="50000"/>
              <a:lumOff val="50000"/>
            </a:schemeClr>
          </a:solidFill>
        </a:ln>
        <a:effectLst/>
      </c:spPr>
    </c:plotArea>
    <c:legend>
      <c:legendPos val="b"/>
      <c:layout>
        <c:manualLayout>
          <c:xMode val="edge"/>
          <c:yMode val="edge"/>
          <c:x val="0.27230452016048828"/>
          <c:y val="0.88151402127365663"/>
          <c:w val="0.37652446863735378"/>
          <c:h val="8.609731475873208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100" b="1"/>
              <a:t>par tranche d'âge</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barChart>
        <c:barDir val="col"/>
        <c:grouping val="clustered"/>
        <c:varyColors val="0"/>
        <c:ser>
          <c:idx val="1"/>
          <c:order val="0"/>
          <c:tx>
            <c:strRef>
              <c:f>Graphes_Repartit!$I$3</c:f>
              <c:strCache>
                <c:ptCount val="1"/>
                <c:pt idx="0">
                  <c:v>Moy 2015-2019</c:v>
                </c:pt>
              </c:strCache>
            </c:strRef>
          </c:tx>
          <c:spPr>
            <a:pattFill prst="dkUpDiag">
              <a:fgClr>
                <a:schemeClr val="accent2">
                  <a:lumMod val="75000"/>
                </a:schemeClr>
              </a:fgClr>
              <a:bgClr>
                <a:schemeClr val="bg1"/>
              </a:bgClr>
            </a:pattFill>
            <a:ln>
              <a:solidFill>
                <a:schemeClr val="accent2">
                  <a:lumMod val="75000"/>
                </a:schemeClr>
              </a:solidFill>
            </a:ln>
            <a:effectLst/>
          </c:spPr>
          <c:invertIfNegative val="0"/>
          <c:cat>
            <c:strRef>
              <c:f>Graphes_Repartit!$B$15:$B$20</c:f>
              <c:strCache>
                <c:ptCount val="6"/>
                <c:pt idx="0">
                  <c:v>0-17 ans</c:v>
                </c:pt>
                <c:pt idx="1">
                  <c:v>18-24 ans</c:v>
                </c:pt>
                <c:pt idx="2">
                  <c:v>25-44 ans</c:v>
                </c:pt>
                <c:pt idx="3">
                  <c:v>45-64 ans</c:v>
                </c:pt>
                <c:pt idx="4">
                  <c:v>65-74 ans</c:v>
                </c:pt>
                <c:pt idx="5">
                  <c:v>75 ans et plus</c:v>
                </c:pt>
              </c:strCache>
            </c:strRef>
          </c:cat>
          <c:val>
            <c:numRef>
              <c:f>Graphes_Repartit!$I$15:$I$20</c:f>
              <c:numCache>
                <c:formatCode>0</c:formatCode>
                <c:ptCount val="6"/>
                <c:pt idx="0">
                  <c:v>24.8</c:v>
                </c:pt>
                <c:pt idx="1">
                  <c:v>83.8</c:v>
                </c:pt>
                <c:pt idx="2">
                  <c:v>145.19999999999999</c:v>
                </c:pt>
                <c:pt idx="3">
                  <c:v>113.4</c:v>
                </c:pt>
                <c:pt idx="4">
                  <c:v>44.6</c:v>
                </c:pt>
                <c:pt idx="5">
                  <c:v>62.6</c:v>
                </c:pt>
              </c:numCache>
            </c:numRef>
          </c:val>
          <c:extLst>
            <c:ext xmlns:c16="http://schemas.microsoft.com/office/drawing/2014/chart" uri="{C3380CC4-5D6E-409C-BE32-E72D297353CC}">
              <c16:uniqueId val="{00000000-D7DE-4B1E-8BEE-AF25928BA082}"/>
            </c:ext>
          </c:extLst>
        </c:ser>
        <c:ser>
          <c:idx val="0"/>
          <c:order val="1"/>
          <c:tx>
            <c:strRef>
              <c:f>Graphes_Repartit!$G$3</c:f>
              <c:strCache>
                <c:ptCount val="1"/>
                <c:pt idx="0">
                  <c:v>2020</c:v>
                </c:pt>
              </c:strCache>
            </c:strRef>
          </c:tx>
          <c:spPr>
            <a:solidFill>
              <a:schemeClr val="accent2">
                <a:lumMod val="75000"/>
              </a:schemeClr>
            </a:solidFill>
            <a:ln>
              <a:noFill/>
            </a:ln>
            <a:effectLst/>
          </c:spPr>
          <c:invertIfNegative val="0"/>
          <c:dLbls>
            <c:dLbl>
              <c:idx val="0"/>
              <c:tx>
                <c:rich>
                  <a:bodyPr/>
                  <a:lstStyle/>
                  <a:p>
                    <a:fld id="{133FD123-D6F3-47EA-9B6B-C68DE2362364}"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D7DE-4B1E-8BEE-AF25928BA082}"/>
                </c:ext>
              </c:extLst>
            </c:dLbl>
            <c:dLbl>
              <c:idx val="1"/>
              <c:tx>
                <c:rich>
                  <a:bodyPr/>
                  <a:lstStyle/>
                  <a:p>
                    <a:fld id="{44E0BA3A-ECCE-46CE-86BE-0A90E34114E0}"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7DE-4B1E-8BEE-AF25928BA082}"/>
                </c:ext>
              </c:extLst>
            </c:dLbl>
            <c:dLbl>
              <c:idx val="2"/>
              <c:tx>
                <c:rich>
                  <a:bodyPr/>
                  <a:lstStyle/>
                  <a:p>
                    <a:fld id="{2ED96D9E-8C33-44A1-9227-8270C011A7ED}"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7DE-4B1E-8BEE-AF25928BA082}"/>
                </c:ext>
              </c:extLst>
            </c:dLbl>
            <c:dLbl>
              <c:idx val="3"/>
              <c:tx>
                <c:rich>
                  <a:bodyPr/>
                  <a:lstStyle/>
                  <a:p>
                    <a:fld id="{D46601F4-7497-499F-A329-C8D915496D6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7DE-4B1E-8BEE-AF25928BA082}"/>
                </c:ext>
              </c:extLst>
            </c:dLbl>
            <c:dLbl>
              <c:idx val="4"/>
              <c:tx>
                <c:rich>
                  <a:bodyPr/>
                  <a:lstStyle/>
                  <a:p>
                    <a:fld id="{08D9AE85-150C-4C5D-9A22-77CFA6896C2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7DE-4B1E-8BEE-AF25928BA082}"/>
                </c:ext>
              </c:extLst>
            </c:dLbl>
            <c:dLbl>
              <c:idx val="5"/>
              <c:tx>
                <c:rich>
                  <a:bodyPr/>
                  <a:lstStyle/>
                  <a:p>
                    <a:fld id="{9FB0FCCF-750E-404C-9ACD-39C1A7B6DD9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7DE-4B1E-8BEE-AF25928BA082}"/>
                </c:ext>
              </c:extLst>
            </c:dLbl>
            <c:dLbl>
              <c:idx val="6"/>
              <c:tx>
                <c:rich>
                  <a:bodyPr/>
                  <a:lstStyle/>
                  <a:p>
                    <a:fld id="{F3A1EA97-92D4-4216-BD85-D7B69BE30633}"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D7DE-4B1E-8BEE-AF25928BA08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5"/>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Graphes_Repartit!$B$15:$B$20</c:f>
              <c:strCache>
                <c:ptCount val="6"/>
                <c:pt idx="0">
                  <c:v>0-17 ans</c:v>
                </c:pt>
                <c:pt idx="1">
                  <c:v>18-24 ans</c:v>
                </c:pt>
                <c:pt idx="2">
                  <c:v>25-44 ans</c:v>
                </c:pt>
                <c:pt idx="3">
                  <c:v>45-64 ans</c:v>
                </c:pt>
                <c:pt idx="4">
                  <c:v>65-74 ans</c:v>
                </c:pt>
                <c:pt idx="5">
                  <c:v>75 ans et plus</c:v>
                </c:pt>
              </c:strCache>
            </c:strRef>
          </c:cat>
          <c:val>
            <c:numRef>
              <c:f>Graphes_Repartit!$G$15:$G$20</c:f>
              <c:numCache>
                <c:formatCode>General</c:formatCode>
                <c:ptCount val="6"/>
                <c:pt idx="0">
                  <c:v>6</c:v>
                </c:pt>
                <c:pt idx="1">
                  <c:v>31</c:v>
                </c:pt>
                <c:pt idx="2">
                  <c:v>56</c:v>
                </c:pt>
                <c:pt idx="3">
                  <c:v>49</c:v>
                </c:pt>
                <c:pt idx="4">
                  <c:v>18</c:v>
                </c:pt>
                <c:pt idx="5">
                  <c:v>14</c:v>
                </c:pt>
              </c:numCache>
            </c:numRef>
          </c:val>
          <c:extLst>
            <c:ext xmlns:c15="http://schemas.microsoft.com/office/drawing/2012/chart" uri="{02D57815-91ED-43cb-92C2-25804820EDAC}">
              <c15:datalabelsRange>
                <c15:f>Graphes_Repartit!$U$15:$U$20</c15:f>
                <c15:dlblRangeCache>
                  <c:ptCount val="6"/>
                  <c:pt idx="0">
                    <c:v>-4%</c:v>
                  </c:pt>
                  <c:pt idx="1">
                    <c:v>-11%</c:v>
                  </c:pt>
                  <c:pt idx="2">
                    <c:v>-19%</c:v>
                  </c:pt>
                  <c:pt idx="3">
                    <c:v>-14%</c:v>
                  </c:pt>
                  <c:pt idx="4">
                    <c:v>-6%</c:v>
                  </c:pt>
                  <c:pt idx="5">
                    <c:v>-10%</c:v>
                  </c:pt>
                </c15:dlblRangeCache>
              </c15:datalabelsRange>
            </c:ext>
            <c:ext xmlns:c16="http://schemas.microsoft.com/office/drawing/2014/chart" uri="{C3380CC4-5D6E-409C-BE32-E72D297353CC}">
              <c16:uniqueId val="{00000008-D7DE-4B1E-8BEE-AF25928BA082}"/>
            </c:ext>
          </c:extLst>
        </c:ser>
        <c:dLbls>
          <c:showLegendKey val="0"/>
          <c:showVal val="0"/>
          <c:showCatName val="0"/>
          <c:showSerName val="0"/>
          <c:showPercent val="0"/>
          <c:showBubbleSize val="0"/>
        </c:dLbls>
        <c:gapWidth val="50"/>
        <c:axId val="1771791055"/>
        <c:axId val="1571213487"/>
      </c:barChart>
      <c:barChart>
        <c:barDir val="col"/>
        <c:grouping val="clustered"/>
        <c:varyColors val="0"/>
        <c:ser>
          <c:idx val="2"/>
          <c:order val="2"/>
          <c:tx>
            <c:strRef>
              <c:f>Graphes_Repartit!$T$1</c:f>
              <c:strCache>
                <c:ptCount val="1"/>
                <c:pt idx="0">
                  <c:v>Contribution de l'évolution</c:v>
                </c:pt>
              </c:strCache>
            </c:strRef>
          </c:tx>
          <c:spPr>
            <a:gradFill>
              <a:gsLst>
                <a:gs pos="0">
                  <a:srgbClr val="FF0000"/>
                </a:gs>
                <a:gs pos="74000">
                  <a:schemeClr val="accent1">
                    <a:lumMod val="45000"/>
                    <a:lumOff val="55000"/>
                  </a:schemeClr>
                </a:gs>
                <a:gs pos="83000">
                  <a:schemeClr val="accent1">
                    <a:lumMod val="45000"/>
                    <a:lumOff val="55000"/>
                  </a:schemeClr>
                </a:gs>
                <a:gs pos="100000">
                  <a:schemeClr val="accent5"/>
                </a:gs>
              </a:gsLst>
              <a:lin ang="5400000" scaled="1"/>
            </a:gradFill>
            <a:ln>
              <a:noFill/>
            </a:ln>
            <a:effectLst/>
          </c:spPr>
          <c:invertIfNegative val="0"/>
          <c:cat>
            <c:strRef>
              <c:f>Graphes_Repartit!$N$4:$N$11</c:f>
              <c:strCache>
                <c:ptCount val="8"/>
                <c:pt idx="0">
                  <c:v>0-14 ans</c:v>
                </c:pt>
                <c:pt idx="1">
                  <c:v>15-17 ans</c:v>
                </c:pt>
                <c:pt idx="2">
                  <c:v>18-24 ans</c:v>
                </c:pt>
                <c:pt idx="3">
                  <c:v>25-44 ans</c:v>
                </c:pt>
                <c:pt idx="4">
                  <c:v>45-64 ans</c:v>
                </c:pt>
                <c:pt idx="5">
                  <c:v>65-74 ans</c:v>
                </c:pt>
                <c:pt idx="6">
                  <c:v>75 ans et plus</c:v>
                </c:pt>
                <c:pt idx="7">
                  <c:v>indéterminé</c:v>
                </c:pt>
              </c:strCache>
            </c:strRef>
          </c:cat>
          <c:val>
            <c:numLit>
              <c:formatCode>General</c:formatCode>
              <c:ptCount val="1"/>
              <c:pt idx="0">
                <c:v>0</c:v>
              </c:pt>
            </c:numLit>
          </c:val>
          <c:extLst>
            <c:ext xmlns:c16="http://schemas.microsoft.com/office/drawing/2014/chart" uri="{C3380CC4-5D6E-409C-BE32-E72D297353CC}">
              <c16:uniqueId val="{00000009-D7DE-4B1E-8BEE-AF25928BA082}"/>
            </c:ext>
          </c:extLst>
        </c:ser>
        <c:dLbls>
          <c:showLegendKey val="0"/>
          <c:showVal val="0"/>
          <c:showCatName val="0"/>
          <c:showSerName val="0"/>
          <c:showPercent val="0"/>
          <c:showBubbleSize val="0"/>
        </c:dLbls>
        <c:gapWidth val="50"/>
        <c:axId val="1652827711"/>
        <c:axId val="1652828959"/>
      </c:barChart>
      <c:catAx>
        <c:axId val="1771791055"/>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571213487"/>
        <c:crosses val="autoZero"/>
        <c:auto val="1"/>
        <c:lblAlgn val="ctr"/>
        <c:lblOffset val="100"/>
        <c:noMultiLvlLbl val="0"/>
      </c:catAx>
      <c:valAx>
        <c:axId val="15712134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771791055"/>
        <c:crosses val="autoZero"/>
        <c:crossBetween val="between"/>
      </c:valAx>
      <c:valAx>
        <c:axId val="1652828959"/>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652827711"/>
        <c:crosses val="max"/>
        <c:crossBetween val="between"/>
      </c:valAx>
      <c:catAx>
        <c:axId val="1652827711"/>
        <c:scaling>
          <c:orientation val="minMax"/>
        </c:scaling>
        <c:delete val="1"/>
        <c:axPos val="b"/>
        <c:numFmt formatCode="General" sourceLinked="1"/>
        <c:majorTickMark val="out"/>
        <c:minorTickMark val="none"/>
        <c:tickLblPos val="nextTo"/>
        <c:crossAx val="1652828959"/>
        <c:crosses val="autoZero"/>
        <c:auto val="1"/>
        <c:lblAlgn val="ctr"/>
        <c:lblOffset val="100"/>
        <c:noMultiLvlLbl val="0"/>
      </c:catAx>
      <c:spPr>
        <a:noFill/>
        <a:ln>
          <a:solidFill>
            <a:schemeClr val="tx1">
              <a:lumMod val="50000"/>
              <a:lumOff val="50000"/>
            </a:schemeClr>
          </a:solidFill>
        </a:ln>
        <a:effectLst/>
      </c:spPr>
    </c:plotArea>
    <c:legend>
      <c:legendPos val="b"/>
      <c:layout>
        <c:manualLayout>
          <c:xMode val="edge"/>
          <c:yMode val="edge"/>
          <c:x val="0.24272965879265093"/>
          <c:y val="0.88151402127365663"/>
          <c:w val="0.62985954851761827"/>
          <c:h val="8.609731475873208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100" b="1"/>
              <a:t>Nombre d'accidents et de victimes (Tués+blessés)  en cumul de la semaine 12 à 19 inclus en France métropolitaine</a:t>
            </a:r>
          </a:p>
        </c:rich>
      </c:tx>
      <c:layout>
        <c:manualLayout>
          <c:xMode val="edge"/>
          <c:yMode val="edge"/>
          <c:x val="0.12752582925502992"/>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9.1914260717410323E-2"/>
          <c:y val="0.16288513554126344"/>
          <c:w val="0.87753018372703417"/>
          <c:h val="0.63378854360762149"/>
        </c:manualLayout>
      </c:layout>
      <c:lineChart>
        <c:grouping val="standard"/>
        <c:varyColors val="0"/>
        <c:ser>
          <c:idx val="0"/>
          <c:order val="0"/>
          <c:tx>
            <c:v>Victimes moyenne 2015-2019</c:v>
          </c:tx>
          <c:spPr>
            <a:ln w="19050" cap="rnd">
              <a:solidFill>
                <a:schemeClr val="accent2"/>
              </a:solidFill>
              <a:prstDash val="sysDash"/>
              <a:round/>
            </a:ln>
            <a:effectLst/>
          </c:spPr>
          <c:marker>
            <c:symbol val="none"/>
          </c:marker>
          <c:cat>
            <c:strRef>
              <c:f>ATB_Heure!$B$6:$B$29</c:f>
              <c:strCache>
                <c:ptCount val="24"/>
                <c:pt idx="0">
                  <c:v>0h-1h</c:v>
                </c:pt>
                <c:pt idx="1">
                  <c:v>1h-2h</c:v>
                </c:pt>
                <c:pt idx="2">
                  <c:v>2h-3h</c:v>
                </c:pt>
                <c:pt idx="3">
                  <c:v>3h-4h</c:v>
                </c:pt>
                <c:pt idx="4">
                  <c:v>4h-5h</c:v>
                </c:pt>
                <c:pt idx="5">
                  <c:v>5h-6h</c:v>
                </c:pt>
                <c:pt idx="6">
                  <c:v>6h-7h</c:v>
                </c:pt>
                <c:pt idx="7">
                  <c:v>7h-8h</c:v>
                </c:pt>
                <c:pt idx="8">
                  <c:v>8h-9h</c:v>
                </c:pt>
                <c:pt idx="9">
                  <c:v>9h-10h</c:v>
                </c:pt>
                <c:pt idx="10">
                  <c:v>10h-11h</c:v>
                </c:pt>
                <c:pt idx="11">
                  <c:v>11h-12h</c:v>
                </c:pt>
                <c:pt idx="12">
                  <c:v>12h-13h</c:v>
                </c:pt>
                <c:pt idx="13">
                  <c:v>13h-14h</c:v>
                </c:pt>
                <c:pt idx="14">
                  <c:v>14h-15h</c:v>
                </c:pt>
                <c:pt idx="15">
                  <c:v>15h-16h</c:v>
                </c:pt>
                <c:pt idx="16">
                  <c:v>16h-17h</c:v>
                </c:pt>
                <c:pt idx="17">
                  <c:v>17h-18h</c:v>
                </c:pt>
                <c:pt idx="18">
                  <c:v>18h-19h</c:v>
                </c:pt>
                <c:pt idx="19">
                  <c:v>19h-20h</c:v>
                </c:pt>
                <c:pt idx="20">
                  <c:v>20h-21h</c:v>
                </c:pt>
                <c:pt idx="21">
                  <c:v>21h-22h</c:v>
                </c:pt>
                <c:pt idx="22">
                  <c:v>22h-23h</c:v>
                </c:pt>
                <c:pt idx="23">
                  <c:v>23h-00h</c:v>
                </c:pt>
              </c:strCache>
            </c:strRef>
          </c:cat>
          <c:val>
            <c:numRef>
              <c:f>ATB_Heure!$I$100:$I$123</c:f>
              <c:numCache>
                <c:formatCode>General</c:formatCode>
                <c:ptCount val="24"/>
                <c:pt idx="0">
                  <c:v>202</c:v>
                </c:pt>
                <c:pt idx="1">
                  <c:v>169.8</c:v>
                </c:pt>
                <c:pt idx="2">
                  <c:v>131.4</c:v>
                </c:pt>
                <c:pt idx="3">
                  <c:v>114.6</c:v>
                </c:pt>
                <c:pt idx="4">
                  <c:v>130.6</c:v>
                </c:pt>
                <c:pt idx="5">
                  <c:v>163.4</c:v>
                </c:pt>
                <c:pt idx="6">
                  <c:v>215.8</c:v>
                </c:pt>
                <c:pt idx="7">
                  <c:v>391.4</c:v>
                </c:pt>
                <c:pt idx="8">
                  <c:v>605.6</c:v>
                </c:pt>
                <c:pt idx="9">
                  <c:v>530.6</c:v>
                </c:pt>
                <c:pt idx="10">
                  <c:v>473.4</c:v>
                </c:pt>
                <c:pt idx="11">
                  <c:v>556</c:v>
                </c:pt>
                <c:pt idx="12">
                  <c:v>602.20000000000005</c:v>
                </c:pt>
                <c:pt idx="13">
                  <c:v>587.20000000000005</c:v>
                </c:pt>
                <c:pt idx="14">
                  <c:v>650.79999999999995</c:v>
                </c:pt>
                <c:pt idx="15">
                  <c:v>708</c:v>
                </c:pt>
                <c:pt idx="16">
                  <c:v>854</c:v>
                </c:pt>
                <c:pt idx="17">
                  <c:v>987.4</c:v>
                </c:pt>
                <c:pt idx="18">
                  <c:v>887.2</c:v>
                </c:pt>
                <c:pt idx="19">
                  <c:v>657.6</c:v>
                </c:pt>
                <c:pt idx="20">
                  <c:v>429.8</c:v>
                </c:pt>
                <c:pt idx="21">
                  <c:v>376.4</c:v>
                </c:pt>
                <c:pt idx="22">
                  <c:v>318.2</c:v>
                </c:pt>
                <c:pt idx="23">
                  <c:v>261</c:v>
                </c:pt>
              </c:numCache>
            </c:numRef>
          </c:val>
          <c:smooth val="0"/>
          <c:extLst>
            <c:ext xmlns:c16="http://schemas.microsoft.com/office/drawing/2014/chart" uri="{C3380CC4-5D6E-409C-BE32-E72D297353CC}">
              <c16:uniqueId val="{00000000-7275-46D3-A5B8-DEC3000010CC}"/>
            </c:ext>
          </c:extLst>
        </c:ser>
        <c:ser>
          <c:idx val="1"/>
          <c:order val="1"/>
          <c:tx>
            <c:v>Victimes 2020</c:v>
          </c:tx>
          <c:spPr>
            <a:ln w="19050" cap="rnd">
              <a:solidFill>
                <a:schemeClr val="accent2"/>
              </a:solidFill>
              <a:round/>
            </a:ln>
            <a:effectLst/>
          </c:spPr>
          <c:marker>
            <c:symbol val="none"/>
          </c:marker>
          <c:cat>
            <c:strRef>
              <c:f>ATB_Heure!$B$6:$B$29</c:f>
              <c:strCache>
                <c:ptCount val="24"/>
                <c:pt idx="0">
                  <c:v>0h-1h</c:v>
                </c:pt>
                <c:pt idx="1">
                  <c:v>1h-2h</c:v>
                </c:pt>
                <c:pt idx="2">
                  <c:v>2h-3h</c:v>
                </c:pt>
                <c:pt idx="3">
                  <c:v>3h-4h</c:v>
                </c:pt>
                <c:pt idx="4">
                  <c:v>4h-5h</c:v>
                </c:pt>
                <c:pt idx="5">
                  <c:v>5h-6h</c:v>
                </c:pt>
                <c:pt idx="6">
                  <c:v>6h-7h</c:v>
                </c:pt>
                <c:pt idx="7">
                  <c:v>7h-8h</c:v>
                </c:pt>
                <c:pt idx="8">
                  <c:v>8h-9h</c:v>
                </c:pt>
                <c:pt idx="9">
                  <c:v>9h-10h</c:v>
                </c:pt>
                <c:pt idx="10">
                  <c:v>10h-11h</c:v>
                </c:pt>
                <c:pt idx="11">
                  <c:v>11h-12h</c:v>
                </c:pt>
                <c:pt idx="12">
                  <c:v>12h-13h</c:v>
                </c:pt>
                <c:pt idx="13">
                  <c:v>13h-14h</c:v>
                </c:pt>
                <c:pt idx="14">
                  <c:v>14h-15h</c:v>
                </c:pt>
                <c:pt idx="15">
                  <c:v>15h-16h</c:v>
                </c:pt>
                <c:pt idx="16">
                  <c:v>16h-17h</c:v>
                </c:pt>
                <c:pt idx="17">
                  <c:v>17h-18h</c:v>
                </c:pt>
                <c:pt idx="18">
                  <c:v>18h-19h</c:v>
                </c:pt>
                <c:pt idx="19">
                  <c:v>19h-20h</c:v>
                </c:pt>
                <c:pt idx="20">
                  <c:v>20h-21h</c:v>
                </c:pt>
                <c:pt idx="21">
                  <c:v>21h-22h</c:v>
                </c:pt>
                <c:pt idx="22">
                  <c:v>22h-23h</c:v>
                </c:pt>
                <c:pt idx="23">
                  <c:v>23h-00h</c:v>
                </c:pt>
              </c:strCache>
            </c:strRef>
          </c:cat>
          <c:val>
            <c:numRef>
              <c:f>ATB_Heure!$L$100:$L$123</c:f>
              <c:numCache>
                <c:formatCode>General</c:formatCode>
                <c:ptCount val="24"/>
                <c:pt idx="0">
                  <c:v>39</c:v>
                </c:pt>
                <c:pt idx="1">
                  <c:v>47</c:v>
                </c:pt>
                <c:pt idx="2">
                  <c:v>45</c:v>
                </c:pt>
                <c:pt idx="3">
                  <c:v>21</c:v>
                </c:pt>
                <c:pt idx="4">
                  <c:v>37</c:v>
                </c:pt>
                <c:pt idx="5">
                  <c:v>38</c:v>
                </c:pt>
                <c:pt idx="6">
                  <c:v>41</c:v>
                </c:pt>
                <c:pt idx="7">
                  <c:v>62</c:v>
                </c:pt>
                <c:pt idx="8">
                  <c:v>91</c:v>
                </c:pt>
                <c:pt idx="9">
                  <c:v>101</c:v>
                </c:pt>
                <c:pt idx="10">
                  <c:v>140</c:v>
                </c:pt>
                <c:pt idx="11">
                  <c:v>111</c:v>
                </c:pt>
                <c:pt idx="12">
                  <c:v>87</c:v>
                </c:pt>
                <c:pt idx="13">
                  <c:v>143</c:v>
                </c:pt>
                <c:pt idx="14">
                  <c:v>170</c:v>
                </c:pt>
                <c:pt idx="15">
                  <c:v>196</c:v>
                </c:pt>
                <c:pt idx="16">
                  <c:v>183</c:v>
                </c:pt>
                <c:pt idx="17">
                  <c:v>201</c:v>
                </c:pt>
                <c:pt idx="18">
                  <c:v>192</c:v>
                </c:pt>
                <c:pt idx="19">
                  <c:v>148</c:v>
                </c:pt>
                <c:pt idx="20">
                  <c:v>106</c:v>
                </c:pt>
                <c:pt idx="21">
                  <c:v>81</c:v>
                </c:pt>
                <c:pt idx="22">
                  <c:v>65</c:v>
                </c:pt>
                <c:pt idx="23">
                  <c:v>80</c:v>
                </c:pt>
              </c:numCache>
            </c:numRef>
          </c:val>
          <c:smooth val="0"/>
          <c:extLst>
            <c:ext xmlns:c16="http://schemas.microsoft.com/office/drawing/2014/chart" uri="{C3380CC4-5D6E-409C-BE32-E72D297353CC}">
              <c16:uniqueId val="{00000001-7275-46D3-A5B8-DEC3000010CC}"/>
            </c:ext>
          </c:extLst>
        </c:ser>
        <c:ser>
          <c:idx val="2"/>
          <c:order val="2"/>
          <c:tx>
            <c:v>Accidents moyenne 2015-2019</c:v>
          </c:tx>
          <c:spPr>
            <a:ln w="19050" cap="rnd">
              <a:solidFill>
                <a:srgbClr val="7030A0"/>
              </a:solidFill>
              <a:prstDash val="sysDash"/>
              <a:round/>
            </a:ln>
            <a:effectLst/>
          </c:spPr>
          <c:marker>
            <c:symbol val="none"/>
          </c:marker>
          <c:cat>
            <c:strRef>
              <c:f>ATB_Heure!$B$6:$B$29</c:f>
              <c:strCache>
                <c:ptCount val="24"/>
                <c:pt idx="0">
                  <c:v>0h-1h</c:v>
                </c:pt>
                <c:pt idx="1">
                  <c:v>1h-2h</c:v>
                </c:pt>
                <c:pt idx="2">
                  <c:v>2h-3h</c:v>
                </c:pt>
                <c:pt idx="3">
                  <c:v>3h-4h</c:v>
                </c:pt>
                <c:pt idx="4">
                  <c:v>4h-5h</c:v>
                </c:pt>
                <c:pt idx="5">
                  <c:v>5h-6h</c:v>
                </c:pt>
                <c:pt idx="6">
                  <c:v>6h-7h</c:v>
                </c:pt>
                <c:pt idx="7">
                  <c:v>7h-8h</c:v>
                </c:pt>
                <c:pt idx="8">
                  <c:v>8h-9h</c:v>
                </c:pt>
                <c:pt idx="9">
                  <c:v>9h-10h</c:v>
                </c:pt>
                <c:pt idx="10">
                  <c:v>10h-11h</c:v>
                </c:pt>
                <c:pt idx="11">
                  <c:v>11h-12h</c:v>
                </c:pt>
                <c:pt idx="12">
                  <c:v>12h-13h</c:v>
                </c:pt>
                <c:pt idx="13">
                  <c:v>13h-14h</c:v>
                </c:pt>
                <c:pt idx="14">
                  <c:v>14h-15h</c:v>
                </c:pt>
                <c:pt idx="15">
                  <c:v>15h-16h</c:v>
                </c:pt>
                <c:pt idx="16">
                  <c:v>16h-17h</c:v>
                </c:pt>
                <c:pt idx="17">
                  <c:v>17h-18h</c:v>
                </c:pt>
                <c:pt idx="18">
                  <c:v>18h-19h</c:v>
                </c:pt>
                <c:pt idx="19">
                  <c:v>19h-20h</c:v>
                </c:pt>
                <c:pt idx="20">
                  <c:v>20h-21h</c:v>
                </c:pt>
                <c:pt idx="21">
                  <c:v>21h-22h</c:v>
                </c:pt>
                <c:pt idx="22">
                  <c:v>22h-23h</c:v>
                </c:pt>
                <c:pt idx="23">
                  <c:v>23h-00h</c:v>
                </c:pt>
              </c:strCache>
            </c:strRef>
          </c:cat>
          <c:val>
            <c:numRef>
              <c:f>ATB_Heure!$I$6:$I$29</c:f>
              <c:numCache>
                <c:formatCode>General</c:formatCode>
                <c:ptCount val="24"/>
                <c:pt idx="0">
                  <c:v>141.80000000000001</c:v>
                </c:pt>
                <c:pt idx="1">
                  <c:v>116.2</c:v>
                </c:pt>
                <c:pt idx="2">
                  <c:v>90.6</c:v>
                </c:pt>
                <c:pt idx="3">
                  <c:v>79.599999999999994</c:v>
                </c:pt>
                <c:pt idx="4">
                  <c:v>90</c:v>
                </c:pt>
                <c:pt idx="5">
                  <c:v>119</c:v>
                </c:pt>
                <c:pt idx="6">
                  <c:v>158</c:v>
                </c:pt>
                <c:pt idx="7">
                  <c:v>308.60000000000002</c:v>
                </c:pt>
                <c:pt idx="8">
                  <c:v>488</c:v>
                </c:pt>
                <c:pt idx="9">
                  <c:v>434</c:v>
                </c:pt>
                <c:pt idx="10">
                  <c:v>381.4</c:v>
                </c:pt>
                <c:pt idx="11">
                  <c:v>437.8</c:v>
                </c:pt>
                <c:pt idx="12">
                  <c:v>469.8</c:v>
                </c:pt>
                <c:pt idx="13">
                  <c:v>456.4</c:v>
                </c:pt>
                <c:pt idx="14">
                  <c:v>493</c:v>
                </c:pt>
                <c:pt idx="15">
                  <c:v>537.4</c:v>
                </c:pt>
                <c:pt idx="16">
                  <c:v>643.4</c:v>
                </c:pt>
                <c:pt idx="17">
                  <c:v>758.4</c:v>
                </c:pt>
                <c:pt idx="18">
                  <c:v>671.8</c:v>
                </c:pt>
                <c:pt idx="19">
                  <c:v>499.2</c:v>
                </c:pt>
                <c:pt idx="20">
                  <c:v>335.8</c:v>
                </c:pt>
                <c:pt idx="21">
                  <c:v>276.2</c:v>
                </c:pt>
                <c:pt idx="22">
                  <c:v>226.4</c:v>
                </c:pt>
                <c:pt idx="23">
                  <c:v>183.2</c:v>
                </c:pt>
              </c:numCache>
            </c:numRef>
          </c:val>
          <c:smooth val="0"/>
          <c:extLst>
            <c:ext xmlns:c16="http://schemas.microsoft.com/office/drawing/2014/chart" uri="{C3380CC4-5D6E-409C-BE32-E72D297353CC}">
              <c16:uniqueId val="{00000002-7275-46D3-A5B8-DEC3000010CC}"/>
            </c:ext>
          </c:extLst>
        </c:ser>
        <c:ser>
          <c:idx val="3"/>
          <c:order val="3"/>
          <c:tx>
            <c:v>Accidents 2020</c:v>
          </c:tx>
          <c:spPr>
            <a:ln w="19050" cap="rnd">
              <a:solidFill>
                <a:srgbClr val="7030A0"/>
              </a:solidFill>
              <a:round/>
            </a:ln>
            <a:effectLst/>
          </c:spPr>
          <c:marker>
            <c:symbol val="none"/>
          </c:marker>
          <c:cat>
            <c:strRef>
              <c:f>ATB_Heure!$B$6:$B$29</c:f>
              <c:strCache>
                <c:ptCount val="24"/>
                <c:pt idx="0">
                  <c:v>0h-1h</c:v>
                </c:pt>
                <c:pt idx="1">
                  <c:v>1h-2h</c:v>
                </c:pt>
                <c:pt idx="2">
                  <c:v>2h-3h</c:v>
                </c:pt>
                <c:pt idx="3">
                  <c:v>3h-4h</c:v>
                </c:pt>
                <c:pt idx="4">
                  <c:v>4h-5h</c:v>
                </c:pt>
                <c:pt idx="5">
                  <c:v>5h-6h</c:v>
                </c:pt>
                <c:pt idx="6">
                  <c:v>6h-7h</c:v>
                </c:pt>
                <c:pt idx="7">
                  <c:v>7h-8h</c:v>
                </c:pt>
                <c:pt idx="8">
                  <c:v>8h-9h</c:v>
                </c:pt>
                <c:pt idx="9">
                  <c:v>9h-10h</c:v>
                </c:pt>
                <c:pt idx="10">
                  <c:v>10h-11h</c:v>
                </c:pt>
                <c:pt idx="11">
                  <c:v>11h-12h</c:v>
                </c:pt>
                <c:pt idx="12">
                  <c:v>12h-13h</c:v>
                </c:pt>
                <c:pt idx="13">
                  <c:v>13h-14h</c:v>
                </c:pt>
                <c:pt idx="14">
                  <c:v>14h-15h</c:v>
                </c:pt>
                <c:pt idx="15">
                  <c:v>15h-16h</c:v>
                </c:pt>
                <c:pt idx="16">
                  <c:v>16h-17h</c:v>
                </c:pt>
                <c:pt idx="17">
                  <c:v>17h-18h</c:v>
                </c:pt>
                <c:pt idx="18">
                  <c:v>18h-19h</c:v>
                </c:pt>
                <c:pt idx="19">
                  <c:v>19h-20h</c:v>
                </c:pt>
                <c:pt idx="20">
                  <c:v>20h-21h</c:v>
                </c:pt>
                <c:pt idx="21">
                  <c:v>21h-22h</c:v>
                </c:pt>
                <c:pt idx="22">
                  <c:v>22h-23h</c:v>
                </c:pt>
                <c:pt idx="23">
                  <c:v>23h-00h</c:v>
                </c:pt>
              </c:strCache>
            </c:strRef>
          </c:cat>
          <c:val>
            <c:numRef>
              <c:f>ATB_Heure!$L$6:$L$29</c:f>
              <c:numCache>
                <c:formatCode>General</c:formatCode>
                <c:ptCount val="24"/>
                <c:pt idx="0">
                  <c:v>30</c:v>
                </c:pt>
                <c:pt idx="1">
                  <c:v>35</c:v>
                </c:pt>
                <c:pt idx="2">
                  <c:v>28</c:v>
                </c:pt>
                <c:pt idx="3">
                  <c:v>18</c:v>
                </c:pt>
                <c:pt idx="4">
                  <c:v>27</c:v>
                </c:pt>
                <c:pt idx="5">
                  <c:v>33</c:v>
                </c:pt>
                <c:pt idx="6">
                  <c:v>35</c:v>
                </c:pt>
                <c:pt idx="7">
                  <c:v>53</c:v>
                </c:pt>
                <c:pt idx="8">
                  <c:v>81</c:v>
                </c:pt>
                <c:pt idx="9">
                  <c:v>90</c:v>
                </c:pt>
                <c:pt idx="10">
                  <c:v>114</c:v>
                </c:pt>
                <c:pt idx="11">
                  <c:v>101</c:v>
                </c:pt>
                <c:pt idx="12">
                  <c:v>79</c:v>
                </c:pt>
                <c:pt idx="13">
                  <c:v>116</c:v>
                </c:pt>
                <c:pt idx="14">
                  <c:v>140</c:v>
                </c:pt>
                <c:pt idx="15">
                  <c:v>157</c:v>
                </c:pt>
                <c:pt idx="16">
                  <c:v>154</c:v>
                </c:pt>
                <c:pt idx="17">
                  <c:v>160</c:v>
                </c:pt>
                <c:pt idx="18">
                  <c:v>157</c:v>
                </c:pt>
                <c:pt idx="19">
                  <c:v>119</c:v>
                </c:pt>
                <c:pt idx="20">
                  <c:v>87</c:v>
                </c:pt>
                <c:pt idx="21">
                  <c:v>71</c:v>
                </c:pt>
                <c:pt idx="22">
                  <c:v>49</c:v>
                </c:pt>
                <c:pt idx="23">
                  <c:v>71</c:v>
                </c:pt>
              </c:numCache>
            </c:numRef>
          </c:val>
          <c:smooth val="0"/>
          <c:extLst>
            <c:ext xmlns:c16="http://schemas.microsoft.com/office/drawing/2014/chart" uri="{C3380CC4-5D6E-409C-BE32-E72D297353CC}">
              <c16:uniqueId val="{00000003-7275-46D3-A5B8-DEC3000010CC}"/>
            </c:ext>
          </c:extLst>
        </c:ser>
        <c:dLbls>
          <c:showLegendKey val="0"/>
          <c:showVal val="0"/>
          <c:showCatName val="0"/>
          <c:showSerName val="0"/>
          <c:showPercent val="0"/>
          <c:showBubbleSize val="0"/>
        </c:dLbls>
        <c:smooth val="0"/>
        <c:axId val="911456528"/>
        <c:axId val="911450704"/>
      </c:lineChart>
      <c:catAx>
        <c:axId val="911456528"/>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911450704"/>
        <c:crosses val="autoZero"/>
        <c:auto val="1"/>
        <c:lblAlgn val="ctr"/>
        <c:lblOffset val="100"/>
        <c:noMultiLvlLbl val="0"/>
      </c:catAx>
      <c:valAx>
        <c:axId val="911450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911456528"/>
        <c:crosses val="autoZero"/>
        <c:crossBetween val="between"/>
      </c:valAx>
      <c:spPr>
        <a:noFill/>
        <a:ln>
          <a:noFill/>
        </a:ln>
        <a:effectLst/>
      </c:spPr>
    </c:plotArea>
    <c:legend>
      <c:legendPos val="b"/>
      <c:layout>
        <c:manualLayout>
          <c:xMode val="edge"/>
          <c:yMode val="edge"/>
          <c:x val="9.6171061814663047E-2"/>
          <c:y val="0.17006711947266134"/>
          <c:w val="0.37620942569780735"/>
          <c:h val="0.19097331583552055"/>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100" b="1"/>
              <a:t>Nombre d'accidents et de victimes (Tués+blessés) en cumul de la semaine 12 à 19 inclus en France Métropolitaine</a:t>
            </a:r>
          </a:p>
        </c:rich>
      </c:tx>
      <c:layout>
        <c:manualLayout>
          <c:xMode val="edge"/>
          <c:yMode val="edge"/>
          <c:x val="0.1388643783182503"/>
          <c:y val="1.4184397163120567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9.2661231505353867E-2"/>
          <c:y val="0.1644038644105657"/>
          <c:w val="0.87533783940724219"/>
          <c:h val="0.69604065449265651"/>
        </c:manualLayout>
      </c:layout>
      <c:barChart>
        <c:barDir val="col"/>
        <c:grouping val="clustered"/>
        <c:varyColors val="0"/>
        <c:ser>
          <c:idx val="1"/>
          <c:order val="0"/>
          <c:tx>
            <c:v>Nombre d'accidents</c:v>
          </c:tx>
          <c:spPr>
            <a:solidFill>
              <a:srgbClr val="7030A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(ATB_Heure!$C$99:$G$99,ATB_Heure!$L$99)</c:f>
              <c:numCache>
                <c:formatCode>General</c:formatCode>
                <c:ptCount val="6"/>
                <c:pt idx="0">
                  <c:v>2015</c:v>
                </c:pt>
                <c:pt idx="1">
                  <c:v>2016</c:v>
                </c:pt>
                <c:pt idx="2">
                  <c:v>2017</c:v>
                </c:pt>
                <c:pt idx="3">
                  <c:v>2018</c:v>
                </c:pt>
                <c:pt idx="4">
                  <c:v>2019</c:v>
                </c:pt>
                <c:pt idx="5" formatCode="0;\(0\)">
                  <c:v>2020</c:v>
                </c:pt>
              </c:numCache>
            </c:numRef>
          </c:cat>
          <c:val>
            <c:numRef>
              <c:f>(ATB_Heure!$C$30:$G$30,ATB_Heure!$L$30)</c:f>
              <c:numCache>
                <c:formatCode>General</c:formatCode>
                <c:ptCount val="6"/>
                <c:pt idx="0">
                  <c:v>8261</c:v>
                </c:pt>
                <c:pt idx="1">
                  <c:v>8177</c:v>
                </c:pt>
                <c:pt idx="2">
                  <c:v>9065</c:v>
                </c:pt>
                <c:pt idx="3">
                  <c:v>8234</c:v>
                </c:pt>
                <c:pt idx="4">
                  <c:v>8243</c:v>
                </c:pt>
                <c:pt idx="5">
                  <c:v>2005</c:v>
                </c:pt>
              </c:numCache>
            </c:numRef>
          </c:val>
          <c:extLst>
            <c:ext xmlns:c16="http://schemas.microsoft.com/office/drawing/2014/chart" uri="{C3380CC4-5D6E-409C-BE32-E72D297353CC}">
              <c16:uniqueId val="{00000000-9186-41CA-BFA7-5E99D4EADD1C}"/>
            </c:ext>
          </c:extLst>
        </c:ser>
        <c:ser>
          <c:idx val="0"/>
          <c:order val="1"/>
          <c:tx>
            <c:v>Nombre de victimes</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(ATB_Heure!$C$99:$G$99,ATB_Heure!$L$99)</c:f>
              <c:numCache>
                <c:formatCode>General</c:formatCode>
                <c:ptCount val="6"/>
                <c:pt idx="0">
                  <c:v>2015</c:v>
                </c:pt>
                <c:pt idx="1">
                  <c:v>2016</c:v>
                </c:pt>
                <c:pt idx="2">
                  <c:v>2017</c:v>
                </c:pt>
                <c:pt idx="3">
                  <c:v>2018</c:v>
                </c:pt>
                <c:pt idx="4">
                  <c:v>2019</c:v>
                </c:pt>
                <c:pt idx="5" formatCode="0;\(0\)">
                  <c:v>2020</c:v>
                </c:pt>
              </c:numCache>
            </c:numRef>
          </c:cat>
          <c:val>
            <c:numRef>
              <c:f>(ATB_Heure!$C$124:$G$124,ATB_Heure!$L$124)</c:f>
              <c:numCache>
                <c:formatCode>General</c:formatCode>
                <c:ptCount val="6"/>
                <c:pt idx="0">
                  <c:v>10826</c:v>
                </c:pt>
                <c:pt idx="1">
                  <c:v>10721</c:v>
                </c:pt>
                <c:pt idx="2">
                  <c:v>11786</c:v>
                </c:pt>
                <c:pt idx="3">
                  <c:v>10909</c:v>
                </c:pt>
                <c:pt idx="4">
                  <c:v>10780</c:v>
                </c:pt>
                <c:pt idx="5">
                  <c:v>2425</c:v>
                </c:pt>
              </c:numCache>
            </c:numRef>
          </c:val>
          <c:extLst>
            <c:ext xmlns:c16="http://schemas.microsoft.com/office/drawing/2014/chart" uri="{C3380CC4-5D6E-409C-BE32-E72D297353CC}">
              <c16:uniqueId val="{00000001-9186-41CA-BFA7-5E99D4EADD1C}"/>
            </c:ext>
          </c:extLst>
        </c:ser>
        <c:dLbls>
          <c:showLegendKey val="0"/>
          <c:showVal val="0"/>
          <c:showCatName val="0"/>
          <c:showSerName val="0"/>
          <c:showPercent val="0"/>
          <c:showBubbleSize val="0"/>
        </c:dLbls>
        <c:gapWidth val="50"/>
        <c:overlap val="-20"/>
        <c:axId val="926335664"/>
        <c:axId val="926327760"/>
      </c:barChart>
      <c:catAx>
        <c:axId val="926335664"/>
        <c:scaling>
          <c:orientation val="minMax"/>
        </c:scaling>
        <c:delete val="0"/>
        <c:axPos val="b"/>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926327760"/>
        <c:crosses val="autoZero"/>
        <c:auto val="1"/>
        <c:lblAlgn val="ctr"/>
        <c:lblOffset val="100"/>
        <c:noMultiLvlLbl val="0"/>
      </c:catAx>
      <c:valAx>
        <c:axId val="9263277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926335664"/>
        <c:crosses val="autoZero"/>
        <c:crossBetween val="between"/>
      </c:valAx>
      <c:spPr>
        <a:noFill/>
        <a:ln>
          <a:solidFill>
            <a:schemeClr val="tx1">
              <a:lumMod val="50000"/>
              <a:lumOff val="50000"/>
            </a:schemeClr>
          </a:solidFill>
        </a:ln>
        <a:effectLst/>
      </c:spPr>
    </c:plotArea>
    <c:legend>
      <c:legendPos val="r"/>
      <c:layout>
        <c:manualLayout>
          <c:xMode val="edge"/>
          <c:yMode val="edge"/>
          <c:x val="0.20968745450490861"/>
          <c:y val="0.17943485787680793"/>
          <c:w val="0.634437275168097"/>
          <c:h val="7.51728374378734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barChart>
        <c:barDir val="col"/>
        <c:grouping val="clustered"/>
        <c:varyColors val="0"/>
        <c:ser>
          <c:idx val="1"/>
          <c:order val="0"/>
          <c:spPr>
            <a:solidFill>
              <a:schemeClr val="accent5">
                <a:lumMod val="60000"/>
                <a:lumOff val="40000"/>
              </a:schemeClr>
            </a:solidFill>
            <a:ln>
              <a:noFill/>
            </a:ln>
            <a:effectLst/>
          </c:spPr>
          <c:invertIfNegative val="0"/>
          <c:dPt>
            <c:idx val="5"/>
            <c:invertIfNegative val="0"/>
            <c:bubble3D val="0"/>
            <c:spPr>
              <a:solidFill>
                <a:schemeClr val="accent5"/>
              </a:solidFill>
              <a:ln>
                <a:noFill/>
              </a:ln>
              <a:effectLst/>
            </c:spPr>
            <c:extLst>
              <c:ext xmlns:c16="http://schemas.microsoft.com/office/drawing/2014/chart" uri="{C3380CC4-5D6E-409C-BE32-E72D297353CC}">
                <c16:uniqueId val="{00000001-24AC-4154-AC6B-CA5015E927F5}"/>
              </c:ext>
            </c:extLst>
          </c:dPt>
          <c:cat>
            <c:numRef>
              <c:f>(ATB_Heure!$C$5:$G$5,ATB_Heure!$L$5)</c:f>
              <c:numCache>
                <c:formatCode>General</c:formatCode>
                <c:ptCount val="6"/>
                <c:pt idx="0">
                  <c:v>2015</c:v>
                </c:pt>
                <c:pt idx="1">
                  <c:v>2016</c:v>
                </c:pt>
                <c:pt idx="2">
                  <c:v>2017</c:v>
                </c:pt>
                <c:pt idx="3">
                  <c:v>2018</c:v>
                </c:pt>
                <c:pt idx="4">
                  <c:v>2019</c:v>
                </c:pt>
                <c:pt idx="5" formatCode="0;\(0\)">
                  <c:v>2020</c:v>
                </c:pt>
              </c:numCache>
            </c:numRef>
          </c:cat>
          <c:val>
            <c:numRef>
              <c:f>(ATB_Heure!$C$124:$G$124,ATB_Heure!$L$124)</c:f>
              <c:numCache>
                <c:formatCode>General</c:formatCode>
                <c:ptCount val="6"/>
                <c:pt idx="0">
                  <c:v>10826</c:v>
                </c:pt>
                <c:pt idx="1">
                  <c:v>10721</c:v>
                </c:pt>
                <c:pt idx="2">
                  <c:v>11786</c:v>
                </c:pt>
                <c:pt idx="3">
                  <c:v>10909</c:v>
                </c:pt>
                <c:pt idx="4">
                  <c:v>10780</c:v>
                </c:pt>
                <c:pt idx="5">
                  <c:v>2425</c:v>
                </c:pt>
              </c:numCache>
            </c:numRef>
          </c:val>
          <c:extLst>
            <c:ext xmlns:c16="http://schemas.microsoft.com/office/drawing/2014/chart" uri="{C3380CC4-5D6E-409C-BE32-E72D297353CC}">
              <c16:uniqueId val="{00000002-24AC-4154-AC6B-CA5015E927F5}"/>
            </c:ext>
          </c:extLst>
        </c:ser>
        <c:dLbls>
          <c:showLegendKey val="0"/>
          <c:showVal val="0"/>
          <c:showCatName val="0"/>
          <c:showSerName val="0"/>
          <c:showPercent val="0"/>
          <c:showBubbleSize val="0"/>
        </c:dLbls>
        <c:gapWidth val="50"/>
        <c:overlap val="-27"/>
        <c:axId val="926335664"/>
        <c:axId val="926327760"/>
      </c:barChart>
      <c:catAx>
        <c:axId val="926335664"/>
        <c:scaling>
          <c:orientation val="minMax"/>
        </c:scaling>
        <c:delete val="0"/>
        <c:axPos val="b"/>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926327760"/>
        <c:crosses val="autoZero"/>
        <c:auto val="1"/>
        <c:lblAlgn val="ctr"/>
        <c:lblOffset val="100"/>
        <c:noMultiLvlLbl val="0"/>
      </c:catAx>
      <c:valAx>
        <c:axId val="9263277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926335664"/>
        <c:crosses val="autoZero"/>
        <c:crossBetween val="between"/>
      </c:valAx>
      <c:spPr>
        <a:noFill/>
        <a:ln>
          <a:solidFill>
            <a:schemeClr val="tx1">
              <a:lumMod val="50000"/>
              <a:lumOff val="50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chart" Target="../charts/chart28.xml"/><Relationship Id="rId5" Type="http://schemas.openxmlformats.org/officeDocument/2006/relationships/chart" Target="../charts/chart27.xml"/><Relationship Id="rId4" Type="http://schemas.openxmlformats.org/officeDocument/2006/relationships/chart" Target="../charts/chart26.xml"/></Relationships>
</file>

<file path=xl/drawings/_rels/drawing5.xml.rels><?xml version="1.0" encoding="UTF-8" standalone="yes"?>
<Relationships xmlns="http://schemas.openxmlformats.org/package/2006/relationships"><Relationship Id="rId8" Type="http://schemas.openxmlformats.org/officeDocument/2006/relationships/chart" Target="../charts/chart36.xml"/><Relationship Id="rId3" Type="http://schemas.openxmlformats.org/officeDocument/2006/relationships/chart" Target="../charts/chart31.xml"/><Relationship Id="rId7" Type="http://schemas.openxmlformats.org/officeDocument/2006/relationships/chart" Target="../charts/chart35.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chart" Target="../charts/chart34.xml"/><Relationship Id="rId5" Type="http://schemas.openxmlformats.org/officeDocument/2006/relationships/chart" Target="../charts/chart33.xml"/><Relationship Id="rId4" Type="http://schemas.openxmlformats.org/officeDocument/2006/relationships/chart" Target="../charts/chart3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5" Type="http://schemas.openxmlformats.org/officeDocument/2006/relationships/chart" Target="../charts/chart41.xml"/><Relationship Id="rId4" Type="http://schemas.openxmlformats.org/officeDocument/2006/relationships/chart" Target="../charts/chart40.xml"/></Relationships>
</file>

<file path=xl/drawings/_rels/drawing7.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9.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chart" Target="../charts/chart47.xml"/><Relationship Id="rId5" Type="http://schemas.openxmlformats.org/officeDocument/2006/relationships/chart" Target="../charts/chart51.xml"/><Relationship Id="rId4" Type="http://schemas.openxmlformats.org/officeDocument/2006/relationships/chart" Target="../charts/chart50.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chart" Target="../charts/chart52.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chart" Target="../charts/chart56.xml"/><Relationship Id="rId1" Type="http://schemas.openxmlformats.org/officeDocument/2006/relationships/chart" Target="../charts/chart55.xml"/><Relationship Id="rId6" Type="http://schemas.openxmlformats.org/officeDocument/2006/relationships/chart" Target="../charts/chart60.xml"/><Relationship Id="rId5" Type="http://schemas.openxmlformats.org/officeDocument/2006/relationships/chart" Target="../charts/chart59.xml"/><Relationship Id="rId4" Type="http://schemas.openxmlformats.org/officeDocument/2006/relationships/chart" Target="../charts/chart5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chart" Target="../charts/chart63.xml"/><Relationship Id="rId1" Type="http://schemas.openxmlformats.org/officeDocument/2006/relationships/chart" Target="../charts/chart62.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chart" Target="../charts/chart6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17.xml.rels><?xml version="1.0" encoding="UTF-8" standalone="yes"?>
<Relationships xmlns="http://schemas.openxmlformats.org/package/2006/relationships"><Relationship Id="rId8" Type="http://schemas.openxmlformats.org/officeDocument/2006/relationships/chart" Target="../charts/chart76.xml"/><Relationship Id="rId13" Type="http://schemas.openxmlformats.org/officeDocument/2006/relationships/chart" Target="../charts/chart81.xml"/><Relationship Id="rId3" Type="http://schemas.openxmlformats.org/officeDocument/2006/relationships/chart" Target="../charts/chart71.xml"/><Relationship Id="rId7" Type="http://schemas.openxmlformats.org/officeDocument/2006/relationships/chart" Target="../charts/chart75.xml"/><Relationship Id="rId12" Type="http://schemas.openxmlformats.org/officeDocument/2006/relationships/chart" Target="../charts/chart80.xml"/><Relationship Id="rId2" Type="http://schemas.openxmlformats.org/officeDocument/2006/relationships/chart" Target="../charts/chart70.xml"/><Relationship Id="rId1" Type="http://schemas.openxmlformats.org/officeDocument/2006/relationships/chart" Target="../charts/chart69.xml"/><Relationship Id="rId6" Type="http://schemas.openxmlformats.org/officeDocument/2006/relationships/chart" Target="../charts/chart74.xml"/><Relationship Id="rId11" Type="http://schemas.openxmlformats.org/officeDocument/2006/relationships/chart" Target="../charts/chart79.xml"/><Relationship Id="rId5" Type="http://schemas.openxmlformats.org/officeDocument/2006/relationships/chart" Target="../charts/chart73.xml"/><Relationship Id="rId10" Type="http://schemas.openxmlformats.org/officeDocument/2006/relationships/chart" Target="../charts/chart78.xml"/><Relationship Id="rId4" Type="http://schemas.openxmlformats.org/officeDocument/2006/relationships/chart" Target="../charts/chart72.xml"/><Relationship Id="rId9" Type="http://schemas.openxmlformats.org/officeDocument/2006/relationships/chart" Target="../charts/chart77.xml"/><Relationship Id="rId14" Type="http://schemas.openxmlformats.org/officeDocument/2006/relationships/chart" Target="../charts/chart82.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85.xml"/><Relationship Id="rId2" Type="http://schemas.openxmlformats.org/officeDocument/2006/relationships/chart" Target="../charts/chart84.xml"/><Relationship Id="rId1" Type="http://schemas.openxmlformats.org/officeDocument/2006/relationships/chart" Target="../charts/chart83.xml"/></Relationships>
</file>

<file path=xl/drawings/drawing1.xml><?xml version="1.0" encoding="utf-8"?>
<xdr:wsDr xmlns:xdr="http://schemas.openxmlformats.org/drawingml/2006/spreadsheetDrawing" xmlns:a="http://schemas.openxmlformats.org/drawingml/2006/main">
  <xdr:twoCellAnchor>
    <xdr:from>
      <xdr:col>6</xdr:col>
      <xdr:colOff>76200</xdr:colOff>
      <xdr:row>27</xdr:row>
      <xdr:rowOff>57150</xdr:rowOff>
    </xdr:from>
    <xdr:to>
      <xdr:col>11</xdr:col>
      <xdr:colOff>76199</xdr:colOff>
      <xdr:row>40</xdr:row>
      <xdr:rowOff>123825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27</xdr:row>
      <xdr:rowOff>38100</xdr:rowOff>
    </xdr:from>
    <xdr:to>
      <xdr:col>6</xdr:col>
      <xdr:colOff>47625</xdr:colOff>
      <xdr:row>41</xdr:row>
      <xdr:rowOff>19050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161925</xdr:colOff>
      <xdr:row>6</xdr:row>
      <xdr:rowOff>171449</xdr:rowOff>
    </xdr:from>
    <xdr:to>
      <xdr:col>9</xdr:col>
      <xdr:colOff>266700</xdr:colOff>
      <xdr:row>24</xdr:row>
      <xdr:rowOff>85725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47626</xdr:colOff>
      <xdr:row>42</xdr:row>
      <xdr:rowOff>104775</xdr:rowOff>
    </xdr:from>
    <xdr:to>
      <xdr:col>5</xdr:col>
      <xdr:colOff>866776</xdr:colOff>
      <xdr:row>56</xdr:row>
      <xdr:rowOff>66676</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790576</xdr:colOff>
      <xdr:row>42</xdr:row>
      <xdr:rowOff>104775</xdr:rowOff>
    </xdr:from>
    <xdr:to>
      <xdr:col>10</xdr:col>
      <xdr:colOff>447676</xdr:colOff>
      <xdr:row>56</xdr:row>
      <xdr:rowOff>66676</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58</xdr:row>
      <xdr:rowOff>47625</xdr:rowOff>
    </xdr:from>
    <xdr:to>
      <xdr:col>5</xdr:col>
      <xdr:colOff>809625</xdr:colOff>
      <xdr:row>66</xdr:row>
      <xdr:rowOff>133350</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95250</xdr:colOff>
      <xdr:row>67</xdr:row>
      <xdr:rowOff>9525</xdr:rowOff>
    </xdr:from>
    <xdr:to>
      <xdr:col>5</xdr:col>
      <xdr:colOff>809625</xdr:colOff>
      <xdr:row>77</xdr:row>
      <xdr:rowOff>43542</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885826</xdr:colOff>
      <xdr:row>58</xdr:row>
      <xdr:rowOff>38100</xdr:rowOff>
    </xdr:from>
    <xdr:to>
      <xdr:col>10</xdr:col>
      <xdr:colOff>447676</xdr:colOff>
      <xdr:row>75</xdr:row>
      <xdr:rowOff>23132</xdr:rowOff>
    </xdr:to>
    <xdr:graphicFrame macro="">
      <xdr:nvGraphicFramePr>
        <xdr:cNvPr id="11"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0</xdr:col>
      <xdr:colOff>390525</xdr:colOff>
      <xdr:row>25</xdr:row>
      <xdr:rowOff>28574</xdr:rowOff>
    </xdr:from>
    <xdr:ext cx="3762375" cy="2057401"/>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5</xdr:col>
      <xdr:colOff>161924</xdr:colOff>
      <xdr:row>25</xdr:row>
      <xdr:rowOff>0</xdr:rowOff>
    </xdr:from>
    <xdr:ext cx="4676776" cy="2343150"/>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twoCellAnchor>
    <xdr:from>
      <xdr:col>0</xdr:col>
      <xdr:colOff>85725</xdr:colOff>
      <xdr:row>47</xdr:row>
      <xdr:rowOff>47625</xdr:rowOff>
    </xdr:from>
    <xdr:to>
      <xdr:col>5</xdr:col>
      <xdr:colOff>600075</xdr:colOff>
      <xdr:row>62</xdr:row>
      <xdr:rowOff>161925</xdr:rowOff>
    </xdr:to>
    <xdr:grpSp>
      <xdr:nvGrpSpPr>
        <xdr:cNvPr id="5" name="Groupe 4"/>
        <xdr:cNvGrpSpPr/>
      </xdr:nvGrpSpPr>
      <xdr:grpSpPr>
        <a:xfrm>
          <a:off x="85725" y="8324850"/>
          <a:ext cx="4667250" cy="2686050"/>
          <a:chOff x="85725" y="8324850"/>
          <a:chExt cx="4667250" cy="2686050"/>
        </a:xfrm>
      </xdr:grpSpPr>
      <xdr:graphicFrame macro="">
        <xdr:nvGraphicFramePr>
          <xdr:cNvPr id="4" name="Graphique 3"/>
          <xdr:cNvGraphicFramePr>
            <a:graphicFrameLocks/>
          </xdr:cNvGraphicFramePr>
        </xdr:nvGraphicFramePr>
        <xdr:xfrm>
          <a:off x="85725" y="8324850"/>
          <a:ext cx="4667250" cy="22383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28" name="Groupe 27"/>
          <xdr:cNvGrpSpPr/>
        </xdr:nvGrpSpPr>
        <xdr:grpSpPr>
          <a:xfrm>
            <a:off x="847725" y="10658475"/>
            <a:ext cx="2990850" cy="352425"/>
            <a:chOff x="2695575" y="8220075"/>
            <a:chExt cx="2990850" cy="352425"/>
          </a:xfrm>
        </xdr:grpSpPr>
        <xdr:sp macro="" textlink="">
          <xdr:nvSpPr>
            <xdr:cNvPr id="6" name="Rectangle 5"/>
            <xdr:cNvSpPr/>
          </xdr:nvSpPr>
          <xdr:spPr>
            <a:xfrm>
              <a:off x="2695575" y="8220075"/>
              <a:ext cx="2962275" cy="352425"/>
            </a:xfrm>
            <a:prstGeom prst="rect">
              <a:avLst/>
            </a:prstGeom>
            <a:solidFill>
              <a:schemeClr val="bg2"/>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7" name="Rectangle 6"/>
            <xdr:cNvSpPr/>
          </xdr:nvSpPr>
          <xdr:spPr>
            <a:xfrm>
              <a:off x="2873230" y="8324849"/>
              <a:ext cx="149863" cy="144000"/>
            </a:xfrm>
            <a:prstGeom prst="rect">
              <a:avLst/>
            </a:prstGeom>
            <a:pattFill prst="dkUpDiag">
              <a:fgClr>
                <a:schemeClr val="accent2">
                  <a:lumMod val="75000"/>
                </a:schemeClr>
              </a:fgClr>
              <a:bgClr>
                <a:schemeClr val="bg1"/>
              </a:bgClr>
            </a:patt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8" name="Rectangle 7"/>
            <xdr:cNvSpPr/>
          </xdr:nvSpPr>
          <xdr:spPr>
            <a:xfrm>
              <a:off x="4042938" y="8334374"/>
              <a:ext cx="149863" cy="1440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9" name="ZoneTexte 8"/>
            <xdr:cNvSpPr txBox="1"/>
          </xdr:nvSpPr>
          <xdr:spPr>
            <a:xfrm>
              <a:off x="4141291" y="8267700"/>
              <a:ext cx="5055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100"/>
                <a:t>2020</a:t>
              </a:r>
            </a:p>
          </xdr:txBody>
        </xdr:sp>
        <xdr:sp macro="" textlink="">
          <xdr:nvSpPr>
            <xdr:cNvPr id="10" name="ZoneTexte 9"/>
            <xdr:cNvSpPr txBox="1"/>
          </xdr:nvSpPr>
          <xdr:spPr>
            <a:xfrm>
              <a:off x="2981882" y="8267700"/>
              <a:ext cx="83239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100"/>
                <a:t>2015-2019</a:t>
              </a:r>
            </a:p>
          </xdr:txBody>
        </xdr:sp>
        <xdr:sp macro="" textlink="">
          <xdr:nvSpPr>
            <xdr:cNvPr id="11" name="ZoneTexte 10"/>
            <xdr:cNvSpPr txBox="1"/>
          </xdr:nvSpPr>
          <xdr:spPr>
            <a:xfrm>
              <a:off x="4895050" y="8267700"/>
              <a:ext cx="7913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100" b="1">
                  <a:solidFill>
                    <a:schemeClr val="accent5"/>
                  </a:solidFill>
                </a:rPr>
                <a:t>évolution</a:t>
              </a:r>
            </a:p>
          </xdr:txBody>
        </xdr:sp>
        <xdr:sp macro="" textlink="">
          <xdr:nvSpPr>
            <xdr:cNvPr id="12" name="ZoneTexte 11"/>
            <xdr:cNvSpPr txBox="1"/>
          </xdr:nvSpPr>
          <xdr:spPr>
            <a:xfrm>
              <a:off x="4715844" y="8267700"/>
              <a:ext cx="2478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100" b="1">
                  <a:solidFill>
                    <a:schemeClr val="accent5"/>
                  </a:solidFill>
                </a:rPr>
                <a:t>%</a:t>
              </a:r>
            </a:p>
          </xdr:txBody>
        </xdr:sp>
      </xdr:grpSp>
    </xdr:grpSp>
    <xdr:clientData/>
  </xdr:twoCellAnchor>
  <xdr:absoluteAnchor>
    <xdr:pos x="123825" y="11096625"/>
    <xdr:ext cx="4705350" cy="2152651"/>
    <xdr:graphicFrame macro="">
      <xdr:nvGraphicFramePr>
        <xdr:cNvPr id="13" name="Graphique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5305425" y="11125200"/>
    <xdr:ext cx="2266949" cy="2047875"/>
    <xdr:graphicFrame macro="">
      <xdr:nvGraphicFramePr>
        <xdr:cNvPr id="14"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twoCellAnchor>
    <xdr:from>
      <xdr:col>1</xdr:col>
      <xdr:colOff>809625</xdr:colOff>
      <xdr:row>2</xdr:row>
      <xdr:rowOff>57149</xdr:rowOff>
    </xdr:from>
    <xdr:to>
      <xdr:col>9</xdr:col>
      <xdr:colOff>228600</xdr:colOff>
      <xdr:row>22</xdr:row>
      <xdr:rowOff>47624</xdr:rowOff>
    </xdr:to>
    <xdr:graphicFrame macro="">
      <xdr:nvGraphicFramePr>
        <xdr:cNvPr id="18" name="Graphique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76200</xdr:colOff>
      <xdr:row>27</xdr:row>
      <xdr:rowOff>57150</xdr:rowOff>
    </xdr:from>
    <xdr:to>
      <xdr:col>11</xdr:col>
      <xdr:colOff>76199</xdr:colOff>
      <xdr:row>40</xdr:row>
      <xdr:rowOff>123825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27</xdr:row>
      <xdr:rowOff>38100</xdr:rowOff>
    </xdr:from>
    <xdr:to>
      <xdr:col>6</xdr:col>
      <xdr:colOff>47625</xdr:colOff>
      <xdr:row>41</xdr:row>
      <xdr:rowOff>19050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161925</xdr:colOff>
      <xdr:row>6</xdr:row>
      <xdr:rowOff>171449</xdr:rowOff>
    </xdr:from>
    <xdr:to>
      <xdr:col>9</xdr:col>
      <xdr:colOff>266700</xdr:colOff>
      <xdr:row>24</xdr:row>
      <xdr:rowOff>85725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47626</xdr:colOff>
      <xdr:row>42</xdr:row>
      <xdr:rowOff>104775</xdr:rowOff>
    </xdr:from>
    <xdr:to>
      <xdr:col>5</xdr:col>
      <xdr:colOff>866776</xdr:colOff>
      <xdr:row>56</xdr:row>
      <xdr:rowOff>66676</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790576</xdr:colOff>
      <xdr:row>42</xdr:row>
      <xdr:rowOff>104775</xdr:rowOff>
    </xdr:from>
    <xdr:to>
      <xdr:col>10</xdr:col>
      <xdr:colOff>447676</xdr:colOff>
      <xdr:row>56</xdr:row>
      <xdr:rowOff>66676</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58</xdr:row>
      <xdr:rowOff>47625</xdr:rowOff>
    </xdr:from>
    <xdr:to>
      <xdr:col>5</xdr:col>
      <xdr:colOff>809625</xdr:colOff>
      <xdr:row>66</xdr:row>
      <xdr:rowOff>133350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95250</xdr:colOff>
      <xdr:row>67</xdr:row>
      <xdr:rowOff>9525</xdr:rowOff>
    </xdr:from>
    <xdr:to>
      <xdr:col>5</xdr:col>
      <xdr:colOff>809625</xdr:colOff>
      <xdr:row>77</xdr:row>
      <xdr:rowOff>43542</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885826</xdr:colOff>
      <xdr:row>58</xdr:row>
      <xdr:rowOff>38100</xdr:rowOff>
    </xdr:from>
    <xdr:to>
      <xdr:col>10</xdr:col>
      <xdr:colOff>447676</xdr:colOff>
      <xdr:row>75</xdr:row>
      <xdr:rowOff>23132</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0</xdr:col>
      <xdr:colOff>352425</xdr:colOff>
      <xdr:row>25</xdr:row>
      <xdr:rowOff>28574</xdr:rowOff>
    </xdr:from>
    <xdr:ext cx="3905250" cy="2057401"/>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5</xdr:col>
      <xdr:colOff>161924</xdr:colOff>
      <xdr:row>25</xdr:row>
      <xdr:rowOff>0</xdr:rowOff>
    </xdr:from>
    <xdr:ext cx="4676776" cy="2343150"/>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twoCellAnchor>
    <xdr:from>
      <xdr:col>0</xdr:col>
      <xdr:colOff>85725</xdr:colOff>
      <xdr:row>47</xdr:row>
      <xdr:rowOff>47625</xdr:rowOff>
    </xdr:from>
    <xdr:to>
      <xdr:col>5</xdr:col>
      <xdr:colOff>600075</xdr:colOff>
      <xdr:row>62</xdr:row>
      <xdr:rowOff>161925</xdr:rowOff>
    </xdr:to>
    <xdr:grpSp>
      <xdr:nvGrpSpPr>
        <xdr:cNvPr id="4" name="Groupe 3"/>
        <xdr:cNvGrpSpPr/>
      </xdr:nvGrpSpPr>
      <xdr:grpSpPr>
        <a:xfrm>
          <a:off x="89916" y="8035834"/>
          <a:ext cx="4906191" cy="2593195"/>
          <a:chOff x="85725" y="8324850"/>
          <a:chExt cx="4667250" cy="2686050"/>
        </a:xfrm>
      </xdr:grpSpPr>
      <xdr:graphicFrame macro="">
        <xdr:nvGraphicFramePr>
          <xdr:cNvPr id="5" name="Graphique 4"/>
          <xdr:cNvGraphicFramePr>
            <a:graphicFrameLocks/>
          </xdr:cNvGraphicFramePr>
        </xdr:nvGraphicFramePr>
        <xdr:xfrm>
          <a:off x="85725" y="8324850"/>
          <a:ext cx="4667250" cy="22383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6" name="Groupe 5"/>
          <xdr:cNvGrpSpPr/>
        </xdr:nvGrpSpPr>
        <xdr:grpSpPr>
          <a:xfrm>
            <a:off x="847725" y="10658475"/>
            <a:ext cx="2990850" cy="352425"/>
            <a:chOff x="2695575" y="8220075"/>
            <a:chExt cx="2990850" cy="352425"/>
          </a:xfrm>
        </xdr:grpSpPr>
        <xdr:sp macro="" textlink="">
          <xdr:nvSpPr>
            <xdr:cNvPr id="7" name="Rectangle 6"/>
            <xdr:cNvSpPr/>
          </xdr:nvSpPr>
          <xdr:spPr>
            <a:xfrm>
              <a:off x="2695575" y="8220075"/>
              <a:ext cx="2962275" cy="352425"/>
            </a:xfrm>
            <a:prstGeom prst="rect">
              <a:avLst/>
            </a:prstGeom>
            <a:solidFill>
              <a:schemeClr val="bg2"/>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8" name="Rectangle 7"/>
            <xdr:cNvSpPr/>
          </xdr:nvSpPr>
          <xdr:spPr>
            <a:xfrm>
              <a:off x="2873230" y="8324849"/>
              <a:ext cx="149863" cy="144000"/>
            </a:xfrm>
            <a:prstGeom prst="rect">
              <a:avLst/>
            </a:prstGeom>
            <a:pattFill prst="dkUpDiag">
              <a:fgClr>
                <a:schemeClr val="accent2">
                  <a:lumMod val="75000"/>
                </a:schemeClr>
              </a:fgClr>
              <a:bgClr>
                <a:schemeClr val="bg1"/>
              </a:bgClr>
            </a:patt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9" name="Rectangle 8"/>
            <xdr:cNvSpPr/>
          </xdr:nvSpPr>
          <xdr:spPr>
            <a:xfrm>
              <a:off x="4042938" y="8334374"/>
              <a:ext cx="149863" cy="1440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0" name="ZoneTexte 9"/>
            <xdr:cNvSpPr txBox="1"/>
          </xdr:nvSpPr>
          <xdr:spPr>
            <a:xfrm>
              <a:off x="4141291" y="8267700"/>
              <a:ext cx="5055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100"/>
                <a:t>2020</a:t>
              </a:r>
            </a:p>
          </xdr:txBody>
        </xdr:sp>
        <xdr:sp macro="" textlink="">
          <xdr:nvSpPr>
            <xdr:cNvPr id="11" name="ZoneTexte 10"/>
            <xdr:cNvSpPr txBox="1"/>
          </xdr:nvSpPr>
          <xdr:spPr>
            <a:xfrm>
              <a:off x="2981882" y="8267700"/>
              <a:ext cx="83239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100"/>
                <a:t>2015-2019</a:t>
              </a:r>
            </a:p>
          </xdr:txBody>
        </xdr:sp>
        <xdr:sp macro="" textlink="">
          <xdr:nvSpPr>
            <xdr:cNvPr id="12" name="ZoneTexte 11"/>
            <xdr:cNvSpPr txBox="1"/>
          </xdr:nvSpPr>
          <xdr:spPr>
            <a:xfrm>
              <a:off x="4895050" y="8267700"/>
              <a:ext cx="7913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100" b="1">
                  <a:solidFill>
                    <a:schemeClr val="accent5"/>
                  </a:solidFill>
                </a:rPr>
                <a:t>variation</a:t>
              </a:r>
            </a:p>
          </xdr:txBody>
        </xdr:sp>
        <xdr:sp macro="" textlink="">
          <xdr:nvSpPr>
            <xdr:cNvPr id="13" name="ZoneTexte 12"/>
            <xdr:cNvSpPr txBox="1"/>
          </xdr:nvSpPr>
          <xdr:spPr>
            <a:xfrm>
              <a:off x="4715844" y="8267700"/>
              <a:ext cx="2478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100" b="1">
                  <a:solidFill>
                    <a:schemeClr val="accent5"/>
                  </a:solidFill>
                </a:rPr>
                <a:t>%</a:t>
              </a:r>
            </a:p>
          </xdr:txBody>
        </xdr:sp>
      </xdr:grpSp>
    </xdr:grpSp>
    <xdr:clientData/>
  </xdr:twoCellAnchor>
  <xdr:absoluteAnchor>
    <xdr:pos x="123825" y="11096625"/>
    <xdr:ext cx="4705350" cy="2152651"/>
    <xdr:graphicFrame macro="">
      <xdr:nvGraphicFramePr>
        <xdr:cNvPr id="14"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5305425" y="11125200"/>
    <xdr:ext cx="2266949" cy="2047875"/>
    <xdr:graphicFrame macro="">
      <xdr:nvGraphicFramePr>
        <xdr:cNvPr id="15"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twoCellAnchor>
    <xdr:from>
      <xdr:col>1</xdr:col>
      <xdr:colOff>809625</xdr:colOff>
      <xdr:row>2</xdr:row>
      <xdr:rowOff>57149</xdr:rowOff>
    </xdr:from>
    <xdr:to>
      <xdr:col>9</xdr:col>
      <xdr:colOff>228600</xdr:colOff>
      <xdr:row>22</xdr:row>
      <xdr:rowOff>47624</xdr:rowOff>
    </xdr:to>
    <xdr:graphicFrame macro="">
      <xdr:nvGraphicFramePr>
        <xdr:cNvPr id="16" name="Graphique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27</xdr:row>
      <xdr:rowOff>57150</xdr:rowOff>
    </xdr:from>
    <xdr:to>
      <xdr:col>11</xdr:col>
      <xdr:colOff>76199</xdr:colOff>
      <xdr:row>40</xdr:row>
      <xdr:rowOff>123825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27</xdr:row>
      <xdr:rowOff>38100</xdr:rowOff>
    </xdr:from>
    <xdr:to>
      <xdr:col>6</xdr:col>
      <xdr:colOff>47625</xdr:colOff>
      <xdr:row>41</xdr:row>
      <xdr:rowOff>19050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161924</xdr:colOff>
      <xdr:row>6</xdr:row>
      <xdr:rowOff>171449</xdr:rowOff>
    </xdr:from>
    <xdr:to>
      <xdr:col>9</xdr:col>
      <xdr:colOff>295274</xdr:colOff>
      <xdr:row>24</xdr:row>
      <xdr:rowOff>85725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47626</xdr:colOff>
      <xdr:row>42</xdr:row>
      <xdr:rowOff>104775</xdr:rowOff>
    </xdr:from>
    <xdr:to>
      <xdr:col>5</xdr:col>
      <xdr:colOff>866776</xdr:colOff>
      <xdr:row>56</xdr:row>
      <xdr:rowOff>66676</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790576</xdr:colOff>
      <xdr:row>42</xdr:row>
      <xdr:rowOff>104775</xdr:rowOff>
    </xdr:from>
    <xdr:to>
      <xdr:col>10</xdr:col>
      <xdr:colOff>447676</xdr:colOff>
      <xdr:row>56</xdr:row>
      <xdr:rowOff>66676</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58</xdr:row>
      <xdr:rowOff>47625</xdr:rowOff>
    </xdr:from>
    <xdr:to>
      <xdr:col>5</xdr:col>
      <xdr:colOff>809625</xdr:colOff>
      <xdr:row>66</xdr:row>
      <xdr:rowOff>133350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95250</xdr:colOff>
      <xdr:row>67</xdr:row>
      <xdr:rowOff>9525</xdr:rowOff>
    </xdr:from>
    <xdr:to>
      <xdr:col>5</xdr:col>
      <xdr:colOff>809625</xdr:colOff>
      <xdr:row>77</xdr:row>
      <xdr:rowOff>43542</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885826</xdr:colOff>
      <xdr:row>58</xdr:row>
      <xdr:rowOff>38100</xdr:rowOff>
    </xdr:from>
    <xdr:to>
      <xdr:col>10</xdr:col>
      <xdr:colOff>447676</xdr:colOff>
      <xdr:row>75</xdr:row>
      <xdr:rowOff>23132</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0</xdr:col>
      <xdr:colOff>342901</xdr:colOff>
      <xdr:row>25</xdr:row>
      <xdr:rowOff>28574</xdr:rowOff>
    </xdr:from>
    <xdr:ext cx="3810000" cy="2057401"/>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5</xdr:col>
      <xdr:colOff>161924</xdr:colOff>
      <xdr:row>25</xdr:row>
      <xdr:rowOff>0</xdr:rowOff>
    </xdr:from>
    <xdr:ext cx="4676776" cy="2343150"/>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twoCellAnchor>
    <xdr:from>
      <xdr:col>0</xdr:col>
      <xdr:colOff>19050</xdr:colOff>
      <xdr:row>47</xdr:row>
      <xdr:rowOff>47625</xdr:rowOff>
    </xdr:from>
    <xdr:to>
      <xdr:col>5</xdr:col>
      <xdr:colOff>600075</xdr:colOff>
      <xdr:row>62</xdr:row>
      <xdr:rowOff>161925</xdr:rowOff>
    </xdr:to>
    <xdr:grpSp>
      <xdr:nvGrpSpPr>
        <xdr:cNvPr id="4" name="Groupe 3"/>
        <xdr:cNvGrpSpPr/>
      </xdr:nvGrpSpPr>
      <xdr:grpSpPr>
        <a:xfrm>
          <a:off x="19812" y="8035834"/>
          <a:ext cx="4976295" cy="2593195"/>
          <a:chOff x="19050" y="8324850"/>
          <a:chExt cx="4733925" cy="2686050"/>
        </a:xfrm>
      </xdr:grpSpPr>
      <xdr:graphicFrame macro="">
        <xdr:nvGraphicFramePr>
          <xdr:cNvPr id="5" name="Graphique 4"/>
          <xdr:cNvGraphicFramePr>
            <a:graphicFrameLocks/>
          </xdr:cNvGraphicFramePr>
        </xdr:nvGraphicFramePr>
        <xdr:xfrm>
          <a:off x="19050" y="8324850"/>
          <a:ext cx="4733925" cy="22383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6" name="Groupe 5"/>
          <xdr:cNvGrpSpPr/>
        </xdr:nvGrpSpPr>
        <xdr:grpSpPr>
          <a:xfrm>
            <a:off x="847725" y="10658475"/>
            <a:ext cx="2990850" cy="352425"/>
            <a:chOff x="2695575" y="8220075"/>
            <a:chExt cx="2990850" cy="352425"/>
          </a:xfrm>
        </xdr:grpSpPr>
        <xdr:sp macro="" textlink="">
          <xdr:nvSpPr>
            <xdr:cNvPr id="7" name="Rectangle 6"/>
            <xdr:cNvSpPr/>
          </xdr:nvSpPr>
          <xdr:spPr>
            <a:xfrm>
              <a:off x="2695575" y="8220075"/>
              <a:ext cx="2962275" cy="352425"/>
            </a:xfrm>
            <a:prstGeom prst="rect">
              <a:avLst/>
            </a:prstGeom>
            <a:solidFill>
              <a:schemeClr val="bg2"/>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8" name="Rectangle 7"/>
            <xdr:cNvSpPr/>
          </xdr:nvSpPr>
          <xdr:spPr>
            <a:xfrm>
              <a:off x="2873230" y="8324849"/>
              <a:ext cx="149863" cy="144000"/>
            </a:xfrm>
            <a:prstGeom prst="rect">
              <a:avLst/>
            </a:prstGeom>
            <a:pattFill prst="dkUpDiag">
              <a:fgClr>
                <a:schemeClr val="accent2">
                  <a:lumMod val="75000"/>
                </a:schemeClr>
              </a:fgClr>
              <a:bgClr>
                <a:schemeClr val="bg1"/>
              </a:bgClr>
            </a:patt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9" name="Rectangle 8"/>
            <xdr:cNvSpPr/>
          </xdr:nvSpPr>
          <xdr:spPr>
            <a:xfrm>
              <a:off x="4042938" y="8334374"/>
              <a:ext cx="149863" cy="1440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0" name="ZoneTexte 9"/>
            <xdr:cNvSpPr txBox="1"/>
          </xdr:nvSpPr>
          <xdr:spPr>
            <a:xfrm>
              <a:off x="4141291" y="8267700"/>
              <a:ext cx="5055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100"/>
                <a:t>2020</a:t>
              </a:r>
            </a:p>
          </xdr:txBody>
        </xdr:sp>
        <xdr:sp macro="" textlink="">
          <xdr:nvSpPr>
            <xdr:cNvPr id="11" name="ZoneTexte 10"/>
            <xdr:cNvSpPr txBox="1"/>
          </xdr:nvSpPr>
          <xdr:spPr>
            <a:xfrm>
              <a:off x="2981882" y="8267700"/>
              <a:ext cx="83239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100"/>
                <a:t>2015-2019</a:t>
              </a:r>
            </a:p>
          </xdr:txBody>
        </xdr:sp>
        <xdr:sp macro="" textlink="">
          <xdr:nvSpPr>
            <xdr:cNvPr id="12" name="ZoneTexte 11"/>
            <xdr:cNvSpPr txBox="1"/>
          </xdr:nvSpPr>
          <xdr:spPr>
            <a:xfrm>
              <a:off x="4895050" y="8267700"/>
              <a:ext cx="7913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100" b="1">
                  <a:solidFill>
                    <a:schemeClr val="accent5"/>
                  </a:solidFill>
                </a:rPr>
                <a:t>evolución</a:t>
              </a:r>
            </a:p>
          </xdr:txBody>
        </xdr:sp>
        <xdr:sp macro="" textlink="">
          <xdr:nvSpPr>
            <xdr:cNvPr id="13" name="ZoneTexte 12"/>
            <xdr:cNvSpPr txBox="1"/>
          </xdr:nvSpPr>
          <xdr:spPr>
            <a:xfrm>
              <a:off x="4715844" y="8267700"/>
              <a:ext cx="2478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100" b="1">
                  <a:solidFill>
                    <a:schemeClr val="accent5"/>
                  </a:solidFill>
                </a:rPr>
                <a:t>%</a:t>
              </a:r>
            </a:p>
          </xdr:txBody>
        </xdr:sp>
      </xdr:grpSp>
    </xdr:grpSp>
    <xdr:clientData/>
  </xdr:twoCellAnchor>
  <xdr:absoluteAnchor>
    <xdr:pos x="123825" y="11096625"/>
    <xdr:ext cx="4705350" cy="2152651"/>
    <xdr:graphicFrame macro="">
      <xdr:nvGraphicFramePr>
        <xdr:cNvPr id="14"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5305425" y="11125200"/>
    <xdr:ext cx="2266949" cy="2047875"/>
    <xdr:graphicFrame macro="">
      <xdr:nvGraphicFramePr>
        <xdr:cNvPr id="15"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twoCellAnchor>
    <xdr:from>
      <xdr:col>1</xdr:col>
      <xdr:colOff>809625</xdr:colOff>
      <xdr:row>2</xdr:row>
      <xdr:rowOff>57149</xdr:rowOff>
    </xdr:from>
    <xdr:to>
      <xdr:col>9</xdr:col>
      <xdr:colOff>228600</xdr:colOff>
      <xdr:row>22</xdr:row>
      <xdr:rowOff>47624</xdr:rowOff>
    </xdr:to>
    <xdr:graphicFrame macro="">
      <xdr:nvGraphicFramePr>
        <xdr:cNvPr id="16" name="Graphique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171450</xdr:colOff>
      <xdr:row>5</xdr:row>
      <xdr:rowOff>0</xdr:rowOff>
    </xdr:from>
    <xdr:to>
      <xdr:col>27</xdr:col>
      <xdr:colOff>561976</xdr:colOff>
      <xdr:row>25</xdr:row>
      <xdr:rowOff>114300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17</xdr:col>
      <xdr:colOff>171450</xdr:colOff>
      <xdr:row>27</xdr:row>
      <xdr:rowOff>95250</xdr:rowOff>
    </xdr:from>
    <xdr:to>
      <xdr:col>27</xdr:col>
      <xdr:colOff>561976</xdr:colOff>
      <xdr:row>48</xdr:row>
      <xdr:rowOff>47625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10</xdr:col>
      <xdr:colOff>657225</xdr:colOff>
      <xdr:row>21</xdr:row>
      <xdr:rowOff>66675</xdr:rowOff>
    </xdr:from>
    <xdr:to>
      <xdr:col>19</xdr:col>
      <xdr:colOff>533400</xdr:colOff>
      <xdr:row>43</xdr:row>
      <xdr:rowOff>28575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266700</xdr:colOff>
      <xdr:row>11</xdr:row>
      <xdr:rowOff>133350</xdr:rowOff>
    </xdr:from>
    <xdr:to>
      <xdr:col>39</xdr:col>
      <xdr:colOff>104775</xdr:colOff>
      <xdr:row>31</xdr:row>
      <xdr:rowOff>66675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15</xdr:col>
      <xdr:colOff>9524</xdr:colOff>
      <xdr:row>31</xdr:row>
      <xdr:rowOff>66675</xdr:rowOff>
    </xdr:from>
    <xdr:to>
      <xdr:col>24</xdr:col>
      <xdr:colOff>104774</xdr:colOff>
      <xdr:row>55</xdr:row>
      <xdr:rowOff>47625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32</xdr:col>
      <xdr:colOff>581025</xdr:colOff>
      <xdr:row>32</xdr:row>
      <xdr:rowOff>47625</xdr:rowOff>
    </xdr:from>
    <xdr:to>
      <xdr:col>41</xdr:col>
      <xdr:colOff>171450</xdr:colOff>
      <xdr:row>53</xdr:row>
      <xdr:rowOff>85725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44</xdr:col>
      <xdr:colOff>219076</xdr:colOff>
      <xdr:row>31</xdr:row>
      <xdr:rowOff>9525</xdr:rowOff>
    </xdr:from>
    <xdr:to>
      <xdr:col>52</xdr:col>
      <xdr:colOff>257175</xdr:colOff>
      <xdr:row>52</xdr:row>
      <xdr:rowOff>47625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371475</xdr:colOff>
      <xdr:row>30</xdr:row>
      <xdr:rowOff>85725</xdr:rowOff>
    </xdr:from>
    <xdr:to>
      <xdr:col>14</xdr:col>
      <xdr:colOff>438151</xdr:colOff>
      <xdr:row>52</xdr:row>
      <xdr:rowOff>85725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0</xdr:colOff>
      <xdr:row>59</xdr:row>
      <xdr:rowOff>0</xdr:rowOff>
    </xdr:from>
    <xdr:to>
      <xdr:col>24</xdr:col>
      <xdr:colOff>95250</xdr:colOff>
      <xdr:row>81</xdr:row>
      <xdr:rowOff>76200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342899</xdr:colOff>
      <xdr:row>4</xdr:row>
      <xdr:rowOff>285749</xdr:rowOff>
    </xdr:from>
    <xdr:to>
      <xdr:col>27</xdr:col>
      <xdr:colOff>323850</xdr:colOff>
      <xdr:row>25</xdr:row>
      <xdr:rowOff>85725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419100</xdr:colOff>
      <xdr:row>27</xdr:row>
      <xdr:rowOff>38099</xdr:rowOff>
    </xdr:from>
    <xdr:to>
      <xdr:col>27</xdr:col>
      <xdr:colOff>400051</xdr:colOff>
      <xdr:row>47</xdr:row>
      <xdr:rowOff>85724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0</xdr:colOff>
      <xdr:row>5</xdr:row>
      <xdr:rowOff>0</xdr:rowOff>
    </xdr:from>
    <xdr:to>
      <xdr:col>35</xdr:col>
      <xdr:colOff>742951</xdr:colOff>
      <xdr:row>24</xdr:row>
      <xdr:rowOff>57150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29</xdr:col>
      <xdr:colOff>133350</xdr:colOff>
      <xdr:row>23</xdr:row>
      <xdr:rowOff>123825</xdr:rowOff>
    </xdr:from>
    <xdr:to>
      <xdr:col>38</xdr:col>
      <xdr:colOff>323850</xdr:colOff>
      <xdr:row>39</xdr:row>
      <xdr:rowOff>152400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123825</xdr:colOff>
      <xdr:row>11</xdr:row>
      <xdr:rowOff>123826</xdr:rowOff>
    </xdr:from>
    <xdr:to>
      <xdr:col>38</xdr:col>
      <xdr:colOff>314325</xdr:colOff>
      <xdr:row>23</xdr:row>
      <xdr:rowOff>76200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114300</xdr:colOff>
      <xdr:row>1</xdr:row>
      <xdr:rowOff>57149</xdr:rowOff>
    </xdr:from>
    <xdr:to>
      <xdr:col>38</xdr:col>
      <xdr:colOff>304800</xdr:colOff>
      <xdr:row>13</xdr:row>
      <xdr:rowOff>38100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352425</xdr:colOff>
      <xdr:row>64</xdr:row>
      <xdr:rowOff>0</xdr:rowOff>
    </xdr:from>
    <xdr:to>
      <xdr:col>8</xdr:col>
      <xdr:colOff>152400</xdr:colOff>
      <xdr:row>80</xdr:row>
      <xdr:rowOff>152400</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29</xdr:col>
      <xdr:colOff>0</xdr:colOff>
      <xdr:row>42</xdr:row>
      <xdr:rowOff>0</xdr:rowOff>
    </xdr:from>
    <xdr:to>
      <xdr:col>38</xdr:col>
      <xdr:colOff>190500</xdr:colOff>
      <xdr:row>58</xdr:row>
      <xdr:rowOff>28575</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408213</xdr:colOff>
      <xdr:row>27</xdr:row>
      <xdr:rowOff>0</xdr:rowOff>
    </xdr:from>
    <xdr:to>
      <xdr:col>22</xdr:col>
      <xdr:colOff>326196</xdr:colOff>
      <xdr:row>52</xdr:row>
      <xdr:rowOff>130479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9</xdr:col>
      <xdr:colOff>314325</xdr:colOff>
      <xdr:row>23</xdr:row>
      <xdr:rowOff>161924</xdr:rowOff>
    </xdr:from>
    <xdr:to>
      <xdr:col>17</xdr:col>
      <xdr:colOff>400050</xdr:colOff>
      <xdr:row>44</xdr:row>
      <xdr:rowOff>85724</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3</xdr:col>
      <xdr:colOff>395287</xdr:colOff>
      <xdr:row>29</xdr:row>
      <xdr:rowOff>9525</xdr:rowOff>
    </xdr:from>
    <xdr:to>
      <xdr:col>11</xdr:col>
      <xdr:colOff>395287</xdr:colOff>
      <xdr:row>46</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466724</xdr:colOff>
      <xdr:row>4</xdr:row>
      <xdr:rowOff>114301</xdr:rowOff>
    </xdr:from>
    <xdr:to>
      <xdr:col>21</xdr:col>
      <xdr:colOff>123825</xdr:colOff>
      <xdr:row>23</xdr:row>
      <xdr:rowOff>114300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409575</xdr:colOff>
      <xdr:row>47</xdr:row>
      <xdr:rowOff>57150</xdr:rowOff>
    </xdr:from>
    <xdr:to>
      <xdr:col>11</xdr:col>
      <xdr:colOff>409575</xdr:colOff>
      <xdr:row>64</xdr:row>
      <xdr:rowOff>47625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133349</xdr:colOff>
      <xdr:row>4</xdr:row>
      <xdr:rowOff>104776</xdr:rowOff>
    </xdr:from>
    <xdr:to>
      <xdr:col>20</xdr:col>
      <xdr:colOff>552450</xdr:colOff>
      <xdr:row>23</xdr:row>
      <xdr:rowOff>104775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47</xdr:row>
      <xdr:rowOff>57150</xdr:rowOff>
    </xdr:from>
    <xdr:to>
      <xdr:col>13</xdr:col>
      <xdr:colOff>409575</xdr:colOff>
      <xdr:row>64</xdr:row>
      <xdr:rowOff>47625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590550</xdr:colOff>
      <xdr:row>3</xdr:row>
      <xdr:rowOff>19050</xdr:rowOff>
    </xdr:from>
    <xdr:to>
      <xdr:col>18</xdr:col>
      <xdr:colOff>619125</xdr:colOff>
      <xdr:row>24</xdr:row>
      <xdr:rowOff>38100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9</xdr:col>
      <xdr:colOff>609600</xdr:colOff>
      <xdr:row>35</xdr:row>
      <xdr:rowOff>133350</xdr:rowOff>
    </xdr:from>
    <xdr:to>
      <xdr:col>15</xdr:col>
      <xdr:colOff>609600</xdr:colOff>
      <xdr:row>52</xdr:row>
      <xdr:rowOff>123825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25</xdr:col>
      <xdr:colOff>85724</xdr:colOff>
      <xdr:row>0</xdr:row>
      <xdr:rowOff>38100</xdr:rowOff>
    </xdr:from>
    <xdr:to>
      <xdr:col>32</xdr:col>
      <xdr:colOff>400049</xdr:colOff>
      <xdr:row>14</xdr:row>
      <xdr:rowOff>123825</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25</xdr:col>
      <xdr:colOff>428625</xdr:colOff>
      <xdr:row>30</xdr:row>
      <xdr:rowOff>209549</xdr:rowOff>
    </xdr:from>
    <xdr:to>
      <xdr:col>31</xdr:col>
      <xdr:colOff>733425</xdr:colOff>
      <xdr:row>41</xdr:row>
      <xdr:rowOff>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26</xdr:col>
      <xdr:colOff>104775</xdr:colOff>
      <xdr:row>43</xdr:row>
      <xdr:rowOff>47626</xdr:rowOff>
    </xdr:from>
    <xdr:to>
      <xdr:col>31</xdr:col>
      <xdr:colOff>57150</xdr:colOff>
      <xdr:row>56</xdr:row>
      <xdr:rowOff>142875</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26</xdr:col>
      <xdr:colOff>85725</xdr:colOff>
      <xdr:row>60</xdr:row>
      <xdr:rowOff>28575</xdr:rowOff>
    </xdr:from>
    <xdr:to>
      <xdr:col>33</xdr:col>
      <xdr:colOff>381000</xdr:colOff>
      <xdr:row>74</xdr:row>
      <xdr:rowOff>114300</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26</xdr:col>
      <xdr:colOff>28575</xdr:colOff>
      <xdr:row>84</xdr:row>
      <xdr:rowOff>28575</xdr:rowOff>
    </xdr:from>
    <xdr:to>
      <xdr:col>32</xdr:col>
      <xdr:colOff>609600</xdr:colOff>
      <xdr:row>98</xdr:row>
      <xdr:rowOff>114300</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26</xdr:col>
      <xdr:colOff>495301</xdr:colOff>
      <xdr:row>99</xdr:row>
      <xdr:rowOff>0</xdr:rowOff>
    </xdr:from>
    <xdr:to>
      <xdr:col>31</xdr:col>
      <xdr:colOff>552451</xdr:colOff>
      <xdr:row>113</xdr:row>
      <xdr:rowOff>85725</xdr:rowOff>
    </xdr:to>
    <xdr:graphicFrame macro="">
      <xdr:nvGraphicFramePr>
        <xdr:cNvPr id="11"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32</xdr:col>
      <xdr:colOff>76200</xdr:colOff>
      <xdr:row>0</xdr:row>
      <xdr:rowOff>19050</xdr:rowOff>
    </xdr:from>
    <xdr:to>
      <xdr:col>38</xdr:col>
      <xdr:colOff>657225</xdr:colOff>
      <xdr:row>14</xdr:row>
      <xdr:rowOff>104775</xdr:rowOff>
    </xdr:to>
    <xdr:graphicFrame macro="">
      <xdr:nvGraphicFramePr>
        <xdr:cNvPr id="12"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32</xdr:col>
      <xdr:colOff>285750</xdr:colOff>
      <xdr:row>31</xdr:row>
      <xdr:rowOff>66675</xdr:rowOff>
    </xdr:from>
    <xdr:to>
      <xdr:col>39</xdr:col>
      <xdr:colOff>400050</xdr:colOff>
      <xdr:row>41</xdr:row>
      <xdr:rowOff>85725</xdr:rowOff>
    </xdr:to>
    <xdr:graphicFrame macro="">
      <xdr:nvGraphicFramePr>
        <xdr:cNvPr id="13" name="Graphique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32</xdr:col>
      <xdr:colOff>476250</xdr:colOff>
      <xdr:row>43</xdr:row>
      <xdr:rowOff>95250</xdr:rowOff>
    </xdr:from>
    <xdr:to>
      <xdr:col>37</xdr:col>
      <xdr:colOff>428625</xdr:colOff>
      <xdr:row>58</xdr:row>
      <xdr:rowOff>19050</xdr:rowOff>
    </xdr:to>
    <xdr:graphicFrame macro="">
      <xdr:nvGraphicFramePr>
        <xdr:cNvPr id="14"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33</xdr:col>
      <xdr:colOff>352425</xdr:colOff>
      <xdr:row>60</xdr:row>
      <xdr:rowOff>57150</xdr:rowOff>
    </xdr:from>
    <xdr:to>
      <xdr:col>40</xdr:col>
      <xdr:colOff>171450</xdr:colOff>
      <xdr:row>74</xdr:row>
      <xdr:rowOff>142875</xdr:rowOff>
    </xdr:to>
    <xdr:graphicFrame macro="">
      <xdr:nvGraphicFramePr>
        <xdr:cNvPr id="15"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33</xdr:col>
      <xdr:colOff>295275</xdr:colOff>
      <xdr:row>83</xdr:row>
      <xdr:rowOff>142875</xdr:rowOff>
    </xdr:from>
    <xdr:to>
      <xdr:col>40</xdr:col>
      <xdr:colOff>114300</xdr:colOff>
      <xdr:row>98</xdr:row>
      <xdr:rowOff>66675</xdr:rowOff>
    </xdr:to>
    <xdr:graphicFrame macro="">
      <xdr:nvGraphicFramePr>
        <xdr:cNvPr id="16" name="Graphique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33</xdr:col>
      <xdr:colOff>600075</xdr:colOff>
      <xdr:row>101</xdr:row>
      <xdr:rowOff>9525</xdr:rowOff>
    </xdr:from>
    <xdr:to>
      <xdr:col>38</xdr:col>
      <xdr:colOff>657225</xdr:colOff>
      <xdr:row>115</xdr:row>
      <xdr:rowOff>95250</xdr:rowOff>
    </xdr:to>
    <xdr:graphicFrame macro="">
      <xdr:nvGraphicFramePr>
        <xdr:cNvPr id="17" name="Graphique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33</xdr:col>
      <xdr:colOff>476250</xdr:colOff>
      <xdr:row>71</xdr:row>
      <xdr:rowOff>9526</xdr:rowOff>
    </xdr:from>
    <xdr:to>
      <xdr:col>39</xdr:col>
      <xdr:colOff>676275</xdr:colOff>
      <xdr:row>83</xdr:row>
      <xdr:rowOff>104775</xdr:rowOff>
    </xdr:to>
    <xdr:graphicFrame macro="">
      <xdr:nvGraphicFramePr>
        <xdr:cNvPr id="18" name="Graphique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32</xdr:col>
      <xdr:colOff>0</xdr:colOff>
      <xdr:row>16</xdr:row>
      <xdr:rowOff>0</xdr:rowOff>
    </xdr:from>
    <xdr:to>
      <xdr:col>38</xdr:col>
      <xdr:colOff>581025</xdr:colOff>
      <xdr:row>30</xdr:row>
      <xdr:rowOff>85725</xdr:rowOff>
    </xdr:to>
    <xdr:graphicFrame macro="">
      <xdr:nvGraphicFramePr>
        <xdr:cNvPr id="19" name="Graphique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409574</xdr:colOff>
      <xdr:row>78</xdr:row>
      <xdr:rowOff>95250</xdr:rowOff>
    </xdr:from>
    <xdr:to>
      <xdr:col>23</xdr:col>
      <xdr:colOff>85724</xdr:colOff>
      <xdr:row>94</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514349</xdr:colOff>
      <xdr:row>4</xdr:row>
      <xdr:rowOff>28575</xdr:rowOff>
    </xdr:from>
    <xdr:to>
      <xdr:col>21</xdr:col>
      <xdr:colOff>361950</xdr:colOff>
      <xdr:row>21</xdr:row>
      <xdr:rowOff>123825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561975</xdr:colOff>
      <xdr:row>33</xdr:row>
      <xdr:rowOff>76200</xdr:rowOff>
    </xdr:from>
    <xdr:to>
      <xdr:col>21</xdr:col>
      <xdr:colOff>495300</xdr:colOff>
      <xdr:row>45</xdr:row>
      <xdr:rowOff>133350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lyseConfinement_2015-2020%20_Cumul7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romètre page 8"/>
      <sheetName val="baromètre page 9"/>
      <sheetName val="ATB_Date"/>
      <sheetName val="ATB_Cumul7j"/>
      <sheetName val="ATB_Sem"/>
      <sheetName val="T_Semaine_Milieu"/>
      <sheetName val="Activité"/>
      <sheetName val="Feuil7"/>
      <sheetName val="Feuil5"/>
      <sheetName val="Feuil2"/>
      <sheetName val="Synthèse_2020"/>
      <sheetName val="Synthèse_2015-2019"/>
      <sheetName val="Synthèse_2020_P_Conf"/>
      <sheetName val="Synthèse_2015-2019_P_Conf"/>
      <sheetName val="Synthèse_2015a2019_P_Conf"/>
      <sheetName val="Graphes_Repartit"/>
      <sheetName val="ATB_Heure"/>
    </sheetNames>
    <sheetDataSet>
      <sheetData sheetId="0"/>
      <sheetData sheetId="1"/>
      <sheetData sheetId="2"/>
      <sheetData sheetId="3"/>
      <sheetData sheetId="4">
        <row r="3">
          <cell r="R3" t="str">
            <v>2015-2019</v>
          </cell>
        </row>
        <row r="5">
          <cell r="R5">
            <v>60.2</v>
          </cell>
        </row>
        <row r="6">
          <cell r="R6">
            <v>55.2</v>
          </cell>
        </row>
        <row r="7">
          <cell r="R7">
            <v>51.4</v>
          </cell>
        </row>
        <row r="8">
          <cell r="R8">
            <v>57.2</v>
          </cell>
        </row>
        <row r="9">
          <cell r="R9">
            <v>60.4</v>
          </cell>
        </row>
        <row r="10">
          <cell r="R10">
            <v>62</v>
          </cell>
        </row>
        <row r="11">
          <cell r="R11">
            <v>53.4</v>
          </cell>
        </row>
        <row r="12">
          <cell r="R12">
            <v>60.2</v>
          </cell>
        </row>
        <row r="13">
          <cell r="R13">
            <v>56.6</v>
          </cell>
        </row>
        <row r="14">
          <cell r="R14">
            <v>54.4</v>
          </cell>
        </row>
        <row r="15">
          <cell r="R15">
            <v>54.4</v>
          </cell>
        </row>
        <row r="16">
          <cell r="R16">
            <v>54.4</v>
          </cell>
        </row>
        <row r="17">
          <cell r="R17">
            <v>58.2</v>
          </cell>
        </row>
        <row r="18">
          <cell r="R18">
            <v>61</v>
          </cell>
        </row>
        <row r="19">
          <cell r="R19">
            <v>63.6</v>
          </cell>
        </row>
        <row r="20">
          <cell r="R20">
            <v>62</v>
          </cell>
        </row>
        <row r="21">
          <cell r="R21">
            <v>60.8</v>
          </cell>
        </row>
        <row r="22">
          <cell r="R22">
            <v>60</v>
          </cell>
        </row>
        <row r="23">
          <cell r="R23">
            <v>65</v>
          </cell>
        </row>
        <row r="24">
          <cell r="R24">
            <v>61.8</v>
          </cell>
        </row>
        <row r="25">
          <cell r="R25">
            <v>62.8</v>
          </cell>
        </row>
        <row r="26">
          <cell r="R26">
            <v>68.400000000000006</v>
          </cell>
        </row>
        <row r="27">
          <cell r="R27">
            <v>65.400000000000006</v>
          </cell>
        </row>
        <row r="28">
          <cell r="R28">
            <v>71</v>
          </cell>
        </row>
        <row r="29">
          <cell r="R29">
            <v>72</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rgb="FFCC99FF"/>
    <pageSetUpPr autoPageBreaks="0"/>
  </sheetPr>
  <dimension ref="A1:Y94"/>
  <sheetViews>
    <sheetView showGridLines="0" view="pageBreakPreview" zoomScaleNormal="100" zoomScaleSheetLayoutView="100" workbookViewId="0">
      <selection activeCell="K20" sqref="K20"/>
    </sheetView>
  </sheetViews>
  <sheetFormatPr baseColWidth="10" defaultColWidth="11.5703125" defaultRowHeight="12.75" x14ac:dyDescent="0.2"/>
  <cols>
    <col min="1" max="1" width="2.140625" style="63" customWidth="1"/>
    <col min="2" max="2" width="9.85546875" style="65" customWidth="1"/>
    <col min="3" max="4" width="13.85546875" style="65" customWidth="1"/>
    <col min="5" max="7" width="14.7109375" style="65" customWidth="1"/>
    <col min="8" max="8" width="14.85546875" style="65" customWidth="1"/>
    <col min="9" max="9" width="12.5703125" style="65" customWidth="1"/>
    <col min="10" max="10" width="12.85546875" style="64" customWidth="1"/>
    <col min="11" max="11" width="7.85546875" style="64" customWidth="1"/>
    <col min="12" max="12" width="1.5703125" style="64" customWidth="1"/>
    <col min="13" max="13" width="4.42578125" style="63" customWidth="1"/>
    <col min="14" max="14" width="3.7109375" style="63" customWidth="1"/>
    <col min="15" max="15" width="11.5703125" style="63"/>
    <col min="16" max="16" width="9.5703125" style="63" customWidth="1"/>
    <col min="17" max="17" width="7.28515625" style="63" customWidth="1"/>
    <col min="18" max="16384" width="11.5703125" style="63"/>
  </cols>
  <sheetData>
    <row r="1" spans="2:21" ht="26.25" customHeight="1" x14ac:dyDescent="0.2">
      <c r="B1" s="398" t="s">
        <v>293</v>
      </c>
      <c r="C1" s="398"/>
      <c r="D1" s="398"/>
      <c r="E1" s="398"/>
      <c r="F1" s="398"/>
      <c r="G1" s="398"/>
      <c r="H1" s="398"/>
      <c r="I1" s="398"/>
      <c r="J1" s="398"/>
      <c r="K1" s="398"/>
      <c r="L1" s="257"/>
      <c r="M1" s="134"/>
    </row>
    <row r="2" spans="2:21" ht="13.5" customHeight="1" x14ac:dyDescent="0.2">
      <c r="B2" s="404" t="s">
        <v>297</v>
      </c>
      <c r="C2" s="404"/>
      <c r="D2" s="404"/>
      <c r="E2" s="404"/>
      <c r="F2" s="404"/>
      <c r="G2" s="404"/>
      <c r="H2" s="404"/>
      <c r="I2" s="404"/>
      <c r="J2" s="404"/>
      <c r="K2" s="404"/>
      <c r="L2" s="260"/>
    </row>
    <row r="3" spans="2:21" ht="13.5" customHeight="1" x14ac:dyDescent="0.2">
      <c r="B3" s="404"/>
      <c r="C3" s="404"/>
      <c r="D3" s="404"/>
      <c r="E3" s="404"/>
      <c r="F3" s="404"/>
      <c r="G3" s="404"/>
      <c r="H3" s="404"/>
      <c r="I3" s="404"/>
      <c r="J3" s="404"/>
      <c r="K3" s="404"/>
      <c r="L3" s="260"/>
    </row>
    <row r="4" spans="2:21" ht="13.5" customHeight="1" x14ac:dyDescent="0.2">
      <c r="B4" s="404"/>
      <c r="C4" s="404"/>
      <c r="D4" s="404"/>
      <c r="E4" s="404"/>
      <c r="F4" s="404"/>
      <c r="G4" s="404"/>
      <c r="H4" s="404"/>
      <c r="I4" s="404"/>
      <c r="J4" s="404"/>
      <c r="K4" s="404"/>
      <c r="L4" s="260"/>
    </row>
    <row r="5" spans="2:21" ht="13.5" customHeight="1" x14ac:dyDescent="0.2">
      <c r="B5" s="404"/>
      <c r="C5" s="404"/>
      <c r="D5" s="404"/>
      <c r="E5" s="404"/>
      <c r="F5" s="404"/>
      <c r="G5" s="404"/>
      <c r="H5" s="404"/>
      <c r="I5" s="404"/>
      <c r="J5" s="404"/>
      <c r="K5" s="404"/>
      <c r="L5" s="260"/>
    </row>
    <row r="6" spans="2:21" s="114" customFormat="1" ht="13.5" customHeight="1" x14ac:dyDescent="0.2">
      <c r="B6" s="404"/>
      <c r="C6" s="404"/>
      <c r="D6" s="404"/>
      <c r="E6" s="404"/>
      <c r="F6" s="404"/>
      <c r="G6" s="404"/>
      <c r="H6" s="404"/>
      <c r="I6" s="404"/>
      <c r="J6" s="404"/>
      <c r="K6" s="404"/>
      <c r="L6" s="133"/>
      <c r="M6" s="115"/>
      <c r="N6" s="115"/>
      <c r="O6" s="115"/>
      <c r="U6" s="63" t="s">
        <v>290</v>
      </c>
    </row>
    <row r="7" spans="2:21" s="114" customFormat="1" ht="15" x14ac:dyDescent="0.2">
      <c r="B7" s="130"/>
      <c r="C7" s="132"/>
      <c r="D7" s="132"/>
      <c r="E7" s="132"/>
      <c r="F7" s="132"/>
      <c r="G7" s="132"/>
      <c r="H7" s="132"/>
      <c r="I7" s="132"/>
      <c r="J7" s="132"/>
      <c r="K7" s="115"/>
      <c r="L7" s="115"/>
      <c r="M7" s="259"/>
      <c r="N7" s="259"/>
      <c r="O7" s="115"/>
    </row>
    <row r="8" spans="2:21" ht="13.5" customHeight="1" x14ac:dyDescent="0.2">
      <c r="B8" s="100"/>
      <c r="I8" s="112"/>
      <c r="M8" s="403"/>
      <c r="N8" s="403"/>
      <c r="O8" s="64"/>
    </row>
    <row r="9" spans="2:21" s="119" customFormat="1" ht="13.5" customHeight="1" x14ac:dyDescent="0.2">
      <c r="B9" s="65"/>
      <c r="C9" s="65"/>
      <c r="D9" s="65"/>
      <c r="E9" s="65"/>
      <c r="F9" s="65"/>
      <c r="G9" s="65"/>
      <c r="H9" s="65"/>
      <c r="I9" s="131"/>
      <c r="J9" s="64"/>
      <c r="K9" s="64"/>
      <c r="L9" s="64"/>
      <c r="M9" s="64"/>
      <c r="N9" s="64"/>
      <c r="O9" s="64"/>
    </row>
    <row r="10" spans="2:21" s="114" customFormat="1" ht="13.5" customHeight="1" x14ac:dyDescent="0.3">
      <c r="B10" s="118"/>
      <c r="C10" s="65"/>
      <c r="D10" s="65"/>
      <c r="E10" s="65"/>
      <c r="F10" s="65"/>
      <c r="G10" s="65"/>
      <c r="H10" s="65"/>
      <c r="I10" s="117"/>
      <c r="J10" s="115"/>
      <c r="K10" s="115"/>
      <c r="L10" s="115"/>
      <c r="M10" s="115"/>
      <c r="N10" s="115"/>
      <c r="O10" s="115"/>
    </row>
    <row r="11" spans="2:21" s="114" customFormat="1" ht="13.5" customHeight="1" x14ac:dyDescent="0.2">
      <c r="B11" s="130"/>
      <c r="C11" s="65"/>
      <c r="D11" s="65"/>
      <c r="E11" s="65"/>
      <c r="F11" s="65"/>
      <c r="G11" s="65"/>
      <c r="H11" s="65"/>
      <c r="I11" s="116"/>
      <c r="J11" s="115"/>
      <c r="K11" s="115"/>
      <c r="L11" s="115"/>
      <c r="M11" s="259"/>
      <c r="N11" s="259"/>
      <c r="O11" s="115"/>
      <c r="P11" s="129"/>
      <c r="Q11" s="125"/>
      <c r="R11" s="128"/>
      <c r="S11" s="127"/>
      <c r="T11" s="78"/>
      <c r="U11" s="78"/>
    </row>
    <row r="12" spans="2:21" ht="13.5" customHeight="1" x14ac:dyDescent="0.2">
      <c r="B12" s="113"/>
      <c r="I12" s="112"/>
      <c r="M12" s="403"/>
      <c r="N12" s="403"/>
      <c r="O12" s="64"/>
      <c r="P12" s="110"/>
      <c r="Q12" s="125"/>
      <c r="R12" s="124"/>
      <c r="S12" s="123"/>
      <c r="T12" s="123"/>
      <c r="U12" s="122"/>
    </row>
    <row r="13" spans="2:21" s="119" customFormat="1" ht="13.5" customHeight="1" x14ac:dyDescent="0.2">
      <c r="B13" s="65"/>
      <c r="C13" s="65"/>
      <c r="D13" s="65"/>
      <c r="E13" s="65"/>
      <c r="F13" s="65"/>
      <c r="G13" s="65"/>
      <c r="H13" s="65"/>
      <c r="I13" s="65"/>
      <c r="J13" s="64"/>
      <c r="K13" s="64"/>
      <c r="L13" s="64"/>
      <c r="M13" s="64"/>
      <c r="N13" s="64"/>
      <c r="O13" s="64"/>
      <c r="P13" s="120"/>
      <c r="Q13" s="125"/>
      <c r="R13" s="124"/>
      <c r="S13" s="126"/>
      <c r="T13" s="123"/>
      <c r="U13" s="122"/>
    </row>
    <row r="14" spans="2:21" s="114" customFormat="1" ht="13.5" customHeight="1" x14ac:dyDescent="0.3">
      <c r="B14" s="118"/>
      <c r="C14" s="65"/>
      <c r="D14" s="65"/>
      <c r="E14" s="65"/>
      <c r="F14" s="65"/>
      <c r="G14" s="65"/>
      <c r="H14" s="65"/>
      <c r="I14" s="117"/>
      <c r="J14" s="115"/>
      <c r="K14" s="115"/>
      <c r="L14" s="115"/>
      <c r="M14" s="115"/>
      <c r="N14" s="115"/>
      <c r="O14" s="115"/>
      <c r="P14" s="110"/>
      <c r="Q14" s="125"/>
      <c r="R14" s="124"/>
      <c r="S14" s="123"/>
      <c r="T14" s="123"/>
      <c r="U14" s="122"/>
    </row>
    <row r="15" spans="2:21" s="114" customFormat="1" ht="13.5" customHeight="1" x14ac:dyDescent="0.2">
      <c r="B15" s="113"/>
      <c r="C15" s="65"/>
      <c r="D15" s="65"/>
      <c r="E15" s="65"/>
      <c r="F15" s="65"/>
      <c r="G15" s="65"/>
      <c r="H15" s="65"/>
      <c r="I15" s="116"/>
      <c r="J15" s="115"/>
      <c r="K15" s="115"/>
      <c r="L15" s="115"/>
      <c r="M15" s="259"/>
      <c r="N15" s="259"/>
      <c r="O15" s="115"/>
      <c r="P15" s="110"/>
      <c r="Q15" s="125"/>
      <c r="R15" s="124"/>
      <c r="S15" s="123"/>
      <c r="T15" s="123"/>
      <c r="U15" s="122"/>
    </row>
    <row r="16" spans="2:21" ht="13.5" customHeight="1" x14ac:dyDescent="0.2">
      <c r="B16" s="113"/>
      <c r="I16" s="112"/>
      <c r="M16" s="403"/>
      <c r="N16" s="403"/>
      <c r="O16" s="64"/>
      <c r="P16" s="110"/>
      <c r="Q16" s="125"/>
      <c r="R16" s="124"/>
      <c r="S16" s="123"/>
      <c r="T16" s="123"/>
      <c r="U16" s="122"/>
    </row>
    <row r="17" spans="2:18" s="119" customFormat="1" ht="13.5" customHeight="1" x14ac:dyDescent="0.2">
      <c r="B17" s="65"/>
      <c r="C17" s="65"/>
      <c r="D17" s="65"/>
      <c r="E17" s="65"/>
      <c r="F17" s="65"/>
      <c r="G17" s="65"/>
      <c r="H17" s="65"/>
      <c r="I17" s="65"/>
      <c r="J17" s="64"/>
      <c r="K17" s="64"/>
      <c r="L17" s="64"/>
      <c r="P17" s="120"/>
      <c r="Q17" s="121"/>
      <c r="R17" s="120"/>
    </row>
    <row r="18" spans="2:18" s="114" customFormat="1" ht="13.5" customHeight="1" x14ac:dyDescent="0.3">
      <c r="B18" s="118"/>
      <c r="C18" s="65"/>
      <c r="D18" s="65"/>
      <c r="E18" s="65"/>
      <c r="F18" s="65"/>
      <c r="G18" s="65"/>
      <c r="H18" s="65"/>
      <c r="I18" s="117"/>
      <c r="J18" s="115"/>
      <c r="K18" s="115"/>
      <c r="L18" s="115"/>
      <c r="P18" s="110"/>
      <c r="Q18" s="111"/>
      <c r="R18" s="110"/>
    </row>
    <row r="19" spans="2:18" s="114" customFormat="1" ht="13.5" customHeight="1" x14ac:dyDescent="0.2">
      <c r="B19" s="113"/>
      <c r="C19" s="65"/>
      <c r="D19" s="65"/>
      <c r="E19" s="65"/>
      <c r="F19" s="65"/>
      <c r="G19" s="65"/>
      <c r="H19" s="65"/>
      <c r="I19" s="116"/>
      <c r="J19" s="115"/>
      <c r="K19" s="115"/>
      <c r="L19" s="115"/>
      <c r="M19" s="259"/>
      <c r="N19" s="259"/>
      <c r="P19" s="110"/>
      <c r="Q19" s="111"/>
      <c r="R19" s="110"/>
    </row>
    <row r="20" spans="2:18" ht="13.5" customHeight="1" x14ac:dyDescent="0.2">
      <c r="B20" s="113"/>
      <c r="I20" s="112"/>
      <c r="M20" s="403"/>
      <c r="N20" s="403"/>
      <c r="P20" s="110"/>
      <c r="Q20" s="111"/>
      <c r="R20" s="110"/>
    </row>
    <row r="21" spans="2:18" ht="13.5" customHeight="1" x14ac:dyDescent="0.2">
      <c r="P21" s="110"/>
      <c r="Q21" s="111"/>
      <c r="R21" s="110"/>
    </row>
    <row r="22" spans="2:18" ht="15.75" customHeight="1" x14ac:dyDescent="0.2">
      <c r="B22" s="63"/>
      <c r="C22" s="138"/>
      <c r="D22" s="138"/>
      <c r="E22" s="138"/>
      <c r="F22" s="138"/>
      <c r="G22" s="138"/>
      <c r="H22" s="138"/>
      <c r="I22" s="138"/>
      <c r="J22" s="138"/>
      <c r="K22" s="138"/>
      <c r="L22" s="138"/>
      <c r="P22" s="110"/>
      <c r="Q22" s="111"/>
      <c r="R22" s="110"/>
    </row>
    <row r="23" spans="2:18" ht="13.5" customHeight="1" x14ac:dyDescent="0.2">
      <c r="C23" s="138"/>
      <c r="D23" s="138"/>
      <c r="E23" s="138"/>
      <c r="F23" s="138"/>
      <c r="G23" s="138"/>
      <c r="H23" s="138"/>
      <c r="I23" s="138"/>
      <c r="J23" s="138"/>
      <c r="K23" s="138"/>
      <c r="L23" s="138"/>
      <c r="M23" s="82"/>
      <c r="N23" s="107"/>
      <c r="P23" s="110"/>
      <c r="Q23" s="111"/>
      <c r="R23" s="110"/>
    </row>
    <row r="24" spans="2:18" ht="13.5" customHeight="1" x14ac:dyDescent="0.2">
      <c r="B24" s="138"/>
      <c r="C24" s="138"/>
      <c r="J24" s="138"/>
      <c r="K24" s="138"/>
      <c r="L24" s="138"/>
      <c r="M24" s="82"/>
      <c r="N24" s="107"/>
    </row>
    <row r="25" spans="2:18" ht="13.5" customHeight="1" x14ac:dyDescent="0.2">
      <c r="B25" s="91"/>
      <c r="C25" s="91"/>
      <c r="D25" s="402" t="s">
        <v>248</v>
      </c>
      <c r="E25" s="402"/>
      <c r="F25" s="402"/>
      <c r="G25" s="402"/>
      <c r="H25" s="402"/>
      <c r="I25" s="402"/>
      <c r="J25" s="91"/>
      <c r="K25" s="91"/>
      <c r="L25" s="91"/>
      <c r="M25" s="82"/>
      <c r="N25" s="107"/>
    </row>
    <row r="26" spans="2:18" ht="13.5" customHeight="1" x14ac:dyDescent="0.2">
      <c r="C26" s="138"/>
      <c r="D26" s="402"/>
      <c r="E26" s="402"/>
      <c r="F26" s="402"/>
      <c r="G26" s="402"/>
      <c r="H26" s="402"/>
      <c r="I26" s="402"/>
      <c r="J26" s="138"/>
      <c r="K26" s="138"/>
      <c r="L26" s="138"/>
      <c r="M26" s="82"/>
      <c r="N26" s="107"/>
    </row>
    <row r="27" spans="2:18" ht="13.5" customHeight="1" x14ac:dyDescent="0.2">
      <c r="B27" s="138"/>
      <c r="C27" s="138"/>
      <c r="D27" s="367"/>
      <c r="E27" s="367"/>
      <c r="F27" s="367"/>
      <c r="G27" s="367"/>
      <c r="H27" s="367"/>
      <c r="I27" s="367"/>
      <c r="J27" s="138"/>
      <c r="K27" s="138"/>
      <c r="L27" s="138"/>
      <c r="M27" s="82"/>
      <c r="N27" s="107"/>
    </row>
    <row r="28" spans="2:18" ht="13.5" customHeight="1" x14ac:dyDescent="0.25">
      <c r="B28" s="91"/>
      <c r="C28" s="77"/>
      <c r="D28" s="77"/>
      <c r="E28" s="77"/>
      <c r="F28" s="77"/>
      <c r="G28" s="86"/>
      <c r="H28" s="91"/>
      <c r="I28" s="97"/>
      <c r="J28" s="91"/>
      <c r="M28" s="82"/>
      <c r="N28" s="107"/>
    </row>
    <row r="29" spans="2:18" ht="13.5" customHeight="1" x14ac:dyDescent="0.2">
      <c r="B29" s="91"/>
      <c r="C29" s="64"/>
      <c r="D29" s="91"/>
      <c r="E29" s="91"/>
      <c r="F29" s="86"/>
      <c r="G29" s="86"/>
      <c r="H29" s="91"/>
      <c r="I29" s="90"/>
      <c r="J29" s="91"/>
      <c r="M29" s="82"/>
      <c r="N29" s="107"/>
    </row>
    <row r="30" spans="2:18" ht="13.5" customHeight="1" x14ac:dyDescent="0.2">
      <c r="B30" s="91"/>
      <c r="C30" s="64"/>
      <c r="D30" s="95"/>
      <c r="E30" s="91"/>
      <c r="F30" s="86"/>
      <c r="G30" s="86"/>
      <c r="H30" s="86"/>
      <c r="I30" s="95"/>
      <c r="J30" s="91"/>
      <c r="M30" s="82"/>
      <c r="N30" s="107"/>
    </row>
    <row r="31" spans="2:18" ht="13.5" customHeight="1" x14ac:dyDescent="0.2">
      <c r="B31" s="91"/>
      <c r="D31" s="95"/>
      <c r="E31" s="91"/>
      <c r="F31" s="86"/>
      <c r="G31" s="86"/>
      <c r="H31" s="86"/>
      <c r="I31" s="95"/>
      <c r="J31" s="91"/>
      <c r="M31" s="82"/>
      <c r="N31" s="107"/>
    </row>
    <row r="32" spans="2:18" ht="13.5" customHeight="1" x14ac:dyDescent="0.2">
      <c r="B32" s="91"/>
      <c r="C32" s="109"/>
      <c r="D32" s="109"/>
      <c r="E32" s="109"/>
      <c r="F32" s="86"/>
      <c r="G32" s="86"/>
      <c r="H32" s="86"/>
      <c r="I32" s="95"/>
      <c r="J32" s="91"/>
      <c r="M32" s="82"/>
      <c r="N32" s="107"/>
    </row>
    <row r="33" spans="1:18" ht="13.5" customHeight="1" x14ac:dyDescent="0.2">
      <c r="B33" s="91"/>
      <c r="C33" s="109"/>
      <c r="D33" s="109"/>
      <c r="E33" s="109"/>
      <c r="F33" s="86"/>
      <c r="G33" s="86"/>
      <c r="H33" s="86"/>
      <c r="I33" s="95"/>
      <c r="J33" s="91"/>
      <c r="M33" s="82"/>
      <c r="N33" s="107"/>
    </row>
    <row r="34" spans="1:18" ht="13.5" customHeight="1" x14ac:dyDescent="0.2">
      <c r="C34" s="77"/>
      <c r="D34" s="77"/>
      <c r="E34" s="77"/>
      <c r="F34" s="86"/>
      <c r="G34" s="86"/>
      <c r="H34" s="86"/>
      <c r="I34" s="95"/>
      <c r="J34" s="91"/>
      <c r="M34" s="82"/>
      <c r="N34" s="107"/>
    </row>
    <row r="35" spans="1:18" ht="18" customHeight="1" x14ac:dyDescent="0.3">
      <c r="B35" s="77"/>
      <c r="C35" s="77"/>
      <c r="D35" s="77"/>
      <c r="E35" s="77"/>
      <c r="F35" s="108"/>
      <c r="G35" s="86"/>
      <c r="H35" s="86"/>
      <c r="I35" s="93"/>
      <c r="J35" s="91"/>
      <c r="M35" s="82"/>
      <c r="N35" s="107"/>
    </row>
    <row r="36" spans="1:18" ht="13.5" customHeight="1" x14ac:dyDescent="0.2">
      <c r="B36" s="106"/>
      <c r="C36" s="106"/>
      <c r="D36" s="86"/>
      <c r="E36" s="91"/>
      <c r="G36" s="86"/>
      <c r="H36" s="86"/>
      <c r="I36" s="91"/>
      <c r="J36" s="91"/>
      <c r="K36" s="78"/>
      <c r="L36" s="78"/>
      <c r="M36" s="78"/>
      <c r="N36" s="78"/>
      <c r="O36" s="78"/>
      <c r="P36" s="78"/>
      <c r="Q36" s="78"/>
      <c r="R36" s="78"/>
    </row>
    <row r="37" spans="1:18" ht="13.5" customHeight="1" x14ac:dyDescent="0.2">
      <c r="B37" s="86"/>
      <c r="D37" s="86"/>
      <c r="E37" s="86"/>
      <c r="F37" s="86"/>
      <c r="G37" s="86"/>
      <c r="H37" s="86"/>
      <c r="I37" s="90"/>
      <c r="J37" s="90"/>
      <c r="K37" s="78"/>
      <c r="L37" s="78"/>
      <c r="M37" s="78"/>
      <c r="N37" s="78"/>
      <c r="O37" s="78"/>
      <c r="P37" s="78"/>
      <c r="Q37" s="78"/>
      <c r="R37" s="78"/>
    </row>
    <row r="38" spans="1:18" ht="13.5" customHeight="1" x14ac:dyDescent="0.25">
      <c r="E38" s="86"/>
      <c r="F38" s="86"/>
      <c r="G38" s="86"/>
      <c r="H38" s="86"/>
      <c r="I38" s="105"/>
      <c r="J38" s="103"/>
      <c r="K38" s="78"/>
      <c r="L38" s="78"/>
      <c r="M38" s="78"/>
      <c r="N38" s="78"/>
      <c r="O38" s="78"/>
      <c r="P38" s="78"/>
      <c r="Q38" s="78"/>
      <c r="R38" s="78"/>
    </row>
    <row r="39" spans="1:18" ht="13.5" customHeight="1" x14ac:dyDescent="0.25">
      <c r="E39" s="86"/>
      <c r="F39" s="86"/>
      <c r="G39" s="86"/>
      <c r="H39" s="86"/>
      <c r="I39" s="105"/>
      <c r="J39" s="103"/>
      <c r="K39" s="78"/>
      <c r="L39" s="78"/>
      <c r="M39" s="78"/>
      <c r="N39" s="78"/>
      <c r="O39" s="78"/>
      <c r="P39" s="78"/>
      <c r="Q39" s="78"/>
      <c r="R39" s="78"/>
    </row>
    <row r="40" spans="1:18" ht="23.25" customHeight="1" x14ac:dyDescent="0.2">
      <c r="B40" s="138"/>
      <c r="C40" s="138"/>
      <c r="D40" s="138"/>
      <c r="E40" s="138"/>
      <c r="F40" s="138"/>
      <c r="G40" s="138"/>
      <c r="H40" s="138"/>
      <c r="I40" s="138"/>
      <c r="J40" s="138"/>
      <c r="K40" s="138"/>
      <c r="L40" s="138"/>
      <c r="M40" s="78"/>
      <c r="N40" s="78"/>
      <c r="O40" s="78"/>
      <c r="P40" s="78"/>
      <c r="Q40" s="78"/>
      <c r="R40" s="78"/>
    </row>
    <row r="41" spans="1:18" ht="13.5" customHeight="1" x14ac:dyDescent="0.2">
      <c r="M41" s="78"/>
      <c r="N41" s="78"/>
      <c r="O41" s="78"/>
      <c r="P41" s="78"/>
      <c r="Q41" s="78"/>
      <c r="R41" s="78"/>
    </row>
    <row r="42" spans="1:18" ht="13.5" customHeight="1" x14ac:dyDescent="0.2">
      <c r="A42" s="399" t="s">
        <v>292</v>
      </c>
      <c r="B42" s="399"/>
      <c r="C42" s="399"/>
      <c r="D42" s="399"/>
      <c r="E42" s="399"/>
      <c r="F42" s="399"/>
      <c r="G42" s="399"/>
      <c r="H42" s="399"/>
      <c r="I42" s="399"/>
      <c r="J42" s="399"/>
      <c r="K42" s="399"/>
      <c r="L42" s="399"/>
      <c r="M42" s="78"/>
      <c r="N42" s="78"/>
      <c r="O42" s="78"/>
      <c r="P42" s="78"/>
      <c r="Q42" s="78"/>
      <c r="R42" s="78"/>
    </row>
    <row r="43" spans="1:18" ht="13.5" customHeight="1" x14ac:dyDescent="0.2">
      <c r="B43" s="288"/>
      <c r="C43" s="288"/>
      <c r="D43" s="288"/>
      <c r="E43" s="288"/>
      <c r="F43" s="288"/>
      <c r="G43" s="288"/>
      <c r="H43" s="288"/>
      <c r="I43" s="288"/>
      <c r="J43" s="288"/>
      <c r="K43" s="288"/>
      <c r="L43" s="90"/>
      <c r="M43" s="82"/>
      <c r="N43" s="82"/>
    </row>
    <row r="44" spans="1:18" ht="13.5" customHeight="1" x14ac:dyDescent="0.2">
      <c r="M44" s="82"/>
      <c r="N44" s="82"/>
    </row>
    <row r="45" spans="1:18" ht="13.5" customHeight="1" x14ac:dyDescent="0.2">
      <c r="B45" s="288"/>
      <c r="C45" s="288"/>
      <c r="D45" s="288"/>
      <c r="E45" s="288"/>
      <c r="F45" s="288"/>
      <c r="G45" s="288"/>
      <c r="H45" s="288"/>
      <c r="I45" s="288"/>
      <c r="J45" s="288"/>
      <c r="K45" s="288"/>
      <c r="L45" s="90"/>
      <c r="M45" s="82"/>
      <c r="N45" s="82"/>
    </row>
    <row r="46" spans="1:18" ht="13.5" customHeight="1" x14ac:dyDescent="0.2">
      <c r="M46" s="82"/>
      <c r="N46" s="82"/>
    </row>
    <row r="47" spans="1:18" ht="13.5" customHeight="1" x14ac:dyDescent="0.2">
      <c r="M47" s="82"/>
      <c r="N47" s="82"/>
    </row>
    <row r="48" spans="1:18" ht="13.5" customHeight="1" x14ac:dyDescent="0.2">
      <c r="B48" s="98"/>
      <c r="C48" s="91"/>
      <c r="D48" s="86"/>
      <c r="E48" s="86"/>
      <c r="G48" s="86"/>
      <c r="H48" s="86"/>
      <c r="I48" s="90"/>
      <c r="J48" s="90"/>
      <c r="K48" s="90"/>
      <c r="L48" s="90"/>
      <c r="M48" s="82"/>
      <c r="N48" s="82"/>
    </row>
    <row r="49" spans="1:25" ht="13.5" customHeight="1" x14ac:dyDescent="0.2">
      <c r="B49" s="98"/>
      <c r="C49" s="91"/>
      <c r="D49" s="86"/>
      <c r="E49" s="86"/>
      <c r="F49" s="86"/>
      <c r="G49" s="86"/>
      <c r="H49" s="86"/>
      <c r="I49" s="90"/>
      <c r="J49" s="90"/>
      <c r="K49" s="90"/>
      <c r="L49" s="90"/>
      <c r="M49" s="82"/>
      <c r="N49" s="82"/>
    </row>
    <row r="50" spans="1:25" ht="13.5" customHeight="1" x14ac:dyDescent="0.2">
      <c r="B50" s="92"/>
      <c r="C50" s="91"/>
      <c r="D50" s="86"/>
      <c r="E50" s="86"/>
      <c r="F50" s="86"/>
      <c r="G50" s="86"/>
      <c r="H50" s="86"/>
      <c r="I50" s="90"/>
      <c r="J50" s="90"/>
      <c r="K50" s="90"/>
      <c r="L50" s="90"/>
      <c r="M50" s="82"/>
      <c r="N50" s="82"/>
    </row>
    <row r="51" spans="1:25" ht="13.5" customHeight="1" x14ac:dyDescent="0.25">
      <c r="B51" s="91"/>
      <c r="C51" s="64"/>
      <c r="D51" s="97"/>
      <c r="E51" s="86"/>
      <c r="F51" s="86"/>
      <c r="G51" s="86"/>
      <c r="H51" s="86"/>
      <c r="I51" s="97"/>
      <c r="J51" s="90"/>
      <c r="M51" s="82"/>
      <c r="N51" s="82"/>
    </row>
    <row r="52" spans="1:25" ht="13.5" customHeight="1" x14ac:dyDescent="0.2">
      <c r="B52" s="91"/>
      <c r="C52" s="64"/>
      <c r="D52" s="92"/>
      <c r="E52" s="86"/>
      <c r="F52" s="86"/>
      <c r="G52" s="86"/>
      <c r="H52" s="86"/>
      <c r="I52" s="90"/>
      <c r="J52" s="90"/>
      <c r="M52" s="82"/>
      <c r="N52" s="82"/>
    </row>
    <row r="53" spans="1:25" ht="13.5" customHeight="1" x14ac:dyDescent="0.2">
      <c r="B53" s="96"/>
      <c r="C53" s="64"/>
      <c r="D53" s="95"/>
      <c r="E53" s="86"/>
      <c r="F53" s="86"/>
      <c r="G53" s="86"/>
      <c r="H53" s="86"/>
      <c r="I53" s="95"/>
      <c r="J53" s="90"/>
      <c r="M53" s="82"/>
      <c r="N53" s="82"/>
      <c r="U53" s="63" t="s">
        <v>290</v>
      </c>
    </row>
    <row r="54" spans="1:25" ht="13.5" customHeight="1" x14ac:dyDescent="0.25">
      <c r="B54" s="94"/>
      <c r="C54" s="64"/>
      <c r="D54" s="93"/>
      <c r="E54" s="86"/>
      <c r="F54" s="86"/>
      <c r="G54" s="86"/>
      <c r="H54" s="86"/>
      <c r="I54" s="93"/>
      <c r="J54" s="90"/>
      <c r="M54" s="82"/>
      <c r="N54" s="82"/>
    </row>
    <row r="55" spans="1:25" ht="13.5" customHeight="1" x14ac:dyDescent="0.2">
      <c r="B55" s="92"/>
      <c r="C55" s="91"/>
      <c r="D55" s="86"/>
      <c r="E55" s="86"/>
      <c r="F55" s="86"/>
      <c r="G55" s="86"/>
      <c r="H55" s="86"/>
      <c r="I55" s="90"/>
      <c r="J55" s="90"/>
      <c r="M55" s="82"/>
      <c r="N55" s="82"/>
    </row>
    <row r="56" spans="1:25" ht="13.5" customHeight="1" x14ac:dyDescent="0.2"/>
    <row r="57" spans="1:25" ht="13.5" customHeight="1" x14ac:dyDescent="0.2"/>
    <row r="58" spans="1:25" s="78" customFormat="1" ht="13.5" customHeight="1" x14ac:dyDescent="0.25">
      <c r="A58" s="400" t="s">
        <v>295</v>
      </c>
      <c r="B58" s="400"/>
      <c r="C58" s="400"/>
      <c r="D58" s="400"/>
      <c r="E58" s="400"/>
      <c r="F58" s="400"/>
      <c r="G58" s="400"/>
      <c r="H58" s="400"/>
      <c r="I58" s="400"/>
      <c r="J58" s="400"/>
      <c r="K58" s="400"/>
      <c r="L58" s="400"/>
      <c r="M58" s="64"/>
      <c r="N58" s="89"/>
      <c r="O58" s="64"/>
      <c r="P58" s="63"/>
      <c r="Q58" s="88"/>
      <c r="R58" s="82"/>
      <c r="S58" s="81"/>
      <c r="U58" s="79"/>
      <c r="V58" s="80"/>
      <c r="W58" s="79"/>
      <c r="X58" s="79"/>
      <c r="Y58" s="79"/>
    </row>
    <row r="59" spans="1:25" s="78" customFormat="1" ht="13.5" customHeight="1" x14ac:dyDescent="0.2">
      <c r="B59" s="87"/>
      <c r="C59" s="87"/>
      <c r="D59" s="87"/>
      <c r="E59" s="87"/>
      <c r="F59" s="87"/>
      <c r="G59" s="87"/>
      <c r="H59" s="87"/>
      <c r="I59" s="87"/>
      <c r="J59" s="86"/>
      <c r="K59" s="86"/>
      <c r="L59" s="86"/>
      <c r="M59" s="85"/>
      <c r="N59" s="85"/>
      <c r="O59" s="85"/>
      <c r="P59" s="85"/>
      <c r="Q59" s="82"/>
      <c r="R59" s="82"/>
      <c r="S59" s="81"/>
      <c r="U59" s="79"/>
      <c r="V59" s="80"/>
      <c r="W59" s="79"/>
      <c r="X59" s="79"/>
      <c r="Y59" s="79"/>
    </row>
    <row r="60" spans="1:25" s="78" customFormat="1" ht="13.5" customHeight="1" x14ac:dyDescent="0.2">
      <c r="M60" s="258"/>
      <c r="N60" s="258"/>
      <c r="O60" s="258"/>
      <c r="P60" s="258"/>
      <c r="Q60" s="258"/>
      <c r="R60" s="82"/>
      <c r="S60" s="81"/>
      <c r="U60" s="79"/>
      <c r="V60" s="80"/>
      <c r="W60" s="79"/>
      <c r="X60" s="79"/>
      <c r="Y60" s="79"/>
    </row>
    <row r="61" spans="1:25" ht="13.5" customHeight="1" x14ac:dyDescent="0.2"/>
    <row r="62" spans="1:25" ht="13.5" customHeight="1" x14ac:dyDescent="0.2"/>
    <row r="63" spans="1:25" ht="13.5" customHeight="1" x14ac:dyDescent="0.2"/>
    <row r="64" spans="1:25" ht="13.5" customHeight="1" x14ac:dyDescent="0.2"/>
    <row r="65" spans="1:21" ht="13.5" customHeight="1" x14ac:dyDescent="0.2"/>
    <row r="66" spans="1:21" ht="13.5" customHeight="1" x14ac:dyDescent="0.2">
      <c r="U66" s="63" t="s">
        <v>290</v>
      </c>
    </row>
    <row r="67" spans="1:21" ht="13.5" customHeight="1" x14ac:dyDescent="0.2"/>
    <row r="68" spans="1:21" ht="13.5" customHeight="1" x14ac:dyDescent="0.2"/>
    <row r="69" spans="1:21" ht="13.5" customHeight="1" x14ac:dyDescent="0.2"/>
    <row r="70" spans="1:21" ht="13.5" customHeight="1" x14ac:dyDescent="0.2"/>
    <row r="71" spans="1:21" ht="13.5" customHeight="1" x14ac:dyDescent="0.2"/>
    <row r="72" spans="1:21" ht="13.5" customHeight="1" x14ac:dyDescent="0.2"/>
    <row r="73" spans="1:21" ht="13.5" customHeight="1" x14ac:dyDescent="0.2"/>
    <row r="74" spans="1:21" ht="13.5" customHeight="1" x14ac:dyDescent="0.2">
      <c r="H74" s="77"/>
      <c r="I74" s="77"/>
      <c r="J74" s="77"/>
    </row>
    <row r="75" spans="1:21" ht="13.5" customHeight="1" x14ac:dyDescent="0.2"/>
    <row r="76" spans="1:21" ht="25.5" customHeight="1" x14ac:dyDescent="0.2">
      <c r="G76" s="401" t="s">
        <v>262</v>
      </c>
      <c r="H76" s="401"/>
      <c r="I76" s="401"/>
      <c r="J76" s="401"/>
      <c r="K76" s="401"/>
    </row>
    <row r="77" spans="1:21" ht="13.5" customHeight="1" x14ac:dyDescent="0.2">
      <c r="G77" s="401"/>
      <c r="H77" s="401"/>
      <c r="I77" s="401"/>
      <c r="J77" s="401"/>
      <c r="K77" s="401"/>
    </row>
    <row r="78" spans="1:21" ht="12" customHeight="1" x14ac:dyDescent="0.2">
      <c r="C78" s="76"/>
      <c r="G78" s="368"/>
      <c r="H78" s="368"/>
      <c r="I78" s="368"/>
      <c r="J78" s="368"/>
      <c r="K78" s="368"/>
    </row>
    <row r="79" spans="1:21" ht="25.5" customHeight="1" thickBot="1" x14ac:dyDescent="0.25">
      <c r="A79" s="381" t="s">
        <v>249</v>
      </c>
      <c r="C79" s="75"/>
      <c r="D79" s="75"/>
      <c r="E79" s="75"/>
      <c r="F79" s="75"/>
      <c r="G79" s="75"/>
      <c r="H79" s="75"/>
      <c r="I79" s="74"/>
      <c r="L79" s="73" t="s">
        <v>266</v>
      </c>
      <c r="M79" s="72"/>
    </row>
    <row r="80" spans="1:21" ht="32.25" customHeight="1" thickTop="1" x14ac:dyDescent="0.2">
      <c r="B80" s="396" t="s">
        <v>161</v>
      </c>
      <c r="C80" s="396"/>
      <c r="D80" s="396"/>
      <c r="E80" s="396"/>
      <c r="F80" s="396"/>
      <c r="G80" s="396"/>
      <c r="H80" s="396"/>
      <c r="I80" s="396"/>
      <c r="J80" s="396"/>
      <c r="K80" s="396"/>
      <c r="L80" s="254"/>
      <c r="M80" s="71"/>
    </row>
    <row r="81" spans="2:15" ht="12.75" customHeight="1" x14ac:dyDescent="0.2">
      <c r="B81" s="397" t="s">
        <v>160</v>
      </c>
      <c r="C81" s="397"/>
      <c r="D81" s="397"/>
      <c r="E81" s="397"/>
      <c r="F81" s="397"/>
      <c r="G81" s="397"/>
      <c r="H81" s="397"/>
      <c r="I81" s="397"/>
      <c r="J81" s="397"/>
      <c r="K81" s="397"/>
      <c r="L81" s="258"/>
      <c r="M81" s="70"/>
      <c r="N81" s="70"/>
      <c r="O81" s="70"/>
    </row>
    <row r="82" spans="2:15" ht="13.5" x14ac:dyDescent="0.2">
      <c r="B82" s="69"/>
    </row>
    <row r="92" spans="2:15" x14ac:dyDescent="0.2">
      <c r="K92" s="68"/>
      <c r="L92" s="68"/>
    </row>
    <row r="94" spans="2:15" x14ac:dyDescent="0.2">
      <c r="B94" s="67"/>
      <c r="C94" s="66"/>
      <c r="D94" s="66"/>
      <c r="E94" s="66"/>
      <c r="F94" s="66"/>
      <c r="G94" s="66"/>
      <c r="H94" s="66"/>
      <c r="I94" s="66"/>
      <c r="J94" s="66"/>
    </row>
  </sheetData>
  <sheetProtection selectLockedCells="1"/>
  <mergeCells count="12">
    <mergeCell ref="M8:N8"/>
    <mergeCell ref="M12:N12"/>
    <mergeCell ref="M16:N16"/>
    <mergeCell ref="M20:N20"/>
    <mergeCell ref="B2:K6"/>
    <mergeCell ref="B80:K80"/>
    <mergeCell ref="B81:K81"/>
    <mergeCell ref="B1:K1"/>
    <mergeCell ref="A42:L42"/>
    <mergeCell ref="A58:L58"/>
    <mergeCell ref="G76:K77"/>
    <mergeCell ref="D25:I26"/>
  </mergeCells>
  <printOptions horizontalCentered="1" verticalCentered="1"/>
  <pageMargins left="0.19685039370078741" right="0.35433070866141736" top="0" bottom="0" header="0" footer="0"/>
  <pageSetup paperSize="9" scale="7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rgb="FFCC99FF"/>
    <pageSetUpPr autoPageBreaks="0"/>
  </sheetPr>
  <dimension ref="A1:Y93"/>
  <sheetViews>
    <sheetView showGridLines="0" view="pageBreakPreview" zoomScaleNormal="100" zoomScaleSheetLayoutView="100" workbookViewId="0">
      <selection sqref="A1:L1"/>
    </sheetView>
  </sheetViews>
  <sheetFormatPr baseColWidth="10" defaultColWidth="11.5703125" defaultRowHeight="12.75" x14ac:dyDescent="0.2"/>
  <cols>
    <col min="1" max="1" width="7.140625" style="65" customWidth="1"/>
    <col min="2" max="3" width="13.85546875" style="65" customWidth="1"/>
    <col min="4" max="4" width="21" style="65" customWidth="1"/>
    <col min="5" max="5" width="6.42578125" style="65" customWidth="1"/>
    <col min="6" max="6" width="9.85546875" style="65" customWidth="1"/>
    <col min="7" max="7" width="14.7109375" style="65" customWidth="1"/>
    <col min="8" max="8" width="14.85546875" style="65" customWidth="1"/>
    <col min="9" max="9" width="12.5703125" style="65" customWidth="1"/>
    <col min="10" max="10" width="12.85546875" style="64" customWidth="1"/>
    <col min="11" max="11" width="9.28515625" style="64" customWidth="1"/>
    <col min="12" max="12" width="3" style="64" customWidth="1"/>
    <col min="13" max="13" width="4.42578125" style="63" customWidth="1"/>
    <col min="14" max="14" width="3.7109375" style="63" customWidth="1"/>
    <col min="15" max="15" width="11.5703125" style="63"/>
    <col min="16" max="16" width="9.5703125" style="63" customWidth="1"/>
    <col min="17" max="17" width="7.28515625" style="63" customWidth="1"/>
    <col min="18" max="16384" width="11.5703125" style="63"/>
  </cols>
  <sheetData>
    <row r="1" spans="1:21" ht="26.25" customHeight="1" x14ac:dyDescent="0.2">
      <c r="A1" s="406" t="s">
        <v>263</v>
      </c>
      <c r="B1" s="406"/>
      <c r="C1" s="406"/>
      <c r="D1" s="406"/>
      <c r="E1" s="406"/>
      <c r="F1" s="406"/>
      <c r="G1" s="406"/>
      <c r="H1" s="406"/>
      <c r="I1" s="406"/>
      <c r="J1" s="406"/>
      <c r="K1" s="406"/>
      <c r="L1" s="406"/>
      <c r="M1" s="134"/>
    </row>
    <row r="2" spans="1:21" ht="13.5" customHeight="1" x14ac:dyDescent="0.2">
      <c r="B2" s="137"/>
      <c r="C2" s="137"/>
      <c r="D2" s="137"/>
      <c r="E2" s="137"/>
      <c r="F2" s="137"/>
      <c r="G2" s="137"/>
      <c r="H2" s="137"/>
      <c r="I2" s="136"/>
    </row>
    <row r="3" spans="1:21" ht="13.5" customHeight="1" x14ac:dyDescent="0.2"/>
    <row r="4" spans="1:21" ht="13.5" customHeight="1" x14ac:dyDescent="0.2">
      <c r="B4" s="270"/>
      <c r="C4" s="270"/>
      <c r="D4" s="270"/>
      <c r="E4" s="270"/>
      <c r="F4" s="270"/>
      <c r="G4" s="270"/>
      <c r="H4" s="270"/>
      <c r="I4" s="270"/>
      <c r="J4" s="270"/>
      <c r="K4" s="270"/>
      <c r="L4" s="270"/>
    </row>
    <row r="5" spans="1:21" ht="13.5" customHeight="1" x14ac:dyDescent="0.2">
      <c r="B5" s="244"/>
      <c r="C5" s="244"/>
      <c r="D5" s="244"/>
      <c r="E5" s="244"/>
      <c r="F5" s="244"/>
      <c r="G5" s="244"/>
      <c r="H5" s="244"/>
      <c r="I5" s="244"/>
      <c r="J5" s="244"/>
      <c r="K5" s="244"/>
    </row>
    <row r="6" spans="1:21" s="114" customFormat="1" ht="23.25" customHeight="1" x14ac:dyDescent="0.3">
      <c r="A6" s="135"/>
      <c r="B6" s="244"/>
      <c r="C6" s="244"/>
      <c r="D6" s="244"/>
      <c r="E6" s="244"/>
      <c r="F6" s="244"/>
      <c r="G6" s="244"/>
      <c r="H6" s="244"/>
      <c r="I6" s="244"/>
      <c r="J6" s="244"/>
      <c r="K6" s="244"/>
      <c r="L6" s="115"/>
      <c r="M6" s="115"/>
      <c r="N6" s="115"/>
      <c r="O6" s="115"/>
      <c r="U6" s="63" t="s">
        <v>290</v>
      </c>
    </row>
    <row r="7" spans="1:21" s="114" customFormat="1" ht="3.75" customHeight="1" x14ac:dyDescent="0.2">
      <c r="A7" s="130"/>
      <c r="B7" s="132"/>
      <c r="C7" s="132"/>
      <c r="D7" s="132"/>
      <c r="E7" s="132"/>
      <c r="F7" s="132"/>
      <c r="G7" s="132"/>
      <c r="H7" s="132"/>
      <c r="I7" s="132"/>
      <c r="J7" s="132"/>
      <c r="K7" s="132"/>
      <c r="L7" s="115"/>
      <c r="M7" s="259"/>
      <c r="N7" s="259"/>
      <c r="O7" s="115"/>
    </row>
    <row r="8" spans="1:21" ht="13.5" customHeight="1" x14ac:dyDescent="0.2">
      <c r="A8" s="100"/>
      <c r="I8" s="112"/>
      <c r="M8" s="403"/>
      <c r="N8" s="403"/>
      <c r="O8" s="64"/>
    </row>
    <row r="9" spans="1:21" s="119" customFormat="1" ht="13.5" customHeight="1" x14ac:dyDescent="0.2">
      <c r="A9" s="65"/>
      <c r="B9" s="65"/>
      <c r="C9" s="65"/>
      <c r="D9" s="65"/>
      <c r="E9" s="65"/>
      <c r="F9" s="65"/>
      <c r="G9" s="65"/>
      <c r="H9" s="65"/>
      <c r="I9" s="131"/>
      <c r="J9" s="64"/>
      <c r="K9" s="64"/>
      <c r="L9" s="64"/>
      <c r="M9" s="64"/>
      <c r="N9" s="64"/>
      <c r="O9" s="64"/>
    </row>
    <row r="10" spans="1:21" s="114" customFormat="1" ht="13.5" customHeight="1" x14ac:dyDescent="0.3">
      <c r="A10" s="118"/>
      <c r="B10" s="65"/>
      <c r="C10" s="65"/>
      <c r="D10" s="65"/>
      <c r="E10" s="65"/>
      <c r="F10" s="65"/>
      <c r="G10" s="65"/>
      <c r="H10" s="65"/>
      <c r="I10" s="117"/>
      <c r="J10" s="115"/>
      <c r="K10" s="115"/>
      <c r="L10" s="115"/>
      <c r="M10" s="115"/>
      <c r="N10" s="115"/>
      <c r="O10" s="115"/>
    </row>
    <row r="11" spans="1:21" s="114" customFormat="1" ht="13.5" customHeight="1" x14ac:dyDescent="0.2">
      <c r="A11" s="130"/>
      <c r="B11" s="65"/>
      <c r="C11" s="65"/>
      <c r="D11" s="65"/>
      <c r="E11" s="65"/>
      <c r="F11" s="65"/>
      <c r="G11" s="65"/>
      <c r="H11" s="65"/>
      <c r="I11" s="116"/>
      <c r="J11" s="115"/>
      <c r="K11" s="115"/>
      <c r="L11" s="115"/>
      <c r="M11" s="259"/>
      <c r="N11" s="259"/>
      <c r="O11" s="115"/>
      <c r="P11" s="129"/>
      <c r="Q11" s="125"/>
      <c r="R11" s="128"/>
      <c r="S11" s="127"/>
      <c r="T11" s="78"/>
      <c r="U11" s="78"/>
    </row>
    <row r="12" spans="1:21" ht="13.5" customHeight="1" x14ac:dyDescent="0.2">
      <c r="A12" s="113"/>
      <c r="I12" s="112"/>
      <c r="M12" s="403"/>
      <c r="N12" s="403"/>
      <c r="O12" s="64"/>
      <c r="P12" s="110"/>
      <c r="Q12" s="125"/>
      <c r="R12" s="124"/>
      <c r="S12" s="123"/>
      <c r="T12" s="123"/>
      <c r="U12" s="122"/>
    </row>
    <row r="13" spans="1:21" s="119" customFormat="1" ht="13.5" customHeight="1" x14ac:dyDescent="0.2">
      <c r="A13" s="65"/>
      <c r="B13" s="65"/>
      <c r="C13" s="65"/>
      <c r="D13" s="65"/>
      <c r="E13" s="65"/>
      <c r="F13" s="65"/>
      <c r="G13" s="65"/>
      <c r="H13" s="65"/>
      <c r="I13" s="65"/>
      <c r="J13" s="64"/>
      <c r="K13" s="64"/>
      <c r="L13" s="64"/>
      <c r="M13" s="64"/>
      <c r="N13" s="64"/>
      <c r="O13" s="64"/>
      <c r="P13" s="120"/>
      <c r="Q13" s="125"/>
      <c r="R13" s="124"/>
      <c r="S13" s="126"/>
      <c r="T13" s="123"/>
      <c r="U13" s="122"/>
    </row>
    <row r="14" spans="1:21" s="114" customFormat="1" ht="13.5" customHeight="1" x14ac:dyDescent="0.3">
      <c r="A14" s="118"/>
      <c r="B14" s="65"/>
      <c r="C14" s="65"/>
      <c r="D14" s="65"/>
      <c r="E14" s="65"/>
      <c r="F14" s="65"/>
      <c r="G14" s="65"/>
      <c r="H14" s="65"/>
      <c r="I14" s="117"/>
      <c r="J14" s="115"/>
      <c r="K14" s="115"/>
      <c r="L14" s="115"/>
      <c r="M14" s="115"/>
      <c r="N14" s="115"/>
      <c r="O14" s="115"/>
      <c r="P14" s="110"/>
      <c r="Q14" s="125"/>
      <c r="R14" s="124"/>
      <c r="S14" s="123"/>
      <c r="T14" s="123"/>
      <c r="U14" s="122"/>
    </row>
    <row r="15" spans="1:21" s="114" customFormat="1" ht="13.5" customHeight="1" x14ac:dyDescent="0.2">
      <c r="A15" s="113"/>
      <c r="B15" s="65"/>
      <c r="C15" s="65"/>
      <c r="D15" s="65"/>
      <c r="E15" s="65"/>
      <c r="F15" s="65"/>
      <c r="G15" s="65"/>
      <c r="H15" s="65"/>
      <c r="I15" s="116"/>
      <c r="J15" s="115"/>
      <c r="K15" s="115"/>
      <c r="L15" s="115"/>
      <c r="M15" s="259"/>
      <c r="N15" s="259"/>
      <c r="O15" s="115"/>
      <c r="P15" s="110"/>
      <c r="Q15" s="125"/>
      <c r="R15" s="124"/>
      <c r="S15" s="123"/>
      <c r="T15" s="123"/>
      <c r="U15" s="122"/>
    </row>
    <row r="16" spans="1:21" ht="13.5" customHeight="1" x14ac:dyDescent="0.2">
      <c r="A16" s="113"/>
      <c r="I16" s="112"/>
      <c r="M16" s="403"/>
      <c r="N16" s="403"/>
      <c r="O16" s="64"/>
      <c r="P16" s="110"/>
      <c r="Q16" s="125"/>
      <c r="R16" s="124"/>
      <c r="S16" s="123"/>
      <c r="T16" s="123"/>
      <c r="U16" s="122"/>
    </row>
    <row r="17" spans="1:18" s="119" customFormat="1" ht="13.5" customHeight="1" x14ac:dyDescent="0.2">
      <c r="A17" s="65"/>
      <c r="B17" s="65"/>
      <c r="C17" s="65"/>
      <c r="D17" s="65"/>
      <c r="E17" s="65"/>
      <c r="F17" s="65"/>
      <c r="G17" s="65"/>
      <c r="H17" s="65"/>
      <c r="I17" s="65"/>
      <c r="J17" s="64"/>
      <c r="K17" s="64"/>
      <c r="L17" s="64"/>
      <c r="P17" s="120"/>
      <c r="Q17" s="121"/>
      <c r="R17" s="120"/>
    </row>
    <row r="18" spans="1:18" s="114" customFormat="1" ht="13.5" customHeight="1" x14ac:dyDescent="0.3">
      <c r="A18" s="118"/>
      <c r="B18" s="65"/>
      <c r="C18" s="65"/>
      <c r="D18" s="65"/>
      <c r="E18" s="65"/>
      <c r="F18" s="65"/>
      <c r="G18" s="65"/>
      <c r="H18" s="65"/>
      <c r="I18" s="117"/>
      <c r="J18" s="115"/>
      <c r="K18" s="115"/>
      <c r="L18" s="115"/>
      <c r="P18" s="110"/>
      <c r="Q18" s="111"/>
      <c r="R18" s="110"/>
    </row>
    <row r="19" spans="1:18" s="114" customFormat="1" ht="13.5" customHeight="1" x14ac:dyDescent="0.2">
      <c r="A19" s="113"/>
      <c r="B19" s="65"/>
      <c r="C19" s="65"/>
      <c r="D19" s="65"/>
      <c r="E19" s="65"/>
      <c r="F19" s="65"/>
      <c r="H19" s="368"/>
      <c r="I19" s="368"/>
      <c r="J19" s="368"/>
      <c r="K19" s="368"/>
      <c r="L19" s="115"/>
      <c r="M19" s="259"/>
      <c r="N19" s="259"/>
      <c r="P19" s="110"/>
      <c r="Q19" s="111"/>
      <c r="R19" s="110"/>
    </row>
    <row r="20" spans="1:18" ht="13.5" customHeight="1" x14ac:dyDescent="0.2">
      <c r="C20" s="253"/>
      <c r="D20" s="253"/>
      <c r="E20" s="253"/>
      <c r="F20" s="252"/>
      <c r="G20" s="368"/>
      <c r="H20" s="368"/>
      <c r="I20" s="368"/>
      <c r="J20" s="368"/>
      <c r="K20" s="368"/>
      <c r="M20" s="403"/>
      <c r="N20" s="403"/>
      <c r="P20" s="110"/>
      <c r="Q20" s="111"/>
      <c r="R20" s="110"/>
    </row>
    <row r="21" spans="1:18" ht="13.5" customHeight="1" x14ac:dyDescent="0.2">
      <c r="B21" s="270"/>
      <c r="C21" s="270"/>
      <c r="D21" s="270"/>
      <c r="E21" s="270"/>
      <c r="F21" s="270"/>
      <c r="G21" s="368"/>
      <c r="H21" s="368"/>
      <c r="I21" s="368"/>
      <c r="J21" s="368"/>
      <c r="K21" s="368"/>
      <c r="L21" s="270"/>
      <c r="P21" s="110"/>
      <c r="Q21" s="111"/>
      <c r="R21" s="110"/>
    </row>
    <row r="22" spans="1:18" ht="13.5" customHeight="1" x14ac:dyDescent="0.2">
      <c r="A22" s="252"/>
      <c r="B22" s="253"/>
      <c r="C22" s="253"/>
      <c r="D22" s="253"/>
      <c r="E22" s="253"/>
      <c r="F22" s="252"/>
      <c r="G22" s="368"/>
      <c r="H22" s="368"/>
      <c r="I22" s="368"/>
      <c r="J22" s="368"/>
      <c r="K22" s="368"/>
      <c r="P22" s="110"/>
      <c r="Q22" s="111"/>
      <c r="R22" s="110"/>
    </row>
    <row r="23" spans="1:18" ht="13.5" customHeight="1" x14ac:dyDescent="0.2">
      <c r="M23" s="82"/>
      <c r="N23" s="107"/>
      <c r="P23" s="110"/>
      <c r="Q23" s="111"/>
      <c r="R23" s="110"/>
    </row>
    <row r="24" spans="1:18" ht="13.5" customHeight="1" x14ac:dyDescent="0.2">
      <c r="A24" s="405" t="s">
        <v>207</v>
      </c>
      <c r="B24" s="405"/>
      <c r="C24" s="405"/>
      <c r="D24" s="405"/>
      <c r="E24" s="405"/>
      <c r="F24" s="405"/>
      <c r="G24" s="405"/>
      <c r="H24" s="405"/>
      <c r="I24" s="405"/>
      <c r="J24" s="405"/>
      <c r="K24" s="405"/>
      <c r="L24" s="405"/>
      <c r="M24" s="82"/>
      <c r="N24" s="107"/>
    </row>
    <row r="25" spans="1:18" ht="13.5" customHeight="1" x14ac:dyDescent="0.2">
      <c r="M25" s="82"/>
      <c r="N25" s="107"/>
    </row>
    <row r="26" spans="1:18" ht="13.5" customHeight="1" x14ac:dyDescent="0.2">
      <c r="M26" s="82"/>
      <c r="N26" s="107"/>
    </row>
    <row r="27" spans="1:18" ht="13.5" customHeight="1" x14ac:dyDescent="0.2">
      <c r="M27" s="82"/>
      <c r="N27" s="107"/>
    </row>
    <row r="28" spans="1:18" ht="13.5" customHeight="1" x14ac:dyDescent="0.2">
      <c r="A28" s="252"/>
      <c r="B28" s="256"/>
      <c r="C28" s="256"/>
      <c r="D28" s="256"/>
      <c r="E28" s="256"/>
      <c r="F28" s="256"/>
      <c r="G28" s="256"/>
      <c r="H28" s="256"/>
      <c r="I28" s="256"/>
      <c r="J28" s="256"/>
      <c r="K28" s="91"/>
      <c r="M28" s="82"/>
      <c r="N28" s="107"/>
    </row>
    <row r="29" spans="1:18" ht="13.5" customHeight="1" x14ac:dyDescent="0.2">
      <c r="A29" s="252"/>
      <c r="B29" s="256"/>
      <c r="C29" s="256"/>
      <c r="D29" s="256"/>
      <c r="E29" s="256"/>
      <c r="F29" s="256"/>
      <c r="G29" s="256"/>
      <c r="H29" s="256"/>
      <c r="I29" s="256"/>
      <c r="J29" s="256"/>
      <c r="K29" s="91"/>
      <c r="M29" s="82"/>
      <c r="N29" s="107"/>
    </row>
    <row r="30" spans="1:18" ht="13.5" customHeight="1" x14ac:dyDescent="0.2">
      <c r="A30" s="252"/>
      <c r="B30" s="256"/>
      <c r="C30" s="256"/>
      <c r="D30" s="256"/>
      <c r="E30" s="256"/>
      <c r="F30" s="256"/>
      <c r="G30" s="256"/>
      <c r="H30" s="256"/>
      <c r="I30" s="256"/>
      <c r="J30" s="256"/>
      <c r="K30" s="91"/>
      <c r="M30" s="82"/>
      <c r="N30" s="107"/>
    </row>
    <row r="31" spans="1:18" ht="13.5" customHeight="1" x14ac:dyDescent="0.2">
      <c r="A31" s="91"/>
      <c r="B31" s="256"/>
      <c r="C31" s="256"/>
      <c r="D31" s="256"/>
      <c r="E31" s="256"/>
      <c r="F31" s="256"/>
      <c r="G31" s="256"/>
      <c r="H31" s="256"/>
      <c r="I31" s="256"/>
      <c r="J31" s="256"/>
      <c r="K31" s="91"/>
      <c r="M31" s="82"/>
      <c r="N31" s="107"/>
    </row>
    <row r="32" spans="1:18" ht="13.5" customHeight="1" x14ac:dyDescent="0.2">
      <c r="A32" s="91"/>
      <c r="B32" s="256"/>
      <c r="C32" s="256"/>
      <c r="D32" s="256"/>
      <c r="E32" s="256"/>
      <c r="F32" s="256"/>
      <c r="G32" s="256"/>
      <c r="H32" s="256"/>
      <c r="I32" s="256"/>
      <c r="J32" s="256"/>
      <c r="K32" s="91"/>
      <c r="M32" s="82"/>
      <c r="N32" s="107"/>
    </row>
    <row r="33" spans="1:18" ht="13.5" customHeight="1" x14ac:dyDescent="0.2">
      <c r="A33" s="91"/>
      <c r="B33" s="256"/>
      <c r="C33" s="256"/>
      <c r="D33" s="256"/>
      <c r="E33" s="256"/>
      <c r="F33" s="256"/>
      <c r="G33" s="256"/>
      <c r="H33" s="256"/>
      <c r="I33" s="256"/>
      <c r="J33" s="256"/>
      <c r="K33" s="91"/>
      <c r="M33" s="82"/>
      <c r="N33" s="107"/>
    </row>
    <row r="34" spans="1:18" ht="13.5" customHeight="1" x14ac:dyDescent="0.2">
      <c r="B34" s="256"/>
      <c r="C34" s="256"/>
      <c r="D34" s="256"/>
      <c r="E34" s="256"/>
      <c r="F34" s="256"/>
      <c r="G34" s="256"/>
      <c r="H34" s="256"/>
      <c r="I34" s="256"/>
      <c r="J34" s="256"/>
      <c r="K34" s="91"/>
      <c r="M34" s="82"/>
      <c r="N34" s="107"/>
    </row>
    <row r="35" spans="1:18" ht="18" customHeight="1" x14ac:dyDescent="0.2">
      <c r="B35" s="270"/>
      <c r="C35" s="270"/>
      <c r="D35" s="270"/>
      <c r="E35" s="270"/>
      <c r="F35" s="270"/>
      <c r="G35" s="270"/>
      <c r="H35" s="270"/>
      <c r="I35" s="270"/>
      <c r="J35" s="270"/>
      <c r="K35" s="270"/>
      <c r="L35" s="270"/>
      <c r="M35" s="82"/>
      <c r="N35" s="107"/>
    </row>
    <row r="36" spans="1:18" ht="13.5" customHeight="1" x14ac:dyDescent="0.2">
      <c r="A36" s="106"/>
      <c r="B36" s="256"/>
      <c r="C36" s="256"/>
      <c r="D36" s="256"/>
      <c r="E36" s="256"/>
      <c r="F36" s="256"/>
      <c r="G36" s="256"/>
      <c r="H36" s="256"/>
      <c r="I36" s="256"/>
      <c r="J36" s="256"/>
      <c r="K36" s="255"/>
      <c r="L36" s="78"/>
      <c r="M36" s="78"/>
      <c r="N36" s="78"/>
      <c r="O36" s="78"/>
      <c r="P36" s="78"/>
      <c r="Q36" s="78"/>
      <c r="R36" s="78"/>
    </row>
    <row r="37" spans="1:18" ht="13.5" customHeight="1" x14ac:dyDescent="0.2">
      <c r="A37" s="86"/>
      <c r="C37" s="86"/>
      <c r="D37" s="86"/>
      <c r="E37" s="86"/>
      <c r="F37" s="86"/>
      <c r="G37" s="86"/>
      <c r="H37" s="255"/>
      <c r="I37" s="255"/>
      <c r="J37" s="255"/>
      <c r="K37" s="255"/>
      <c r="L37" s="78"/>
      <c r="M37" s="78"/>
      <c r="N37" s="78"/>
      <c r="O37" s="78"/>
      <c r="P37" s="78"/>
      <c r="Q37" s="78"/>
      <c r="R37" s="78"/>
    </row>
    <row r="38" spans="1:18" ht="13.5" customHeight="1" x14ac:dyDescent="0.2">
      <c r="B38" s="402" t="s">
        <v>296</v>
      </c>
      <c r="C38" s="402"/>
      <c r="D38" s="402"/>
      <c r="E38" s="402"/>
      <c r="F38" s="86"/>
      <c r="G38" s="86"/>
      <c r="I38" s="255"/>
      <c r="J38" s="255"/>
      <c r="K38" s="255"/>
      <c r="L38" s="78"/>
      <c r="M38" s="78"/>
      <c r="N38" s="78"/>
      <c r="O38" s="78"/>
      <c r="P38" s="78"/>
      <c r="Q38" s="78"/>
      <c r="R38" s="78"/>
    </row>
    <row r="39" spans="1:18" ht="13.5" customHeight="1" x14ac:dyDescent="0.2">
      <c r="B39" s="402"/>
      <c r="C39" s="402"/>
      <c r="D39" s="402"/>
      <c r="E39" s="402"/>
      <c r="F39" s="256"/>
      <c r="G39" s="408" t="s">
        <v>288</v>
      </c>
      <c r="H39" s="408"/>
      <c r="I39" s="408"/>
      <c r="J39" s="408"/>
      <c r="K39" s="408"/>
      <c r="L39" s="78"/>
      <c r="M39" s="78"/>
      <c r="N39" s="78"/>
      <c r="O39" s="78"/>
      <c r="P39" s="78"/>
      <c r="Q39" s="78"/>
      <c r="R39" s="78"/>
    </row>
    <row r="40" spans="1:18" ht="13.5" customHeight="1" x14ac:dyDescent="0.2">
      <c r="G40" s="408"/>
      <c r="H40" s="408"/>
      <c r="I40" s="408"/>
      <c r="J40" s="408"/>
      <c r="K40" s="408"/>
      <c r="L40" s="78"/>
      <c r="M40" s="78"/>
      <c r="N40" s="78"/>
      <c r="O40" s="78"/>
      <c r="P40" s="78"/>
      <c r="Q40" s="78"/>
      <c r="R40" s="78"/>
    </row>
    <row r="41" spans="1:18" ht="13.5" customHeight="1" x14ac:dyDescent="0.35">
      <c r="A41" s="104"/>
      <c r="B41" s="408" t="s">
        <v>289</v>
      </c>
      <c r="C41" s="408"/>
      <c r="D41" s="408"/>
      <c r="E41" s="408"/>
      <c r="G41" s="408"/>
      <c r="H41" s="408"/>
      <c r="I41" s="408"/>
      <c r="J41" s="408"/>
      <c r="K41" s="408"/>
      <c r="L41" s="78"/>
      <c r="M41" s="78"/>
      <c r="N41" s="78"/>
      <c r="O41" s="78"/>
      <c r="P41" s="78"/>
      <c r="Q41" s="78"/>
      <c r="R41" s="78"/>
    </row>
    <row r="42" spans="1:18" ht="13.5" customHeight="1" x14ac:dyDescent="0.35">
      <c r="A42" s="104"/>
      <c r="B42" s="408"/>
      <c r="C42" s="408"/>
      <c r="D42" s="408"/>
      <c r="E42" s="408"/>
      <c r="G42" s="408"/>
      <c r="H42" s="408"/>
      <c r="I42" s="408"/>
      <c r="J42" s="408"/>
      <c r="K42" s="408"/>
      <c r="L42" s="78"/>
      <c r="M42" s="78"/>
      <c r="N42" s="78"/>
      <c r="O42" s="78"/>
      <c r="P42" s="78"/>
      <c r="Q42" s="78"/>
      <c r="R42" s="78"/>
    </row>
    <row r="43" spans="1:18" ht="13.5" customHeight="1" x14ac:dyDescent="0.25">
      <c r="A43" s="102"/>
      <c r="B43" s="408"/>
      <c r="C43" s="408"/>
      <c r="D43" s="408"/>
      <c r="E43" s="408"/>
      <c r="F43" s="253"/>
      <c r="G43" s="408"/>
      <c r="H43" s="408"/>
      <c r="I43" s="408"/>
      <c r="J43" s="408"/>
      <c r="K43" s="408"/>
      <c r="L43" s="90"/>
      <c r="M43" s="82"/>
      <c r="N43" s="82"/>
    </row>
    <row r="44" spans="1:18" ht="13.5" customHeight="1" x14ac:dyDescent="0.2">
      <c r="A44" s="64"/>
      <c r="B44" s="256"/>
      <c r="C44" s="256"/>
      <c r="D44" s="256"/>
      <c r="E44" s="256"/>
      <c r="F44" s="253"/>
      <c r="L44" s="90"/>
      <c r="M44" s="82"/>
      <c r="N44" s="82"/>
    </row>
    <row r="45" spans="1:18" ht="13.5" customHeight="1" x14ac:dyDescent="0.35">
      <c r="A45" s="101"/>
      <c r="B45" s="256"/>
      <c r="C45" s="256"/>
      <c r="D45" s="256"/>
      <c r="E45" s="256"/>
      <c r="F45" s="253"/>
      <c r="L45" s="90"/>
      <c r="M45" s="82"/>
      <c r="N45" s="82"/>
    </row>
    <row r="46" spans="1:18" ht="13.5" customHeight="1" x14ac:dyDescent="0.2">
      <c r="A46" s="405" t="s">
        <v>220</v>
      </c>
      <c r="B46" s="405"/>
      <c r="C46" s="405"/>
      <c r="D46" s="405"/>
      <c r="E46" s="405"/>
      <c r="F46" s="405"/>
      <c r="G46" s="405"/>
      <c r="H46" s="405"/>
      <c r="I46" s="405"/>
      <c r="J46" s="405"/>
      <c r="K46" s="405"/>
      <c r="L46" s="405"/>
      <c r="M46" s="82"/>
      <c r="N46" s="82"/>
    </row>
    <row r="47" spans="1:18" ht="13.5" customHeight="1" x14ac:dyDescent="0.2">
      <c r="M47" s="82"/>
      <c r="N47" s="82"/>
    </row>
    <row r="48" spans="1:18" ht="13.5" customHeight="1" x14ac:dyDescent="0.2">
      <c r="M48" s="82"/>
      <c r="N48" s="82"/>
    </row>
    <row r="49" spans="1:25" ht="13.5" customHeight="1" x14ac:dyDescent="0.2">
      <c r="M49" s="82"/>
      <c r="N49" s="82"/>
    </row>
    <row r="50" spans="1:25" ht="13.5" customHeight="1" x14ac:dyDescent="0.2">
      <c r="B50" s="91"/>
      <c r="C50" s="86"/>
      <c r="D50" s="86"/>
      <c r="E50" s="86"/>
      <c r="F50" s="86"/>
      <c r="G50" s="86"/>
      <c r="H50" s="255"/>
      <c r="I50" s="255"/>
      <c r="J50" s="255"/>
      <c r="K50" s="255"/>
      <c r="L50" s="90"/>
      <c r="M50" s="82"/>
      <c r="N50" s="82"/>
    </row>
    <row r="51" spans="1:25" ht="13.5" customHeight="1" x14ac:dyDescent="0.25">
      <c r="B51" s="64"/>
      <c r="C51" s="97"/>
      <c r="D51" s="86"/>
      <c r="E51" s="86"/>
      <c r="F51" s="86"/>
      <c r="G51" s="407" t="s">
        <v>261</v>
      </c>
      <c r="H51" s="407"/>
      <c r="I51" s="407"/>
      <c r="J51" s="407"/>
      <c r="K51" s="407"/>
      <c r="M51" s="82"/>
      <c r="N51" s="82"/>
    </row>
    <row r="52" spans="1:25" ht="13.5" customHeight="1" x14ac:dyDescent="0.2">
      <c r="A52" s="91"/>
      <c r="B52" s="64"/>
      <c r="C52" s="92"/>
      <c r="D52" s="86"/>
      <c r="E52" s="86"/>
      <c r="F52" s="86"/>
      <c r="G52" s="407"/>
      <c r="H52" s="407"/>
      <c r="I52" s="407"/>
      <c r="J52" s="407"/>
      <c r="K52" s="407"/>
      <c r="M52" s="82"/>
      <c r="N52" s="82"/>
    </row>
    <row r="53" spans="1:25" ht="13.5" customHeight="1" x14ac:dyDescent="0.2">
      <c r="A53" s="96"/>
      <c r="B53" s="64"/>
      <c r="C53" s="95"/>
      <c r="D53" s="86"/>
      <c r="E53" s="86"/>
      <c r="F53" s="86"/>
      <c r="G53" s="407"/>
      <c r="H53" s="407"/>
      <c r="I53" s="407"/>
      <c r="J53" s="407"/>
      <c r="K53" s="407"/>
      <c r="M53" s="82"/>
      <c r="N53" s="82"/>
      <c r="U53" s="63" t="s">
        <v>290</v>
      </c>
    </row>
    <row r="54" spans="1:25" ht="13.5" customHeight="1" x14ac:dyDescent="0.25">
      <c r="A54" s="94"/>
      <c r="B54" s="64"/>
      <c r="C54" s="93"/>
      <c r="D54" s="86"/>
      <c r="E54" s="86"/>
      <c r="F54" s="86"/>
      <c r="G54" s="407"/>
      <c r="H54" s="407"/>
      <c r="I54" s="407"/>
      <c r="J54" s="407"/>
      <c r="K54" s="407"/>
      <c r="M54" s="82"/>
      <c r="N54" s="82"/>
    </row>
    <row r="55" spans="1:25" ht="13.5" customHeight="1" x14ac:dyDescent="0.2">
      <c r="A55" s="92"/>
      <c r="B55" s="91"/>
      <c r="C55" s="86"/>
      <c r="D55" s="86"/>
      <c r="E55" s="86"/>
      <c r="F55" s="86"/>
      <c r="G55" s="407"/>
      <c r="H55" s="407"/>
      <c r="I55" s="407"/>
      <c r="J55" s="407"/>
      <c r="K55" s="407"/>
      <c r="M55" s="82"/>
      <c r="N55" s="82"/>
    </row>
    <row r="56" spans="1:25" ht="13.5" customHeight="1" x14ac:dyDescent="0.2">
      <c r="G56" s="407"/>
      <c r="H56" s="407"/>
      <c r="I56" s="407"/>
      <c r="J56" s="407"/>
      <c r="K56" s="407"/>
    </row>
    <row r="57" spans="1:25" ht="13.5" customHeight="1" x14ac:dyDescent="0.2">
      <c r="G57" s="407"/>
      <c r="H57" s="407"/>
      <c r="I57" s="407"/>
      <c r="J57" s="407"/>
      <c r="K57" s="407"/>
    </row>
    <row r="58" spans="1:25" s="78" customFormat="1" ht="13.5" customHeight="1" x14ac:dyDescent="0.2">
      <c r="A58" s="64"/>
      <c r="B58" s="64"/>
      <c r="C58" s="64"/>
      <c r="D58" s="64"/>
      <c r="E58" s="64"/>
      <c r="F58" s="64"/>
      <c r="G58" s="407"/>
      <c r="H58" s="407"/>
      <c r="I58" s="407"/>
      <c r="J58" s="407"/>
      <c r="K58" s="407"/>
      <c r="L58" s="64"/>
      <c r="M58" s="64"/>
      <c r="N58" s="89"/>
      <c r="O58" s="64"/>
      <c r="P58" s="63"/>
      <c r="Q58" s="88"/>
      <c r="R58" s="82"/>
      <c r="S58" s="81"/>
      <c r="U58" s="79"/>
      <c r="V58" s="80"/>
      <c r="W58" s="79"/>
      <c r="X58" s="79"/>
      <c r="Y58" s="79"/>
    </row>
    <row r="59" spans="1:25" s="78" customFormat="1" ht="13.5" customHeight="1" x14ac:dyDescent="0.2">
      <c r="A59" s="87"/>
      <c r="B59" s="87"/>
      <c r="C59" s="87"/>
      <c r="D59" s="87"/>
      <c r="E59" s="87"/>
      <c r="F59" s="87"/>
      <c r="G59" s="407"/>
      <c r="H59" s="407"/>
      <c r="I59" s="407"/>
      <c r="J59" s="407"/>
      <c r="K59" s="407"/>
      <c r="L59" s="86"/>
      <c r="M59" s="85"/>
      <c r="N59" s="85"/>
      <c r="O59" s="85"/>
      <c r="P59" s="85"/>
      <c r="Q59" s="82"/>
      <c r="R59" s="82"/>
      <c r="S59" s="81"/>
      <c r="U59" s="79"/>
      <c r="V59" s="80"/>
      <c r="W59" s="79"/>
      <c r="X59" s="79"/>
      <c r="Y59" s="79"/>
    </row>
    <row r="60" spans="1:25" s="78" customFormat="1" ht="13.5" customHeight="1" x14ac:dyDescent="0.2">
      <c r="A60" s="84"/>
      <c r="B60" s="84"/>
      <c r="C60" s="84"/>
      <c r="D60" s="84"/>
      <c r="E60" s="84"/>
      <c r="F60" s="84"/>
      <c r="G60" s="407"/>
      <c r="H60" s="407"/>
      <c r="I60" s="407"/>
      <c r="J60" s="407"/>
      <c r="K60" s="407"/>
      <c r="L60" s="83"/>
      <c r="M60" s="258"/>
      <c r="N60" s="258"/>
      <c r="O60" s="258"/>
      <c r="P60" s="258"/>
      <c r="Q60" s="258"/>
      <c r="R60" s="82"/>
      <c r="S60" s="81"/>
      <c r="U60" s="79"/>
      <c r="V60" s="80"/>
      <c r="W60" s="79"/>
      <c r="X60" s="79"/>
      <c r="Y60" s="79"/>
    </row>
    <row r="61" spans="1:25" ht="13.5" customHeight="1" x14ac:dyDescent="0.2">
      <c r="G61" s="407"/>
      <c r="H61" s="407"/>
      <c r="I61" s="407"/>
      <c r="J61" s="407"/>
      <c r="K61" s="407"/>
    </row>
    <row r="62" spans="1:25" ht="13.5" customHeight="1" x14ac:dyDescent="0.2">
      <c r="G62" s="407"/>
      <c r="H62" s="407"/>
      <c r="I62" s="407"/>
      <c r="J62" s="407"/>
      <c r="K62" s="407"/>
    </row>
    <row r="63" spans="1:25" ht="13.5" customHeight="1" x14ac:dyDescent="0.2"/>
    <row r="64" spans="1:25" ht="13.5" customHeight="1" x14ac:dyDescent="0.2"/>
    <row r="65" spans="1:21" ht="13.5" customHeight="1" x14ac:dyDescent="0.2">
      <c r="H65" s="255"/>
      <c r="I65" s="255"/>
      <c r="J65" s="255"/>
      <c r="K65" s="255"/>
    </row>
    <row r="66" spans="1:21" ht="13.5" customHeight="1" x14ac:dyDescent="0.2">
      <c r="G66" s="255"/>
      <c r="H66" s="255"/>
      <c r="I66" s="255"/>
      <c r="J66" s="255"/>
      <c r="K66" s="255"/>
      <c r="U66" s="63" t="s">
        <v>290</v>
      </c>
    </row>
    <row r="67" spans="1:21" ht="13.5" customHeight="1" x14ac:dyDescent="0.2">
      <c r="G67" s="255"/>
      <c r="H67" s="255"/>
      <c r="I67" s="255"/>
      <c r="J67" s="255"/>
      <c r="K67" s="255"/>
    </row>
    <row r="68" spans="1:21" ht="13.5" customHeight="1" x14ac:dyDescent="0.2">
      <c r="G68" s="255"/>
      <c r="H68" s="255"/>
      <c r="I68" s="255"/>
      <c r="J68" s="255"/>
      <c r="K68" s="255"/>
    </row>
    <row r="69" spans="1:21" ht="13.5" customHeight="1" x14ac:dyDescent="0.2">
      <c r="G69" s="255"/>
      <c r="H69" s="255"/>
      <c r="I69" s="255"/>
      <c r="J69" s="255"/>
      <c r="K69" s="255"/>
    </row>
    <row r="70" spans="1:21" ht="13.5" customHeight="1" x14ac:dyDescent="0.2">
      <c r="G70" s="255"/>
      <c r="H70" s="255"/>
      <c r="I70" s="255"/>
      <c r="J70" s="255"/>
      <c r="K70" s="255"/>
    </row>
    <row r="71" spans="1:21" ht="13.5" customHeight="1" x14ac:dyDescent="0.2">
      <c r="G71" s="255"/>
      <c r="H71" s="255"/>
      <c r="I71" s="255"/>
      <c r="J71" s="255"/>
      <c r="K71" s="255"/>
    </row>
    <row r="72" spans="1:21" ht="13.5" customHeight="1" x14ac:dyDescent="0.2">
      <c r="G72" s="255"/>
      <c r="H72" s="255"/>
      <c r="I72" s="255"/>
      <c r="J72" s="255"/>
      <c r="K72" s="255"/>
    </row>
    <row r="73" spans="1:21" ht="13.5" customHeight="1" x14ac:dyDescent="0.2">
      <c r="G73" s="255"/>
      <c r="H73" s="255"/>
      <c r="I73" s="255"/>
      <c r="J73" s="255"/>
      <c r="K73" s="255"/>
    </row>
    <row r="74" spans="1:21" ht="13.5" customHeight="1" x14ac:dyDescent="0.2">
      <c r="G74" s="255"/>
      <c r="H74" s="255"/>
      <c r="I74" s="255"/>
      <c r="J74" s="255"/>
      <c r="K74" s="255"/>
    </row>
    <row r="75" spans="1:21" ht="13.5" customHeight="1" x14ac:dyDescent="0.2">
      <c r="G75" s="255"/>
      <c r="H75" s="255"/>
      <c r="I75" s="255"/>
      <c r="J75" s="255"/>
      <c r="K75" s="255"/>
    </row>
    <row r="76" spans="1:21" ht="25.5" customHeight="1" x14ac:dyDescent="0.2">
      <c r="G76" s="255"/>
      <c r="H76" s="255"/>
      <c r="I76" s="255"/>
      <c r="J76" s="255"/>
      <c r="K76" s="255"/>
    </row>
    <row r="77" spans="1:21" ht="31.5" customHeight="1" x14ac:dyDescent="0.2">
      <c r="B77" s="76"/>
      <c r="G77" s="255"/>
      <c r="H77" s="255"/>
      <c r="I77" s="255"/>
      <c r="J77" s="255"/>
      <c r="K77" s="255"/>
    </row>
    <row r="78" spans="1:21" ht="25.5" customHeight="1" thickBot="1" x14ac:dyDescent="0.25">
      <c r="A78" s="383" t="s">
        <v>249</v>
      </c>
      <c r="B78" s="75"/>
      <c r="C78" s="75"/>
      <c r="D78" s="75"/>
      <c r="E78" s="75"/>
      <c r="F78" s="75"/>
      <c r="G78" s="75"/>
      <c r="H78" s="75"/>
      <c r="I78" s="74"/>
      <c r="L78" s="73" t="s">
        <v>162</v>
      </c>
      <c r="M78" s="72"/>
    </row>
    <row r="79" spans="1:21" ht="32.25" customHeight="1" thickTop="1" x14ac:dyDescent="0.2">
      <c r="A79" s="396" t="s">
        <v>161</v>
      </c>
      <c r="B79" s="396"/>
      <c r="C79" s="396"/>
      <c r="D79" s="396"/>
      <c r="E79" s="396"/>
      <c r="F79" s="396"/>
      <c r="G79" s="396"/>
      <c r="H79" s="396"/>
      <c r="I79" s="396"/>
      <c r="J79" s="396"/>
      <c r="K79" s="396"/>
      <c r="L79" s="396"/>
      <c r="M79" s="71"/>
    </row>
    <row r="80" spans="1:21" ht="12.75" customHeight="1" x14ac:dyDescent="0.2">
      <c r="A80" s="397" t="s">
        <v>160</v>
      </c>
      <c r="B80" s="397"/>
      <c r="C80" s="397"/>
      <c r="D80" s="397"/>
      <c r="E80" s="397"/>
      <c r="F80" s="397"/>
      <c r="G80" s="397"/>
      <c r="H80" s="397"/>
      <c r="I80" s="397"/>
      <c r="J80" s="397"/>
      <c r="K80" s="397"/>
      <c r="L80" s="397"/>
      <c r="M80" s="70"/>
      <c r="N80" s="70"/>
      <c r="O80" s="70"/>
    </row>
    <row r="81" spans="1:12" ht="13.5" x14ac:dyDescent="0.2">
      <c r="A81" s="69"/>
    </row>
    <row r="91" spans="1:12" x14ac:dyDescent="0.2">
      <c r="L91" s="68"/>
    </row>
    <row r="93" spans="1:12" x14ac:dyDescent="0.2">
      <c r="A93" s="67"/>
      <c r="B93" s="66"/>
      <c r="C93" s="66"/>
      <c r="D93" s="66"/>
      <c r="E93" s="66"/>
      <c r="F93" s="66"/>
      <c r="G93" s="66"/>
      <c r="H93" s="66"/>
      <c r="I93" s="66"/>
      <c r="J93" s="66"/>
      <c r="K93" s="66"/>
    </row>
  </sheetData>
  <sheetProtection selectLockedCells="1"/>
  <mergeCells count="13">
    <mergeCell ref="A1:L1"/>
    <mergeCell ref="A79:L79"/>
    <mergeCell ref="A80:L80"/>
    <mergeCell ref="A46:L46"/>
    <mergeCell ref="G51:K62"/>
    <mergeCell ref="B41:E43"/>
    <mergeCell ref="B38:E39"/>
    <mergeCell ref="G39:K43"/>
    <mergeCell ref="M8:N8"/>
    <mergeCell ref="M12:N12"/>
    <mergeCell ref="M16:N16"/>
    <mergeCell ref="M20:N20"/>
    <mergeCell ref="A24:L24"/>
  </mergeCells>
  <printOptions horizontalCentered="1" verticalCentered="1"/>
  <pageMargins left="0.19685039370078741" right="0.35433070866141736" top="0" bottom="0" header="0" footer="0"/>
  <pageSetup paperSize="9" scale="7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tabColor rgb="FFCC99FF"/>
    <pageSetUpPr autoPageBreaks="0"/>
  </sheetPr>
  <dimension ref="A1:AM90"/>
  <sheetViews>
    <sheetView showGridLines="0" zoomScaleNormal="100" zoomScaleSheetLayoutView="100" workbookViewId="0">
      <selection activeCell="AD67" sqref="AD67"/>
    </sheetView>
  </sheetViews>
  <sheetFormatPr baseColWidth="10" defaultColWidth="11.5703125" defaultRowHeight="12.75" x14ac:dyDescent="0.2"/>
  <cols>
    <col min="1" max="1" width="1" style="292" customWidth="1"/>
    <col min="2" max="2" width="9.7109375" style="293" customWidth="1"/>
    <col min="3" max="3" width="5" style="293" customWidth="1"/>
    <col min="4" max="4" width="4.85546875" style="293" customWidth="1"/>
    <col min="5" max="24" width="5" style="293" customWidth="1"/>
    <col min="25" max="27" width="5" style="99" customWidth="1"/>
    <col min="28" max="28" width="5" style="292" customWidth="1"/>
    <col min="29" max="29" width="1.85546875" style="292" customWidth="1"/>
    <col min="30" max="30" width="9.5703125" style="292" customWidth="1"/>
    <col min="31" max="31" width="7.28515625" style="292" customWidth="1"/>
    <col min="32" max="16384" width="11.5703125" style="292"/>
  </cols>
  <sheetData>
    <row r="1" spans="1:31" ht="18.75" x14ac:dyDescent="0.2">
      <c r="A1" s="442" t="s">
        <v>291</v>
      </c>
      <c r="B1" s="442"/>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row>
    <row r="2" spans="1:31" ht="15.75" x14ac:dyDescent="0.2">
      <c r="A2" s="289"/>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row>
    <row r="3" spans="1:31" ht="15.75" x14ac:dyDescent="0.2">
      <c r="A3" s="289"/>
      <c r="B3" s="360" t="s">
        <v>287</v>
      </c>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row>
    <row r="4" spans="1:31" ht="15.75" x14ac:dyDescent="0.2">
      <c r="A4" s="289"/>
      <c r="B4" s="360"/>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row>
    <row r="5" spans="1:31" ht="13.5" thickBot="1" x14ac:dyDescent="0.25"/>
    <row r="6" spans="1:31" ht="18.75" customHeight="1" x14ac:dyDescent="0.2">
      <c r="B6" s="455"/>
      <c r="C6" s="455"/>
      <c r="D6" s="456"/>
      <c r="E6" s="358" t="s">
        <v>294</v>
      </c>
      <c r="F6" s="359"/>
      <c r="G6" s="359"/>
      <c r="H6" s="359"/>
      <c r="I6" s="359"/>
      <c r="J6" s="359"/>
      <c r="K6" s="359"/>
      <c r="L6" s="357"/>
      <c r="M6" s="358" t="s">
        <v>286</v>
      </c>
      <c r="N6" s="359"/>
      <c r="O6" s="359"/>
      <c r="P6" s="359"/>
      <c r="Q6" s="359"/>
      <c r="R6" s="359"/>
      <c r="S6" s="359"/>
      <c r="T6" s="357"/>
      <c r="U6" s="358" t="s">
        <v>290</v>
      </c>
      <c r="V6" s="359"/>
      <c r="W6" s="359"/>
      <c r="X6" s="359"/>
      <c r="Y6" s="359"/>
      <c r="Z6" s="359"/>
      <c r="AA6" s="359"/>
      <c r="AB6" s="357"/>
      <c r="AD6" s="335"/>
    </row>
    <row r="7" spans="1:31" ht="18" customHeight="1" thickBot="1" x14ac:dyDescent="0.25">
      <c r="B7" s="457"/>
      <c r="C7" s="457"/>
      <c r="D7" s="458"/>
      <c r="E7" s="424">
        <v>2020</v>
      </c>
      <c r="F7" s="425"/>
      <c r="G7" s="423" t="s">
        <v>79</v>
      </c>
      <c r="H7" s="423"/>
      <c r="I7" s="423" t="s">
        <v>269</v>
      </c>
      <c r="J7" s="423"/>
      <c r="K7" s="423" t="s">
        <v>270</v>
      </c>
      <c r="L7" s="409"/>
      <c r="M7" s="424">
        <v>2020</v>
      </c>
      <c r="N7" s="425"/>
      <c r="O7" s="423" t="s">
        <v>79</v>
      </c>
      <c r="P7" s="423"/>
      <c r="Q7" s="423" t="s">
        <v>269</v>
      </c>
      <c r="R7" s="423"/>
      <c r="S7" s="423" t="s">
        <v>270</v>
      </c>
      <c r="T7" s="426"/>
      <c r="U7" s="427">
        <v>2020</v>
      </c>
      <c r="V7" s="428"/>
      <c r="W7" s="409" t="s">
        <v>79</v>
      </c>
      <c r="X7" s="410"/>
      <c r="Y7" s="409" t="s">
        <v>269</v>
      </c>
      <c r="Z7" s="410"/>
      <c r="AA7" s="409" t="s">
        <v>270</v>
      </c>
      <c r="AB7" s="411"/>
    </row>
    <row r="8" spans="1:31" ht="13.5" customHeight="1" x14ac:dyDescent="0.2">
      <c r="B8" s="446" t="s">
        <v>116</v>
      </c>
      <c r="C8" s="447"/>
      <c r="D8" s="448"/>
      <c r="E8" s="429">
        <f>SUM(C29:L29)</f>
        <v>10106</v>
      </c>
      <c r="F8" s="430"/>
      <c r="G8" s="430">
        <f>SUM(C27:L27)</f>
        <v>9725.6</v>
      </c>
      <c r="H8" s="430"/>
      <c r="I8" s="430">
        <f>E8-G8</f>
        <v>380.39999999999964</v>
      </c>
      <c r="J8" s="430"/>
      <c r="K8" s="435">
        <f>E8/G8-1</f>
        <v>3.911326807600557E-2</v>
      </c>
      <c r="L8" s="437"/>
      <c r="M8" s="429">
        <f>SUM(M29:T29)</f>
        <v>2005</v>
      </c>
      <c r="N8" s="430"/>
      <c r="O8" s="430">
        <f>SUM(M27:T27)</f>
        <v>8396</v>
      </c>
      <c r="P8" s="430"/>
      <c r="Q8" s="430">
        <f>M8-O8</f>
        <v>-6391</v>
      </c>
      <c r="R8" s="430"/>
      <c r="S8" s="435">
        <f>M8/O8-1</f>
        <v>-0.76119580752739402</v>
      </c>
      <c r="T8" s="436"/>
      <c r="U8" s="429">
        <f>SUM(U29:Z29)</f>
        <v>5450</v>
      </c>
      <c r="V8" s="430"/>
      <c r="W8" s="430">
        <f>SUM(U27:Z27)</f>
        <v>7241</v>
      </c>
      <c r="X8" s="430"/>
      <c r="Y8" s="430">
        <f>U8-W8</f>
        <v>-1791</v>
      </c>
      <c r="Z8" s="430"/>
      <c r="AA8" s="435">
        <f>U8/W8-1</f>
        <v>-0.2473415274133407</v>
      </c>
      <c r="AB8" s="436"/>
    </row>
    <row r="9" spans="1:31" ht="13.5" customHeight="1" x14ac:dyDescent="0.2">
      <c r="B9" s="412" t="s">
        <v>159</v>
      </c>
      <c r="C9" s="413"/>
      <c r="D9" s="414"/>
      <c r="E9" s="415">
        <f>SUM(C47:L47)</f>
        <v>12978</v>
      </c>
      <c r="F9" s="416"/>
      <c r="G9" s="416">
        <f>SUM(C45:L45)</f>
        <v>12583.2</v>
      </c>
      <c r="H9" s="416"/>
      <c r="I9" s="416">
        <f t="shared" ref="I9:I11" si="0">E9-G9</f>
        <v>394.79999999999927</v>
      </c>
      <c r="J9" s="416"/>
      <c r="K9" s="417">
        <f t="shared" ref="K9:K11" si="1">E9/G9-1</f>
        <v>3.1375166889185513E-2</v>
      </c>
      <c r="L9" s="418"/>
      <c r="M9" s="415">
        <f>SUM(M47:T47)</f>
        <v>2424</v>
      </c>
      <c r="N9" s="416"/>
      <c r="O9" s="416">
        <f>SUM(M45:T45)</f>
        <v>11004.400000000001</v>
      </c>
      <c r="P9" s="416"/>
      <c r="Q9" s="416">
        <f t="shared" ref="Q9:Q11" si="2">M9-O9</f>
        <v>-8580.4000000000015</v>
      </c>
      <c r="R9" s="416"/>
      <c r="S9" s="417">
        <f t="shared" ref="S9:S11" si="3">M9/O9-1</f>
        <v>-0.77972447384682497</v>
      </c>
      <c r="T9" s="419"/>
      <c r="U9" s="415">
        <f>SUM(U47:Z47)</f>
        <v>7030</v>
      </c>
      <c r="V9" s="416"/>
      <c r="W9" s="416">
        <f>SUM(U45:Z45)</f>
        <v>9495.7999999999993</v>
      </c>
      <c r="X9" s="416"/>
      <c r="Y9" s="416">
        <f t="shared" ref="Y9:Y11" si="4">U9-W9</f>
        <v>-2465.7999999999993</v>
      </c>
      <c r="Z9" s="416"/>
      <c r="AA9" s="417">
        <f t="shared" ref="AA9:AA11" si="5">U9/W9-1</f>
        <v>-0.25967269740306231</v>
      </c>
      <c r="AB9" s="419"/>
    </row>
    <row r="10" spans="1:31" ht="13.5" customHeight="1" x14ac:dyDescent="0.2">
      <c r="B10" s="449" t="s">
        <v>117</v>
      </c>
      <c r="C10" s="450"/>
      <c r="D10" s="451"/>
      <c r="E10" s="431">
        <f>SUM(C20:L20)</f>
        <v>545</v>
      </c>
      <c r="F10" s="432"/>
      <c r="G10" s="432">
        <f>SUM(C18:L18)</f>
        <v>570.99999999999989</v>
      </c>
      <c r="H10" s="432"/>
      <c r="I10" s="432">
        <f t="shared" si="0"/>
        <v>-25.999999999999886</v>
      </c>
      <c r="J10" s="432"/>
      <c r="K10" s="438">
        <f t="shared" si="1"/>
        <v>-4.5534150612959512E-2</v>
      </c>
      <c r="L10" s="439"/>
      <c r="M10" s="431">
        <f>SUM(M20:T20)</f>
        <v>178</v>
      </c>
      <c r="N10" s="432"/>
      <c r="O10" s="432">
        <f>SUM(M18:T18)</f>
        <v>474.40000000000003</v>
      </c>
      <c r="P10" s="432"/>
      <c r="Q10" s="432">
        <f t="shared" si="2"/>
        <v>-296.40000000000003</v>
      </c>
      <c r="R10" s="432"/>
      <c r="S10" s="438">
        <f t="shared" si="3"/>
        <v>-0.62478920741989885</v>
      </c>
      <c r="T10" s="444"/>
      <c r="U10" s="431">
        <f>SUM(U20:Z20)</f>
        <v>290</v>
      </c>
      <c r="V10" s="432"/>
      <c r="W10" s="432">
        <f>SUM(U18:Z18)</f>
        <v>394.4</v>
      </c>
      <c r="X10" s="432"/>
      <c r="Y10" s="432">
        <f t="shared" si="4"/>
        <v>-104.39999999999998</v>
      </c>
      <c r="Z10" s="432"/>
      <c r="AA10" s="438">
        <f t="shared" si="5"/>
        <v>-0.26470588235294112</v>
      </c>
      <c r="AB10" s="444"/>
    </row>
    <row r="11" spans="1:31" s="295" customFormat="1" ht="13.5" thickBot="1" x14ac:dyDescent="0.25">
      <c r="B11" s="452" t="s">
        <v>268</v>
      </c>
      <c r="C11" s="453"/>
      <c r="D11" s="454"/>
      <c r="E11" s="433">
        <f>SUM(C38:L38)</f>
        <v>12433</v>
      </c>
      <c r="F11" s="434"/>
      <c r="G11" s="434">
        <f>SUM(C36:L36)</f>
        <v>12012.199999999999</v>
      </c>
      <c r="H11" s="434"/>
      <c r="I11" s="434">
        <f t="shared" si="0"/>
        <v>420.80000000000109</v>
      </c>
      <c r="J11" s="434"/>
      <c r="K11" s="440">
        <f t="shared" si="1"/>
        <v>3.5031051764039978E-2</v>
      </c>
      <c r="L11" s="441"/>
      <c r="M11" s="433">
        <f>SUM(M38:T38)</f>
        <v>2246</v>
      </c>
      <c r="N11" s="434"/>
      <c r="O11" s="434">
        <f>SUM(M36:T36)</f>
        <v>10530.000000000002</v>
      </c>
      <c r="P11" s="434"/>
      <c r="Q11" s="434">
        <f t="shared" si="2"/>
        <v>-8284.0000000000018</v>
      </c>
      <c r="R11" s="434"/>
      <c r="S11" s="440">
        <f t="shared" si="3"/>
        <v>-0.78670465337132001</v>
      </c>
      <c r="T11" s="445"/>
      <c r="U11" s="433">
        <f>SUM(U38:Z38)</f>
        <v>6740</v>
      </c>
      <c r="V11" s="434"/>
      <c r="W11" s="434">
        <f>SUM(U36:Z36)</f>
        <v>9101.4</v>
      </c>
      <c r="X11" s="434"/>
      <c r="Y11" s="434">
        <f t="shared" si="4"/>
        <v>-2361.3999999999996</v>
      </c>
      <c r="Z11" s="434"/>
      <c r="AA11" s="440">
        <f t="shared" si="5"/>
        <v>-0.25945458940382793</v>
      </c>
      <c r="AB11" s="445"/>
      <c r="AD11" s="294"/>
      <c r="AE11" s="294"/>
    </row>
    <row r="12" spans="1:31" s="295" customFormat="1" x14ac:dyDescent="0.2">
      <c r="B12" s="253"/>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294"/>
      <c r="AB12" s="296"/>
      <c r="AC12" s="296"/>
    </row>
    <row r="13" spans="1:31" ht="13.5" customHeight="1" x14ac:dyDescent="0.2">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C13" s="316"/>
    </row>
    <row r="14" spans="1:31" s="298" customFormat="1" ht="13.5" customHeight="1" x14ac:dyDescent="0.2">
      <c r="B14" s="348" t="s">
        <v>271</v>
      </c>
      <c r="AC14" s="99"/>
    </row>
    <row r="15" spans="1:31" s="298" customFormat="1" ht="13.5" thickBot="1" x14ac:dyDescent="0.25">
      <c r="AC15" s="99"/>
    </row>
    <row r="16" spans="1:31" s="295" customFormat="1" ht="13.5" customHeight="1" x14ac:dyDescent="0.2">
      <c r="B16" s="297"/>
      <c r="C16" s="420" t="s">
        <v>267</v>
      </c>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2"/>
      <c r="AB16" s="294"/>
    </row>
    <row r="17" spans="2:35" s="295" customFormat="1" ht="13.5" customHeight="1" thickBot="1" x14ac:dyDescent="0.25">
      <c r="B17" s="298"/>
      <c r="C17" s="366">
        <v>2</v>
      </c>
      <c r="D17" s="317">
        <v>3</v>
      </c>
      <c r="E17" s="323">
        <v>4</v>
      </c>
      <c r="F17" s="317">
        <v>5</v>
      </c>
      <c r="G17" s="323">
        <v>6</v>
      </c>
      <c r="H17" s="317">
        <v>7</v>
      </c>
      <c r="I17" s="323">
        <v>8</v>
      </c>
      <c r="J17" s="317">
        <v>9</v>
      </c>
      <c r="K17" s="323">
        <v>10</v>
      </c>
      <c r="L17" s="317">
        <v>11</v>
      </c>
      <c r="M17" s="323">
        <v>12</v>
      </c>
      <c r="N17" s="317">
        <v>13</v>
      </c>
      <c r="O17" s="323">
        <v>14</v>
      </c>
      <c r="P17" s="317">
        <v>15</v>
      </c>
      <c r="Q17" s="323">
        <v>16</v>
      </c>
      <c r="R17" s="317">
        <v>17</v>
      </c>
      <c r="S17" s="323">
        <v>18</v>
      </c>
      <c r="T17" s="317">
        <v>19</v>
      </c>
      <c r="U17" s="323">
        <v>20</v>
      </c>
      <c r="V17" s="317">
        <v>21</v>
      </c>
      <c r="W17" s="323">
        <v>22</v>
      </c>
      <c r="X17" s="317">
        <v>23</v>
      </c>
      <c r="Y17" s="323">
        <v>24</v>
      </c>
      <c r="Z17" s="318">
        <v>25</v>
      </c>
      <c r="AA17" s="331">
        <v>26</v>
      </c>
      <c r="AB17" s="296"/>
      <c r="AC17" s="337"/>
      <c r="AD17" s="338"/>
      <c r="AE17" s="128"/>
      <c r="AF17" s="299"/>
      <c r="AG17" s="300"/>
      <c r="AH17" s="300"/>
    </row>
    <row r="18" spans="2:35" ht="25.5" x14ac:dyDescent="0.2">
      <c r="B18" s="361" t="s">
        <v>166</v>
      </c>
      <c r="C18" s="320">
        <v>60.2</v>
      </c>
      <c r="D18" s="319">
        <v>55.2</v>
      </c>
      <c r="E18" s="320">
        <v>51.4</v>
      </c>
      <c r="F18" s="319">
        <v>57.2</v>
      </c>
      <c r="G18" s="320">
        <v>60.4</v>
      </c>
      <c r="H18" s="319">
        <v>62</v>
      </c>
      <c r="I18" s="320">
        <v>53.4</v>
      </c>
      <c r="J18" s="319">
        <v>60.2</v>
      </c>
      <c r="K18" s="320">
        <v>56.6</v>
      </c>
      <c r="L18" s="319">
        <v>54.4</v>
      </c>
      <c r="M18" s="320">
        <v>54.4</v>
      </c>
      <c r="N18" s="319">
        <v>54.4</v>
      </c>
      <c r="O18" s="320">
        <v>58.2</v>
      </c>
      <c r="P18" s="319">
        <v>61</v>
      </c>
      <c r="Q18" s="320">
        <v>63.6</v>
      </c>
      <c r="R18" s="319">
        <v>62</v>
      </c>
      <c r="S18" s="320">
        <v>60.8</v>
      </c>
      <c r="T18" s="319">
        <v>60</v>
      </c>
      <c r="U18" s="320">
        <v>65</v>
      </c>
      <c r="V18" s="319">
        <v>61.8</v>
      </c>
      <c r="W18" s="320">
        <v>62.8</v>
      </c>
      <c r="X18" s="319">
        <v>68.400000000000006</v>
      </c>
      <c r="Y18" s="320">
        <v>65.400000000000006</v>
      </c>
      <c r="Z18" s="319">
        <v>71</v>
      </c>
      <c r="AA18" s="332">
        <v>72</v>
      </c>
      <c r="AB18" s="316"/>
      <c r="AC18" s="301"/>
      <c r="AD18" s="338"/>
      <c r="AE18" s="302"/>
      <c r="AF18" s="303"/>
      <c r="AG18" s="303"/>
      <c r="AH18" s="304"/>
    </row>
    <row r="19" spans="2:35" s="298" customFormat="1" ht="13.5" customHeight="1" x14ac:dyDescent="0.2">
      <c r="B19" s="328">
        <v>2019</v>
      </c>
      <c r="C19" s="362">
        <v>55</v>
      </c>
      <c r="D19" s="363">
        <v>59</v>
      </c>
      <c r="E19" s="362">
        <v>49</v>
      </c>
      <c r="F19" s="363">
        <v>63</v>
      </c>
      <c r="G19" s="362">
        <v>59</v>
      </c>
      <c r="H19" s="363">
        <v>73</v>
      </c>
      <c r="I19" s="362">
        <v>46</v>
      </c>
      <c r="J19" s="363">
        <v>71</v>
      </c>
      <c r="K19" s="362">
        <v>54</v>
      </c>
      <c r="L19" s="363">
        <v>48</v>
      </c>
      <c r="M19" s="362">
        <v>57</v>
      </c>
      <c r="N19" s="363">
        <v>71</v>
      </c>
      <c r="O19" s="362">
        <v>48</v>
      </c>
      <c r="P19" s="363">
        <v>54</v>
      </c>
      <c r="Q19" s="362">
        <v>66</v>
      </c>
      <c r="R19" s="363">
        <v>54</v>
      </c>
      <c r="S19" s="362">
        <v>60</v>
      </c>
      <c r="T19" s="363">
        <v>49</v>
      </c>
      <c r="U19" s="362">
        <v>69</v>
      </c>
      <c r="V19" s="363">
        <v>50</v>
      </c>
      <c r="W19" s="362">
        <v>59</v>
      </c>
      <c r="X19" s="363">
        <v>50</v>
      </c>
      <c r="Y19" s="362">
        <v>58</v>
      </c>
      <c r="Z19" s="363">
        <v>66</v>
      </c>
      <c r="AA19" s="364">
        <v>87</v>
      </c>
      <c r="AB19" s="99"/>
      <c r="AC19" s="305"/>
      <c r="AD19" s="338"/>
      <c r="AE19" s="302"/>
      <c r="AF19" s="340"/>
      <c r="AG19" s="303"/>
      <c r="AH19" s="304"/>
    </row>
    <row r="20" spans="2:35" s="295" customFormat="1" ht="13.5" customHeight="1" thickBot="1" x14ac:dyDescent="0.25">
      <c r="B20" s="329">
        <v>2020</v>
      </c>
      <c r="C20" s="324">
        <v>67</v>
      </c>
      <c r="D20" s="325">
        <v>64</v>
      </c>
      <c r="E20" s="324">
        <v>51</v>
      </c>
      <c r="F20" s="325">
        <v>55</v>
      </c>
      <c r="G20" s="324">
        <v>62</v>
      </c>
      <c r="H20" s="325">
        <v>58</v>
      </c>
      <c r="I20" s="324">
        <v>51</v>
      </c>
      <c r="J20" s="325">
        <v>48</v>
      </c>
      <c r="K20" s="324">
        <v>37</v>
      </c>
      <c r="L20" s="325">
        <v>52</v>
      </c>
      <c r="M20" s="324">
        <v>15</v>
      </c>
      <c r="N20" s="325">
        <v>22</v>
      </c>
      <c r="O20" s="324">
        <v>18</v>
      </c>
      <c r="P20" s="325">
        <v>24</v>
      </c>
      <c r="Q20" s="324">
        <v>27</v>
      </c>
      <c r="R20" s="325">
        <v>25</v>
      </c>
      <c r="S20" s="324">
        <v>22</v>
      </c>
      <c r="T20" s="325">
        <v>25</v>
      </c>
      <c r="U20" s="324">
        <v>41</v>
      </c>
      <c r="V20" s="325">
        <v>72</v>
      </c>
      <c r="W20" s="324">
        <v>52</v>
      </c>
      <c r="X20" s="325">
        <v>43</v>
      </c>
      <c r="Y20" s="324">
        <v>40</v>
      </c>
      <c r="Z20" s="325">
        <v>42</v>
      </c>
      <c r="AA20" s="365">
        <v>50</v>
      </c>
      <c r="AB20" s="291"/>
      <c r="AC20" s="301"/>
      <c r="AD20" s="338"/>
      <c r="AE20" s="302"/>
      <c r="AF20" s="303"/>
      <c r="AG20" s="303"/>
      <c r="AH20" s="304"/>
    </row>
    <row r="21" spans="2:35" s="295" customFormat="1" ht="13.5" customHeight="1" x14ac:dyDescent="0.2">
      <c r="B21" s="297"/>
      <c r="C21" s="293"/>
      <c r="D21" s="293"/>
      <c r="E21" s="293"/>
      <c r="F21" s="293"/>
      <c r="G21" s="293"/>
      <c r="H21" s="293"/>
      <c r="I21" s="293"/>
      <c r="J21" s="293"/>
      <c r="K21" s="293"/>
      <c r="L21" s="293"/>
      <c r="M21" s="293"/>
      <c r="N21" s="293"/>
      <c r="O21" s="293"/>
      <c r="P21" s="293"/>
      <c r="Q21" s="293"/>
      <c r="R21" s="293"/>
      <c r="S21" s="293"/>
      <c r="T21" s="293"/>
      <c r="U21" s="293"/>
      <c r="V21" s="293"/>
      <c r="W21" s="293"/>
      <c r="X21" s="341"/>
      <c r="Y21" s="294"/>
      <c r="Z21" s="294"/>
      <c r="AA21" s="294"/>
      <c r="AB21" s="296"/>
      <c r="AC21" s="296"/>
      <c r="AD21" s="301"/>
      <c r="AE21" s="338"/>
      <c r="AF21" s="302"/>
      <c r="AG21" s="303"/>
      <c r="AH21" s="303"/>
      <c r="AI21" s="304"/>
    </row>
    <row r="22" spans="2:35" ht="13.5" customHeight="1" x14ac:dyDescent="0.2">
      <c r="B22" s="297"/>
      <c r="X22" s="339"/>
      <c r="AB22" s="316"/>
      <c r="AC22" s="316"/>
      <c r="AD22" s="301"/>
      <c r="AE22" s="338"/>
      <c r="AF22" s="302"/>
      <c r="AG22" s="303"/>
      <c r="AH22" s="303"/>
      <c r="AI22" s="304"/>
    </row>
    <row r="23" spans="2:35" s="298" customFormat="1" ht="13.5" customHeight="1" x14ac:dyDescent="0.2">
      <c r="B23" s="348" t="s">
        <v>272</v>
      </c>
      <c r="AD23" s="305"/>
      <c r="AE23" s="342"/>
      <c r="AF23" s="305"/>
    </row>
    <row r="24" spans="2:35" s="295" customFormat="1" ht="13.5" customHeight="1" thickBot="1" x14ac:dyDescent="0.25">
      <c r="AD24" s="301"/>
      <c r="AE24" s="343"/>
      <c r="AF24" s="301"/>
    </row>
    <row r="25" spans="2:35" s="295" customFormat="1" ht="13.5" customHeight="1" x14ac:dyDescent="0.2">
      <c r="B25" s="297"/>
      <c r="C25" s="420" t="s">
        <v>267</v>
      </c>
      <c r="D25" s="421"/>
      <c r="E25" s="421"/>
      <c r="F25" s="421"/>
      <c r="G25" s="421"/>
      <c r="H25" s="421"/>
      <c r="I25" s="421"/>
      <c r="J25" s="421"/>
      <c r="K25" s="421"/>
      <c r="L25" s="421"/>
      <c r="M25" s="421"/>
      <c r="N25" s="421"/>
      <c r="O25" s="421"/>
      <c r="P25" s="421"/>
      <c r="Q25" s="421"/>
      <c r="R25" s="421"/>
      <c r="S25" s="421"/>
      <c r="T25" s="421"/>
      <c r="U25" s="421"/>
      <c r="V25" s="421"/>
      <c r="W25" s="421"/>
      <c r="X25" s="421"/>
      <c r="Y25" s="421"/>
      <c r="Z25" s="421"/>
      <c r="AA25" s="422"/>
      <c r="AB25" s="296"/>
      <c r="AC25" s="301"/>
      <c r="AD25" s="343"/>
      <c r="AE25" s="301"/>
    </row>
    <row r="26" spans="2:35" ht="13.5" customHeight="1" thickBot="1" x14ac:dyDescent="0.25">
      <c r="B26" s="298"/>
      <c r="C26" s="366">
        <v>2</v>
      </c>
      <c r="D26" s="317">
        <v>3</v>
      </c>
      <c r="E26" s="323">
        <v>4</v>
      </c>
      <c r="F26" s="317">
        <v>5</v>
      </c>
      <c r="G26" s="323">
        <v>6</v>
      </c>
      <c r="H26" s="317">
        <v>7</v>
      </c>
      <c r="I26" s="323">
        <v>8</v>
      </c>
      <c r="J26" s="317">
        <v>9</v>
      </c>
      <c r="K26" s="323">
        <v>10</v>
      </c>
      <c r="L26" s="317">
        <v>11</v>
      </c>
      <c r="M26" s="323">
        <v>12</v>
      </c>
      <c r="N26" s="317">
        <v>13</v>
      </c>
      <c r="O26" s="323">
        <v>14</v>
      </c>
      <c r="P26" s="317">
        <v>15</v>
      </c>
      <c r="Q26" s="323">
        <v>16</v>
      </c>
      <c r="R26" s="317">
        <v>17</v>
      </c>
      <c r="S26" s="323">
        <v>18</v>
      </c>
      <c r="T26" s="317">
        <v>19</v>
      </c>
      <c r="U26" s="323">
        <v>20</v>
      </c>
      <c r="V26" s="317">
        <v>21</v>
      </c>
      <c r="W26" s="323">
        <v>22</v>
      </c>
      <c r="X26" s="317">
        <v>23</v>
      </c>
      <c r="Y26" s="323">
        <v>24</v>
      </c>
      <c r="Z26" s="318">
        <v>25</v>
      </c>
      <c r="AA26" s="331">
        <v>26</v>
      </c>
      <c r="AB26" s="316"/>
      <c r="AC26" s="301"/>
      <c r="AD26" s="343"/>
      <c r="AE26" s="301"/>
    </row>
    <row r="27" spans="2:35" ht="25.5" x14ac:dyDescent="0.2">
      <c r="B27" s="327" t="s">
        <v>166</v>
      </c>
      <c r="C27" s="320">
        <v>1021</v>
      </c>
      <c r="D27" s="319">
        <v>1014.4</v>
      </c>
      <c r="E27" s="320">
        <v>987.4</v>
      </c>
      <c r="F27" s="319">
        <v>1000.8</v>
      </c>
      <c r="G27" s="320">
        <v>927.8</v>
      </c>
      <c r="H27" s="319">
        <v>985.4</v>
      </c>
      <c r="I27" s="320">
        <v>893</v>
      </c>
      <c r="J27" s="319">
        <v>930.8</v>
      </c>
      <c r="K27" s="320">
        <v>965.8</v>
      </c>
      <c r="L27" s="319">
        <v>999.2</v>
      </c>
      <c r="M27" s="320">
        <v>981.4</v>
      </c>
      <c r="N27" s="319">
        <v>1048.2</v>
      </c>
      <c r="O27" s="320">
        <v>1086.2</v>
      </c>
      <c r="P27" s="319">
        <v>1087.4000000000001</v>
      </c>
      <c r="Q27" s="320">
        <v>1103.2</v>
      </c>
      <c r="R27" s="319">
        <v>1036.4000000000001</v>
      </c>
      <c r="S27" s="320">
        <v>1033.4000000000001</v>
      </c>
      <c r="T27" s="319">
        <v>1019.8</v>
      </c>
      <c r="U27" s="320">
        <v>1149</v>
      </c>
      <c r="V27" s="319">
        <v>1151</v>
      </c>
      <c r="W27" s="320">
        <v>1145</v>
      </c>
      <c r="X27" s="319">
        <v>1260.5999999999999</v>
      </c>
      <c r="Y27" s="320">
        <v>1221.8</v>
      </c>
      <c r="Z27" s="319">
        <v>1313.6</v>
      </c>
      <c r="AA27" s="332">
        <v>1279</v>
      </c>
      <c r="AC27" s="301"/>
      <c r="AD27" s="343"/>
      <c r="AE27" s="301"/>
    </row>
    <row r="28" spans="2:35" ht="13.5" customHeight="1" x14ac:dyDescent="0.2">
      <c r="B28" s="328">
        <v>2019</v>
      </c>
      <c r="C28" s="362">
        <v>972</v>
      </c>
      <c r="D28" s="363">
        <v>1013</v>
      </c>
      <c r="E28" s="362">
        <v>877</v>
      </c>
      <c r="F28" s="363">
        <v>918</v>
      </c>
      <c r="G28" s="362">
        <v>1001</v>
      </c>
      <c r="H28" s="363">
        <v>1115</v>
      </c>
      <c r="I28" s="362">
        <v>972</v>
      </c>
      <c r="J28" s="363">
        <v>957</v>
      </c>
      <c r="K28" s="362">
        <v>909</v>
      </c>
      <c r="L28" s="363">
        <v>938</v>
      </c>
      <c r="M28" s="362">
        <v>1088</v>
      </c>
      <c r="N28" s="363">
        <v>1168</v>
      </c>
      <c r="O28" s="362">
        <v>1024</v>
      </c>
      <c r="P28" s="363">
        <v>1049</v>
      </c>
      <c r="Q28" s="362">
        <v>1071</v>
      </c>
      <c r="R28" s="363">
        <v>930</v>
      </c>
      <c r="S28" s="362">
        <v>950</v>
      </c>
      <c r="T28" s="363">
        <v>963</v>
      </c>
      <c r="U28" s="362">
        <v>1105</v>
      </c>
      <c r="V28" s="363">
        <v>1116</v>
      </c>
      <c r="W28" s="362">
        <v>1124</v>
      </c>
      <c r="X28" s="363">
        <v>1157</v>
      </c>
      <c r="Y28" s="362">
        <v>1144</v>
      </c>
      <c r="Z28" s="363">
        <v>1293</v>
      </c>
      <c r="AA28" s="364">
        <v>1320</v>
      </c>
      <c r="AC28" s="301"/>
      <c r="AD28" s="343"/>
      <c r="AE28" s="301"/>
    </row>
    <row r="29" spans="2:35" ht="13.5" customHeight="1" thickBot="1" x14ac:dyDescent="0.25">
      <c r="B29" s="329">
        <v>2020</v>
      </c>
      <c r="C29" s="324">
        <v>1097</v>
      </c>
      <c r="D29" s="325">
        <v>1070</v>
      </c>
      <c r="E29" s="324">
        <v>1044</v>
      </c>
      <c r="F29" s="325">
        <v>1081</v>
      </c>
      <c r="G29" s="324">
        <v>1059</v>
      </c>
      <c r="H29" s="325">
        <v>988</v>
      </c>
      <c r="I29" s="324">
        <v>946</v>
      </c>
      <c r="J29" s="325">
        <v>928</v>
      </c>
      <c r="K29" s="324">
        <v>983</v>
      </c>
      <c r="L29" s="325">
        <v>910</v>
      </c>
      <c r="M29" s="324">
        <v>225</v>
      </c>
      <c r="N29" s="325">
        <v>148</v>
      </c>
      <c r="O29" s="324">
        <v>197</v>
      </c>
      <c r="P29" s="325">
        <v>243</v>
      </c>
      <c r="Q29" s="324">
        <v>252</v>
      </c>
      <c r="R29" s="325">
        <v>308</v>
      </c>
      <c r="S29" s="324">
        <v>269</v>
      </c>
      <c r="T29" s="325">
        <v>363</v>
      </c>
      <c r="U29" s="324">
        <v>757</v>
      </c>
      <c r="V29" s="325">
        <v>926</v>
      </c>
      <c r="W29" s="324">
        <v>997</v>
      </c>
      <c r="X29" s="325">
        <v>892</v>
      </c>
      <c r="Y29" s="324">
        <v>885</v>
      </c>
      <c r="Z29" s="325">
        <v>993</v>
      </c>
      <c r="AA29" s="365">
        <v>1072</v>
      </c>
      <c r="AB29" s="344"/>
      <c r="AC29" s="301"/>
      <c r="AD29" s="343"/>
      <c r="AE29" s="301"/>
    </row>
    <row r="30" spans="2:35" ht="13.5" customHeight="1" x14ac:dyDescent="0.2">
      <c r="AB30" s="306"/>
      <c r="AC30" s="344"/>
    </row>
    <row r="31" spans="2:35" ht="13.5" customHeight="1" x14ac:dyDescent="0.2">
      <c r="B31" s="307"/>
      <c r="C31" s="307"/>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6"/>
      <c r="AC31" s="344"/>
    </row>
    <row r="32" spans="2:35" ht="13.5" customHeight="1" x14ac:dyDescent="0.2">
      <c r="B32" s="348" t="s">
        <v>273</v>
      </c>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344"/>
    </row>
    <row r="33" spans="2:32" ht="13.5" customHeight="1" thickBot="1" x14ac:dyDescent="0.25">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344"/>
    </row>
    <row r="34" spans="2:32" ht="13.5" customHeight="1" x14ac:dyDescent="0.2">
      <c r="B34" s="297"/>
      <c r="C34" s="420" t="s">
        <v>267</v>
      </c>
      <c r="D34" s="421"/>
      <c r="E34" s="421"/>
      <c r="F34" s="421"/>
      <c r="G34" s="421"/>
      <c r="H34" s="421"/>
      <c r="I34" s="421"/>
      <c r="J34" s="421"/>
      <c r="K34" s="421"/>
      <c r="L34" s="421"/>
      <c r="M34" s="421"/>
      <c r="N34" s="421"/>
      <c r="O34" s="421"/>
      <c r="P34" s="421"/>
      <c r="Q34" s="421"/>
      <c r="R34" s="421"/>
      <c r="S34" s="421"/>
      <c r="T34" s="421"/>
      <c r="U34" s="421"/>
      <c r="V34" s="421"/>
      <c r="W34" s="421"/>
      <c r="X34" s="421"/>
      <c r="Y34" s="421"/>
      <c r="Z34" s="421"/>
      <c r="AA34" s="422"/>
      <c r="AB34" s="344"/>
    </row>
    <row r="35" spans="2:32" ht="13.5" customHeight="1" thickBot="1" x14ac:dyDescent="0.25">
      <c r="B35" s="298"/>
      <c r="C35" s="366">
        <v>2</v>
      </c>
      <c r="D35" s="317">
        <v>3</v>
      </c>
      <c r="E35" s="323">
        <v>4</v>
      </c>
      <c r="F35" s="317">
        <v>5</v>
      </c>
      <c r="G35" s="323">
        <v>6</v>
      </c>
      <c r="H35" s="317">
        <v>7</v>
      </c>
      <c r="I35" s="323">
        <v>8</v>
      </c>
      <c r="J35" s="317">
        <v>9</v>
      </c>
      <c r="K35" s="323">
        <v>10</v>
      </c>
      <c r="L35" s="317">
        <v>11</v>
      </c>
      <c r="M35" s="323">
        <v>12</v>
      </c>
      <c r="N35" s="317">
        <v>13</v>
      </c>
      <c r="O35" s="323">
        <v>14</v>
      </c>
      <c r="P35" s="317">
        <v>15</v>
      </c>
      <c r="Q35" s="323">
        <v>16</v>
      </c>
      <c r="R35" s="317">
        <v>17</v>
      </c>
      <c r="S35" s="323">
        <v>18</v>
      </c>
      <c r="T35" s="317">
        <v>19</v>
      </c>
      <c r="U35" s="323">
        <v>20</v>
      </c>
      <c r="V35" s="317">
        <v>21</v>
      </c>
      <c r="W35" s="323">
        <v>22</v>
      </c>
      <c r="X35" s="317">
        <v>23</v>
      </c>
      <c r="Y35" s="323">
        <v>24</v>
      </c>
      <c r="Z35" s="318">
        <v>25</v>
      </c>
      <c r="AA35" s="331">
        <v>26</v>
      </c>
      <c r="AB35" s="344"/>
    </row>
    <row r="36" spans="2:32" ht="25.5" x14ac:dyDescent="0.2">
      <c r="B36" s="327" t="s">
        <v>166</v>
      </c>
      <c r="C36" s="320">
        <v>1242.5999999999999</v>
      </c>
      <c r="D36" s="319">
        <v>1251.4000000000001</v>
      </c>
      <c r="E36" s="320">
        <v>1228.8</v>
      </c>
      <c r="F36" s="319">
        <v>1228.2</v>
      </c>
      <c r="G36" s="320">
        <v>1141.5999999999999</v>
      </c>
      <c r="H36" s="319">
        <v>1214.2</v>
      </c>
      <c r="I36" s="320">
        <v>1107.2</v>
      </c>
      <c r="J36" s="319">
        <v>1168.4000000000001</v>
      </c>
      <c r="K36" s="320">
        <v>1207</v>
      </c>
      <c r="L36" s="319">
        <v>1222.8</v>
      </c>
      <c r="M36" s="320">
        <v>1228</v>
      </c>
      <c r="N36" s="319">
        <v>1297.5999999999999</v>
      </c>
      <c r="O36" s="320">
        <v>1361</v>
      </c>
      <c r="P36" s="319">
        <v>1357.2</v>
      </c>
      <c r="Q36" s="320">
        <v>1371.2</v>
      </c>
      <c r="R36" s="319">
        <v>1296.5999999999999</v>
      </c>
      <c r="S36" s="320">
        <v>1326.2</v>
      </c>
      <c r="T36" s="319">
        <v>1292.2</v>
      </c>
      <c r="U36" s="320">
        <v>1430.8</v>
      </c>
      <c r="V36" s="319">
        <v>1457.8</v>
      </c>
      <c r="W36" s="320">
        <v>1447</v>
      </c>
      <c r="X36" s="319">
        <v>1589.4</v>
      </c>
      <c r="Y36" s="320">
        <v>1531.6</v>
      </c>
      <c r="Z36" s="319">
        <v>1644.8</v>
      </c>
      <c r="AA36" s="332">
        <v>1617.8</v>
      </c>
      <c r="AB36" s="344"/>
    </row>
    <row r="37" spans="2:32" ht="13.5" customHeight="1" x14ac:dyDescent="0.2">
      <c r="B37" s="328">
        <v>2019</v>
      </c>
      <c r="C37" s="322">
        <v>1206</v>
      </c>
      <c r="D37" s="321">
        <v>1225</v>
      </c>
      <c r="E37" s="322">
        <v>1114</v>
      </c>
      <c r="F37" s="321">
        <v>1132</v>
      </c>
      <c r="G37" s="322">
        <v>1237</v>
      </c>
      <c r="H37" s="321">
        <v>1347</v>
      </c>
      <c r="I37" s="322">
        <v>1192</v>
      </c>
      <c r="J37" s="321">
        <v>1139</v>
      </c>
      <c r="K37" s="322">
        <v>1106</v>
      </c>
      <c r="L37" s="321">
        <v>1174</v>
      </c>
      <c r="M37" s="322">
        <v>1354</v>
      </c>
      <c r="N37" s="321">
        <v>1427</v>
      </c>
      <c r="O37" s="322">
        <v>1267</v>
      </c>
      <c r="P37" s="321">
        <v>1303</v>
      </c>
      <c r="Q37" s="322">
        <v>1317</v>
      </c>
      <c r="R37" s="321">
        <v>1198</v>
      </c>
      <c r="S37" s="322">
        <v>1200</v>
      </c>
      <c r="T37" s="321">
        <v>1255</v>
      </c>
      <c r="U37" s="322">
        <v>1364</v>
      </c>
      <c r="V37" s="321">
        <v>1378</v>
      </c>
      <c r="W37" s="322">
        <v>1442</v>
      </c>
      <c r="X37" s="321">
        <v>1467</v>
      </c>
      <c r="Y37" s="322">
        <v>1463</v>
      </c>
      <c r="Z37" s="321">
        <v>1604</v>
      </c>
      <c r="AA37" s="333">
        <v>1694</v>
      </c>
      <c r="AB37" s="344"/>
    </row>
    <row r="38" spans="2:32" ht="13.5" customHeight="1" thickBot="1" x14ac:dyDescent="0.25">
      <c r="B38" s="329">
        <v>2020</v>
      </c>
      <c r="C38" s="324">
        <v>1320</v>
      </c>
      <c r="D38" s="325">
        <v>1328</v>
      </c>
      <c r="E38" s="324">
        <v>1326</v>
      </c>
      <c r="F38" s="325">
        <v>1324</v>
      </c>
      <c r="G38" s="324">
        <v>1287</v>
      </c>
      <c r="H38" s="325">
        <v>1223</v>
      </c>
      <c r="I38" s="324">
        <v>1154</v>
      </c>
      <c r="J38" s="325">
        <v>1155</v>
      </c>
      <c r="K38" s="324">
        <v>1209</v>
      </c>
      <c r="L38" s="325">
        <v>1107</v>
      </c>
      <c r="M38" s="324">
        <v>283</v>
      </c>
      <c r="N38" s="325">
        <v>150</v>
      </c>
      <c r="O38" s="324">
        <v>220</v>
      </c>
      <c r="P38" s="325">
        <v>264</v>
      </c>
      <c r="Q38" s="324">
        <v>275</v>
      </c>
      <c r="R38" s="325">
        <v>335</v>
      </c>
      <c r="S38" s="324">
        <v>323</v>
      </c>
      <c r="T38" s="325">
        <v>396</v>
      </c>
      <c r="U38" s="324">
        <v>878</v>
      </c>
      <c r="V38" s="325">
        <v>1099</v>
      </c>
      <c r="W38" s="324">
        <v>1254</v>
      </c>
      <c r="X38" s="325">
        <v>1117</v>
      </c>
      <c r="Y38" s="330">
        <v>1128</v>
      </c>
      <c r="Z38" s="326">
        <v>1264</v>
      </c>
      <c r="AA38" s="334">
        <v>1367</v>
      </c>
      <c r="AB38" s="344"/>
    </row>
    <row r="39" spans="2:32" ht="13.5" customHeight="1" x14ac:dyDescent="0.2">
      <c r="B39" s="308"/>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308"/>
      <c r="AB39" s="306"/>
      <c r="AC39" s="344"/>
    </row>
    <row r="40" spans="2:32" ht="13.5" customHeight="1" x14ac:dyDescent="0.2">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308"/>
      <c r="AB40" s="306"/>
      <c r="AC40" s="344"/>
    </row>
    <row r="41" spans="2:32" ht="14.25" x14ac:dyDescent="0.2">
      <c r="B41" s="348" t="s">
        <v>274</v>
      </c>
      <c r="C41" s="298"/>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344"/>
    </row>
    <row r="42" spans="2:32" ht="13.5" customHeight="1" thickBot="1" x14ac:dyDescent="0.25">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300"/>
      <c r="AD42" s="300"/>
      <c r="AE42" s="300"/>
      <c r="AF42" s="300"/>
    </row>
    <row r="43" spans="2:32" ht="13.5" customHeight="1" x14ac:dyDescent="0.2">
      <c r="B43" s="297"/>
      <c r="C43" s="420" t="s">
        <v>267</v>
      </c>
      <c r="D43" s="421"/>
      <c r="E43" s="421"/>
      <c r="F43" s="421"/>
      <c r="G43" s="421"/>
      <c r="H43" s="421"/>
      <c r="I43" s="421"/>
      <c r="J43" s="421"/>
      <c r="K43" s="421"/>
      <c r="L43" s="421"/>
      <c r="M43" s="421"/>
      <c r="N43" s="421"/>
      <c r="O43" s="421"/>
      <c r="P43" s="421"/>
      <c r="Q43" s="421"/>
      <c r="R43" s="421"/>
      <c r="S43" s="421"/>
      <c r="T43" s="421"/>
      <c r="U43" s="421"/>
      <c r="V43" s="421"/>
      <c r="W43" s="421"/>
      <c r="X43" s="421"/>
      <c r="Y43" s="421"/>
      <c r="Z43" s="421"/>
      <c r="AA43" s="422"/>
      <c r="AB43" s="300"/>
      <c r="AC43" s="300"/>
      <c r="AD43" s="300"/>
      <c r="AE43" s="300"/>
    </row>
    <row r="44" spans="2:32" ht="13.5" customHeight="1" thickBot="1" x14ac:dyDescent="0.25">
      <c r="B44" s="298"/>
      <c r="C44" s="366">
        <v>2</v>
      </c>
      <c r="D44" s="317">
        <v>3</v>
      </c>
      <c r="E44" s="323">
        <v>4</v>
      </c>
      <c r="F44" s="317">
        <v>5</v>
      </c>
      <c r="G44" s="323">
        <v>6</v>
      </c>
      <c r="H44" s="317">
        <v>7</v>
      </c>
      <c r="I44" s="323">
        <v>8</v>
      </c>
      <c r="J44" s="317">
        <v>9</v>
      </c>
      <c r="K44" s="323">
        <v>10</v>
      </c>
      <c r="L44" s="317">
        <v>11</v>
      </c>
      <c r="M44" s="323">
        <v>12</v>
      </c>
      <c r="N44" s="317">
        <v>13</v>
      </c>
      <c r="O44" s="323">
        <v>14</v>
      </c>
      <c r="P44" s="317">
        <v>15</v>
      </c>
      <c r="Q44" s="323">
        <v>16</v>
      </c>
      <c r="R44" s="317">
        <v>17</v>
      </c>
      <c r="S44" s="323">
        <v>18</v>
      </c>
      <c r="T44" s="317">
        <v>19</v>
      </c>
      <c r="U44" s="323">
        <v>20</v>
      </c>
      <c r="V44" s="317">
        <v>21</v>
      </c>
      <c r="W44" s="323">
        <v>22</v>
      </c>
      <c r="X44" s="317">
        <v>23</v>
      </c>
      <c r="Y44" s="323">
        <v>24</v>
      </c>
      <c r="Z44" s="318">
        <v>25</v>
      </c>
      <c r="AA44" s="331">
        <v>26</v>
      </c>
      <c r="AB44" s="300"/>
      <c r="AC44" s="300"/>
      <c r="AD44" s="300"/>
      <c r="AE44" s="300"/>
    </row>
    <row r="45" spans="2:32" ht="25.5" x14ac:dyDescent="0.2">
      <c r="B45" s="327" t="s">
        <v>166</v>
      </c>
      <c r="C45" s="320">
        <f t="shared" ref="C45:AA45" si="6">C18+C36</f>
        <v>1302.8</v>
      </c>
      <c r="D45" s="319">
        <f t="shared" si="6"/>
        <v>1306.6000000000001</v>
      </c>
      <c r="E45" s="320">
        <f t="shared" si="6"/>
        <v>1280.2</v>
      </c>
      <c r="F45" s="319">
        <f t="shared" si="6"/>
        <v>1285.4000000000001</v>
      </c>
      <c r="G45" s="320">
        <f t="shared" si="6"/>
        <v>1202</v>
      </c>
      <c r="H45" s="319">
        <f t="shared" si="6"/>
        <v>1276.2</v>
      </c>
      <c r="I45" s="320">
        <f t="shared" si="6"/>
        <v>1160.6000000000001</v>
      </c>
      <c r="J45" s="319">
        <f t="shared" si="6"/>
        <v>1228.6000000000001</v>
      </c>
      <c r="K45" s="320">
        <f t="shared" si="6"/>
        <v>1263.5999999999999</v>
      </c>
      <c r="L45" s="319">
        <f t="shared" si="6"/>
        <v>1277.2</v>
      </c>
      <c r="M45" s="320">
        <f t="shared" si="6"/>
        <v>1282.4000000000001</v>
      </c>
      <c r="N45" s="319">
        <f t="shared" si="6"/>
        <v>1352</v>
      </c>
      <c r="O45" s="320">
        <f t="shared" si="6"/>
        <v>1419.2</v>
      </c>
      <c r="P45" s="319">
        <f t="shared" si="6"/>
        <v>1418.2</v>
      </c>
      <c r="Q45" s="320">
        <f t="shared" si="6"/>
        <v>1434.8</v>
      </c>
      <c r="R45" s="319">
        <f t="shared" si="6"/>
        <v>1358.6</v>
      </c>
      <c r="S45" s="320">
        <f t="shared" si="6"/>
        <v>1387</v>
      </c>
      <c r="T45" s="319">
        <f t="shared" si="6"/>
        <v>1352.2</v>
      </c>
      <c r="U45" s="320">
        <f t="shared" si="6"/>
        <v>1495.8</v>
      </c>
      <c r="V45" s="319">
        <f t="shared" si="6"/>
        <v>1519.6</v>
      </c>
      <c r="W45" s="320">
        <f t="shared" si="6"/>
        <v>1509.8</v>
      </c>
      <c r="X45" s="319">
        <f t="shared" si="6"/>
        <v>1657.8000000000002</v>
      </c>
      <c r="Y45" s="320">
        <f t="shared" si="6"/>
        <v>1597</v>
      </c>
      <c r="Z45" s="319">
        <f t="shared" si="6"/>
        <v>1715.8</v>
      </c>
      <c r="AA45" s="332">
        <f t="shared" si="6"/>
        <v>1689.8</v>
      </c>
      <c r="AB45" s="300"/>
      <c r="AC45" s="300"/>
      <c r="AD45" s="300"/>
      <c r="AE45" s="300"/>
    </row>
    <row r="46" spans="2:32" ht="13.5" customHeight="1" x14ac:dyDescent="0.2">
      <c r="B46" s="328">
        <v>2019</v>
      </c>
      <c r="C46" s="322">
        <f t="shared" ref="C46:AA46" si="7">C19+C37</f>
        <v>1261</v>
      </c>
      <c r="D46" s="321">
        <f t="shared" si="7"/>
        <v>1284</v>
      </c>
      <c r="E46" s="322">
        <f t="shared" si="7"/>
        <v>1163</v>
      </c>
      <c r="F46" s="321">
        <f t="shared" si="7"/>
        <v>1195</v>
      </c>
      <c r="G46" s="322">
        <f t="shared" si="7"/>
        <v>1296</v>
      </c>
      <c r="H46" s="321">
        <f t="shared" si="7"/>
        <v>1420</v>
      </c>
      <c r="I46" s="322">
        <f t="shared" si="7"/>
        <v>1238</v>
      </c>
      <c r="J46" s="321">
        <f t="shared" si="7"/>
        <v>1210</v>
      </c>
      <c r="K46" s="322">
        <f t="shared" si="7"/>
        <v>1160</v>
      </c>
      <c r="L46" s="321">
        <f t="shared" si="7"/>
        <v>1222</v>
      </c>
      <c r="M46" s="322">
        <f t="shared" si="7"/>
        <v>1411</v>
      </c>
      <c r="N46" s="321">
        <f t="shared" si="7"/>
        <v>1498</v>
      </c>
      <c r="O46" s="322">
        <f t="shared" si="7"/>
        <v>1315</v>
      </c>
      <c r="P46" s="321">
        <f t="shared" si="7"/>
        <v>1357</v>
      </c>
      <c r="Q46" s="322">
        <f t="shared" si="7"/>
        <v>1383</v>
      </c>
      <c r="R46" s="321">
        <f t="shared" si="7"/>
        <v>1252</v>
      </c>
      <c r="S46" s="322">
        <f t="shared" si="7"/>
        <v>1260</v>
      </c>
      <c r="T46" s="321">
        <f t="shared" si="7"/>
        <v>1304</v>
      </c>
      <c r="U46" s="322">
        <f t="shared" si="7"/>
        <v>1433</v>
      </c>
      <c r="V46" s="321">
        <f t="shared" si="7"/>
        <v>1428</v>
      </c>
      <c r="W46" s="322">
        <f t="shared" si="7"/>
        <v>1501</v>
      </c>
      <c r="X46" s="321">
        <f t="shared" si="7"/>
        <v>1517</v>
      </c>
      <c r="Y46" s="322">
        <f t="shared" si="7"/>
        <v>1521</v>
      </c>
      <c r="Z46" s="321">
        <f t="shared" si="7"/>
        <v>1670</v>
      </c>
      <c r="AA46" s="333">
        <f t="shared" si="7"/>
        <v>1781</v>
      </c>
      <c r="AB46" s="300"/>
      <c r="AC46" s="300"/>
      <c r="AD46" s="300"/>
      <c r="AE46" s="300"/>
    </row>
    <row r="47" spans="2:32" ht="13.5" customHeight="1" thickBot="1" x14ac:dyDescent="0.25">
      <c r="B47" s="329">
        <v>2020</v>
      </c>
      <c r="C47" s="324">
        <f t="shared" ref="C47:AA47" si="8">C20+C38</f>
        <v>1387</v>
      </c>
      <c r="D47" s="325">
        <f t="shared" si="8"/>
        <v>1392</v>
      </c>
      <c r="E47" s="324">
        <f t="shared" si="8"/>
        <v>1377</v>
      </c>
      <c r="F47" s="325">
        <f t="shared" si="8"/>
        <v>1379</v>
      </c>
      <c r="G47" s="324">
        <f t="shared" si="8"/>
        <v>1349</v>
      </c>
      <c r="H47" s="325">
        <f t="shared" si="8"/>
        <v>1281</v>
      </c>
      <c r="I47" s="324">
        <f t="shared" si="8"/>
        <v>1205</v>
      </c>
      <c r="J47" s="325">
        <f t="shared" si="8"/>
        <v>1203</v>
      </c>
      <c r="K47" s="324">
        <f t="shared" si="8"/>
        <v>1246</v>
      </c>
      <c r="L47" s="325">
        <f t="shared" si="8"/>
        <v>1159</v>
      </c>
      <c r="M47" s="324">
        <f t="shared" si="8"/>
        <v>298</v>
      </c>
      <c r="N47" s="325">
        <f t="shared" si="8"/>
        <v>172</v>
      </c>
      <c r="O47" s="324">
        <f t="shared" si="8"/>
        <v>238</v>
      </c>
      <c r="P47" s="325">
        <f t="shared" si="8"/>
        <v>288</v>
      </c>
      <c r="Q47" s="324">
        <f t="shared" si="8"/>
        <v>302</v>
      </c>
      <c r="R47" s="325">
        <f t="shared" si="8"/>
        <v>360</v>
      </c>
      <c r="S47" s="324">
        <f t="shared" si="8"/>
        <v>345</v>
      </c>
      <c r="T47" s="325">
        <f t="shared" si="8"/>
        <v>421</v>
      </c>
      <c r="U47" s="324">
        <f t="shared" si="8"/>
        <v>919</v>
      </c>
      <c r="V47" s="325">
        <f t="shared" si="8"/>
        <v>1171</v>
      </c>
      <c r="W47" s="324">
        <f t="shared" si="8"/>
        <v>1306</v>
      </c>
      <c r="X47" s="325">
        <f t="shared" si="8"/>
        <v>1160</v>
      </c>
      <c r="Y47" s="330">
        <f t="shared" si="8"/>
        <v>1168</v>
      </c>
      <c r="Z47" s="326">
        <f t="shared" si="8"/>
        <v>1306</v>
      </c>
      <c r="AA47" s="334">
        <f t="shared" si="8"/>
        <v>1417</v>
      </c>
      <c r="AB47" s="300"/>
      <c r="AC47" s="300"/>
      <c r="AD47" s="300"/>
      <c r="AE47" s="300"/>
    </row>
    <row r="48" spans="2:32" ht="13.5" customHeight="1" x14ac:dyDescent="0.2">
      <c r="B48" s="309"/>
      <c r="AA48" s="300"/>
      <c r="AB48" s="300"/>
      <c r="AC48" s="300"/>
      <c r="AD48" s="300"/>
      <c r="AE48" s="300"/>
      <c r="AF48" s="300"/>
    </row>
    <row r="49" spans="2:39" ht="13.5" customHeight="1" x14ac:dyDescent="0.2">
      <c r="B49" s="309"/>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81"/>
      <c r="AB49" s="306"/>
      <c r="AC49" s="306"/>
    </row>
    <row r="50" spans="2:39" ht="13.5" customHeight="1" x14ac:dyDescent="0.2">
      <c r="B50" s="99"/>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81"/>
      <c r="AB50" s="306"/>
      <c r="AC50" s="306"/>
    </row>
    <row r="51" spans="2:39" ht="13.5" customHeight="1" x14ac:dyDescent="0.25">
      <c r="B51" s="356" t="s">
        <v>283</v>
      </c>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81"/>
      <c r="AB51" s="306"/>
      <c r="AC51" s="306"/>
    </row>
    <row r="52" spans="2:39" ht="13.5" customHeight="1" thickBot="1" x14ac:dyDescent="0.25">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B52" s="306"/>
      <c r="AC52" s="306"/>
    </row>
    <row r="53" spans="2:39" ht="18.75" customHeight="1" x14ac:dyDescent="0.2">
      <c r="B53" s="455"/>
      <c r="C53" s="455"/>
      <c r="D53" s="456"/>
      <c r="E53" s="358" t="s">
        <v>294</v>
      </c>
      <c r="F53" s="359"/>
      <c r="G53" s="359"/>
      <c r="H53" s="359"/>
      <c r="I53" s="359"/>
      <c r="J53" s="359"/>
      <c r="K53" s="359"/>
      <c r="L53" s="357"/>
      <c r="M53" s="358" t="s">
        <v>286</v>
      </c>
      <c r="N53" s="359"/>
      <c r="O53" s="359"/>
      <c r="P53" s="359"/>
      <c r="Q53" s="359"/>
      <c r="R53" s="359"/>
      <c r="S53" s="359"/>
      <c r="T53" s="357"/>
      <c r="U53" s="358" t="s">
        <v>290</v>
      </c>
      <c r="V53" s="359"/>
      <c r="W53" s="359"/>
      <c r="X53" s="359"/>
      <c r="Y53" s="359"/>
      <c r="Z53" s="359"/>
      <c r="AA53" s="359"/>
      <c r="AB53" s="357"/>
      <c r="AC53" s="306"/>
    </row>
    <row r="54" spans="2:39" ht="18" customHeight="1" thickBot="1" x14ac:dyDescent="0.25">
      <c r="B54" s="457"/>
      <c r="C54" s="457"/>
      <c r="D54" s="458"/>
      <c r="E54" s="424">
        <v>2020</v>
      </c>
      <c r="F54" s="425"/>
      <c r="G54" s="423" t="s">
        <v>79</v>
      </c>
      <c r="H54" s="423"/>
      <c r="I54" s="423" t="s">
        <v>269</v>
      </c>
      <c r="J54" s="423"/>
      <c r="K54" s="423" t="s">
        <v>270</v>
      </c>
      <c r="L54" s="409"/>
      <c r="M54" s="424">
        <v>2020</v>
      </c>
      <c r="N54" s="425"/>
      <c r="O54" s="423" t="s">
        <v>79</v>
      </c>
      <c r="P54" s="423"/>
      <c r="Q54" s="423" t="s">
        <v>269</v>
      </c>
      <c r="R54" s="423"/>
      <c r="S54" s="423" t="s">
        <v>270</v>
      </c>
      <c r="T54" s="426"/>
      <c r="U54" s="427">
        <v>2020</v>
      </c>
      <c r="V54" s="428"/>
      <c r="W54" s="409" t="s">
        <v>79</v>
      </c>
      <c r="X54" s="410"/>
      <c r="Y54" s="409" t="s">
        <v>269</v>
      </c>
      <c r="Z54" s="410"/>
      <c r="AA54" s="409" t="s">
        <v>270</v>
      </c>
      <c r="AB54" s="411"/>
      <c r="AC54" s="306"/>
    </row>
    <row r="55" spans="2:39" ht="13.5" customHeight="1" x14ac:dyDescent="0.2">
      <c r="B55" s="446" t="s">
        <v>278</v>
      </c>
      <c r="C55" s="447"/>
      <c r="D55" s="448"/>
      <c r="E55" s="429">
        <v>93</v>
      </c>
      <c r="F55" s="430"/>
      <c r="G55" s="430">
        <v>99</v>
      </c>
      <c r="H55" s="430"/>
      <c r="I55" s="430">
        <f>E55-G55</f>
        <v>-6</v>
      </c>
      <c r="J55" s="430"/>
      <c r="K55" s="435">
        <f>E55/G55-1</f>
        <v>-6.0606060606060552E-2</v>
      </c>
      <c r="L55" s="437"/>
      <c r="M55" s="429">
        <v>25</v>
      </c>
      <c r="N55" s="430"/>
      <c r="O55" s="430">
        <f>281/5</f>
        <v>56.2</v>
      </c>
      <c r="P55" s="430"/>
      <c r="Q55" s="430">
        <f>M55-O55</f>
        <v>-31.200000000000003</v>
      </c>
      <c r="R55" s="430"/>
      <c r="S55" s="435">
        <f>M55/O55-1</f>
        <v>-0.55516014234875444</v>
      </c>
      <c r="T55" s="436"/>
      <c r="U55" s="429">
        <v>37</v>
      </c>
      <c r="V55" s="430"/>
      <c r="W55" s="430">
        <f>238/5</f>
        <v>47.6</v>
      </c>
      <c r="X55" s="430"/>
      <c r="Y55" s="430">
        <f>U55-W55</f>
        <v>-10.600000000000001</v>
      </c>
      <c r="Z55" s="430"/>
      <c r="AA55" s="435">
        <f>U55/W55-1</f>
        <v>-0.22268907563025209</v>
      </c>
      <c r="AB55" s="436"/>
      <c r="AC55" s="306"/>
    </row>
    <row r="56" spans="2:39" ht="13.5" customHeight="1" x14ac:dyDescent="0.2">
      <c r="B56" s="412" t="s">
        <v>279</v>
      </c>
      <c r="C56" s="413"/>
      <c r="D56" s="414"/>
      <c r="E56" s="415">
        <v>19</v>
      </c>
      <c r="F56" s="416"/>
      <c r="G56" s="416">
        <v>20</v>
      </c>
      <c r="H56" s="416"/>
      <c r="I56" s="416">
        <f t="shared" ref="I56:I58" si="9">E56-G56</f>
        <v>-1</v>
      </c>
      <c r="J56" s="416"/>
      <c r="K56" s="417">
        <f t="shared" ref="K56:K58" si="10">E56/G56-1</f>
        <v>-5.0000000000000044E-2</v>
      </c>
      <c r="L56" s="418"/>
      <c r="M56" s="415">
        <v>7</v>
      </c>
      <c r="N56" s="416"/>
      <c r="O56" s="416">
        <f>130/5</f>
        <v>26</v>
      </c>
      <c r="P56" s="416"/>
      <c r="Q56" s="416">
        <f t="shared" ref="Q56:Q58" si="11">M56-O56</f>
        <v>-19</v>
      </c>
      <c r="R56" s="416"/>
      <c r="S56" s="417">
        <f t="shared" ref="S56:S58" si="12">M56/O56-1</f>
        <v>-0.73076923076923084</v>
      </c>
      <c r="T56" s="419"/>
      <c r="U56" s="415">
        <v>19</v>
      </c>
      <c r="V56" s="416"/>
      <c r="W56" s="416">
        <f>105/5</f>
        <v>21</v>
      </c>
      <c r="X56" s="416"/>
      <c r="Y56" s="416">
        <f t="shared" ref="Y56:Y58" si="13">U56-W56</f>
        <v>-2</v>
      </c>
      <c r="Z56" s="416"/>
      <c r="AA56" s="417">
        <f t="shared" ref="AA56:AA58" si="14">U56/W56-1</f>
        <v>-9.5238095238095233E-2</v>
      </c>
      <c r="AB56" s="419"/>
      <c r="AC56" s="306"/>
    </row>
    <row r="57" spans="2:39" ht="13.5" customHeight="1" x14ac:dyDescent="0.2">
      <c r="B57" s="449" t="s">
        <v>281</v>
      </c>
      <c r="C57" s="450"/>
      <c r="D57" s="451"/>
      <c r="E57" s="431">
        <v>19</v>
      </c>
      <c r="F57" s="432"/>
      <c r="G57" s="432">
        <v>20</v>
      </c>
      <c r="H57" s="432"/>
      <c r="I57" s="432">
        <f t="shared" si="9"/>
        <v>-1</v>
      </c>
      <c r="J57" s="432"/>
      <c r="K57" s="438">
        <f t="shared" si="10"/>
        <v>-5.0000000000000044E-2</v>
      </c>
      <c r="L57" s="439"/>
      <c r="M57" s="431">
        <v>9</v>
      </c>
      <c r="N57" s="432"/>
      <c r="O57" s="432">
        <f>80/5</f>
        <v>16</v>
      </c>
      <c r="P57" s="432"/>
      <c r="Q57" s="432">
        <f t="shared" si="11"/>
        <v>-7</v>
      </c>
      <c r="R57" s="432"/>
      <c r="S57" s="438">
        <f t="shared" si="12"/>
        <v>-0.4375</v>
      </c>
      <c r="T57" s="444"/>
      <c r="U57" s="431">
        <v>10</v>
      </c>
      <c r="V57" s="432"/>
      <c r="W57" s="432">
        <f>91/5</f>
        <v>18.2</v>
      </c>
      <c r="X57" s="432"/>
      <c r="Y57" s="432">
        <f t="shared" si="13"/>
        <v>-8.1999999999999993</v>
      </c>
      <c r="Z57" s="432"/>
      <c r="AA57" s="438">
        <f t="shared" si="14"/>
        <v>-0.4505494505494505</v>
      </c>
      <c r="AB57" s="444"/>
      <c r="AC57" s="306"/>
    </row>
    <row r="58" spans="2:39" ht="13.5" customHeight="1" x14ac:dyDescent="0.2">
      <c r="B58" s="412" t="s">
        <v>282</v>
      </c>
      <c r="C58" s="413"/>
      <c r="D58" s="414"/>
      <c r="E58" s="462">
        <v>84</v>
      </c>
      <c r="F58" s="459"/>
      <c r="G58" s="459">
        <v>71</v>
      </c>
      <c r="H58" s="459"/>
      <c r="I58" s="459">
        <f t="shared" si="9"/>
        <v>13</v>
      </c>
      <c r="J58" s="459"/>
      <c r="K58" s="460">
        <f t="shared" si="10"/>
        <v>0.18309859154929575</v>
      </c>
      <c r="L58" s="463"/>
      <c r="M58" s="462">
        <v>29</v>
      </c>
      <c r="N58" s="459"/>
      <c r="O58" s="459">
        <f>541/5</f>
        <v>108.2</v>
      </c>
      <c r="P58" s="459"/>
      <c r="Q58" s="459">
        <f t="shared" si="11"/>
        <v>-79.2</v>
      </c>
      <c r="R58" s="459"/>
      <c r="S58" s="460">
        <f t="shared" si="12"/>
        <v>-0.73197781885397406</v>
      </c>
      <c r="T58" s="461"/>
      <c r="U58" s="462">
        <v>86</v>
      </c>
      <c r="V58" s="459"/>
      <c r="W58" s="459">
        <f>476/5</f>
        <v>95.2</v>
      </c>
      <c r="X58" s="459"/>
      <c r="Y58" s="459">
        <f t="shared" si="13"/>
        <v>-9.2000000000000028</v>
      </c>
      <c r="Z58" s="459"/>
      <c r="AA58" s="460">
        <f t="shared" si="14"/>
        <v>-9.6638655462184864E-2</v>
      </c>
      <c r="AB58" s="461"/>
      <c r="AC58" s="306"/>
    </row>
    <row r="59" spans="2:39" ht="13.5" customHeight="1" x14ac:dyDescent="0.2">
      <c r="B59" s="449" t="s">
        <v>280</v>
      </c>
      <c r="C59" s="450"/>
      <c r="D59" s="451"/>
      <c r="E59" s="475">
        <v>301</v>
      </c>
      <c r="F59" s="472"/>
      <c r="G59" s="472">
        <v>322</v>
      </c>
      <c r="H59" s="472"/>
      <c r="I59" s="472">
        <f t="shared" ref="I59:I61" si="15">E59-G59</f>
        <v>-21</v>
      </c>
      <c r="J59" s="472"/>
      <c r="K59" s="473">
        <f t="shared" ref="K59:K61" si="16">E59/G59-1</f>
        <v>-6.5217391304347783E-2</v>
      </c>
      <c r="L59" s="476"/>
      <c r="M59" s="475">
        <v>85</v>
      </c>
      <c r="N59" s="472"/>
      <c r="O59" s="472">
        <f>1164/5</f>
        <v>232.8</v>
      </c>
      <c r="P59" s="472"/>
      <c r="Q59" s="472">
        <f t="shared" ref="Q59:Q61" si="17">M59-O59</f>
        <v>-147.80000000000001</v>
      </c>
      <c r="R59" s="472"/>
      <c r="S59" s="473">
        <f t="shared" ref="S59:S61" si="18">M59/O59-1</f>
        <v>-0.63487972508591062</v>
      </c>
      <c r="T59" s="474"/>
      <c r="U59" s="475">
        <v>121</v>
      </c>
      <c r="V59" s="472"/>
      <c r="W59" s="472">
        <f>929/5</f>
        <v>185.8</v>
      </c>
      <c r="X59" s="472"/>
      <c r="Y59" s="472">
        <f t="shared" ref="Y59:Y61" si="19">U59-W59</f>
        <v>-64.800000000000011</v>
      </c>
      <c r="Z59" s="472"/>
      <c r="AA59" s="473">
        <f t="shared" ref="AA59:AA61" si="20">U59/W59-1</f>
        <v>-0.34876210979547906</v>
      </c>
      <c r="AB59" s="474"/>
      <c r="AC59" s="306"/>
    </row>
    <row r="60" spans="2:39" ht="13.5" customHeight="1" x14ac:dyDescent="0.2">
      <c r="B60" s="412" t="s">
        <v>284</v>
      </c>
      <c r="C60" s="413"/>
      <c r="D60" s="414"/>
      <c r="E60" s="415">
        <v>6</v>
      </c>
      <c r="F60" s="416"/>
      <c r="G60" s="416">
        <v>8</v>
      </c>
      <c r="H60" s="416"/>
      <c r="I60" s="416">
        <f t="shared" si="15"/>
        <v>-2</v>
      </c>
      <c r="J60" s="416"/>
      <c r="K60" s="417">
        <f t="shared" si="16"/>
        <v>-0.25</v>
      </c>
      <c r="L60" s="418"/>
      <c r="M60" s="415">
        <v>5</v>
      </c>
      <c r="N60" s="416"/>
      <c r="O60" s="416">
        <f>42/5</f>
        <v>8.4</v>
      </c>
      <c r="P60" s="416"/>
      <c r="Q60" s="416">
        <f t="shared" si="17"/>
        <v>-3.4000000000000004</v>
      </c>
      <c r="R60" s="416"/>
      <c r="S60" s="417">
        <f t="shared" si="18"/>
        <v>-0.40476190476190477</v>
      </c>
      <c r="T60" s="419"/>
      <c r="U60" s="415">
        <v>2</v>
      </c>
      <c r="V60" s="416"/>
      <c r="W60" s="416">
        <f>28/5</f>
        <v>5.6</v>
      </c>
      <c r="X60" s="416"/>
      <c r="Y60" s="416">
        <f t="shared" si="19"/>
        <v>-3.5999999999999996</v>
      </c>
      <c r="Z60" s="416"/>
      <c r="AA60" s="417">
        <f t="shared" si="20"/>
        <v>-0.64285714285714279</v>
      </c>
      <c r="AB60" s="419"/>
      <c r="AC60" s="306"/>
    </row>
    <row r="61" spans="2:39" ht="13.5" customHeight="1" thickBot="1" x14ac:dyDescent="0.25">
      <c r="B61" s="468" t="s">
        <v>219</v>
      </c>
      <c r="C61" s="469"/>
      <c r="D61" s="470"/>
      <c r="E61" s="467">
        <v>23</v>
      </c>
      <c r="F61" s="464"/>
      <c r="G61" s="464">
        <v>31</v>
      </c>
      <c r="H61" s="464"/>
      <c r="I61" s="464">
        <f t="shared" si="15"/>
        <v>-8</v>
      </c>
      <c r="J61" s="464"/>
      <c r="K61" s="465">
        <f t="shared" si="16"/>
        <v>-0.25806451612903225</v>
      </c>
      <c r="L61" s="471"/>
      <c r="M61" s="467">
        <v>18</v>
      </c>
      <c r="N61" s="464"/>
      <c r="O61" s="464">
        <f>134/5</f>
        <v>26.8</v>
      </c>
      <c r="P61" s="464"/>
      <c r="Q61" s="464">
        <f t="shared" si="17"/>
        <v>-8.8000000000000007</v>
      </c>
      <c r="R61" s="464"/>
      <c r="S61" s="465">
        <f t="shared" si="18"/>
        <v>-0.32835820895522394</v>
      </c>
      <c r="T61" s="466"/>
      <c r="U61" s="467">
        <v>15</v>
      </c>
      <c r="V61" s="464"/>
      <c r="W61" s="464">
        <f>105/5</f>
        <v>21</v>
      </c>
      <c r="X61" s="464"/>
      <c r="Y61" s="464">
        <f t="shared" si="19"/>
        <v>-6</v>
      </c>
      <c r="Z61" s="464"/>
      <c r="AA61" s="465">
        <f t="shared" si="20"/>
        <v>-0.2857142857142857</v>
      </c>
      <c r="AB61" s="466"/>
      <c r="AC61" s="306"/>
    </row>
    <row r="62" spans="2:39" ht="13.5" customHeight="1" x14ac:dyDescent="0.2">
      <c r="V62" s="255"/>
      <c r="W62" s="255"/>
      <c r="X62" s="255"/>
      <c r="Y62" s="255"/>
      <c r="Z62" s="255"/>
    </row>
    <row r="63" spans="2:39" ht="13.5" customHeight="1" x14ac:dyDescent="0.2">
      <c r="V63" s="255"/>
      <c r="W63" s="255"/>
      <c r="X63" s="255"/>
      <c r="Y63" s="255"/>
      <c r="Z63" s="255"/>
    </row>
    <row r="64" spans="2:39" s="300" customFormat="1" ht="13.5" customHeight="1" x14ac:dyDescent="0.25">
      <c r="B64" s="356" t="s">
        <v>285</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81"/>
      <c r="AB64" s="306"/>
      <c r="AC64" s="310"/>
      <c r="AD64" s="292"/>
      <c r="AE64" s="311"/>
      <c r="AF64" s="306"/>
      <c r="AG64" s="81"/>
      <c r="AI64" s="312"/>
      <c r="AJ64" s="313"/>
      <c r="AK64" s="312"/>
      <c r="AL64" s="312"/>
      <c r="AM64" s="312"/>
    </row>
    <row r="65" spans="1:39" s="300" customFormat="1" ht="13.5" customHeight="1" thickBot="1" x14ac:dyDescent="0.25">
      <c r="B65" s="293"/>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99"/>
      <c r="AB65" s="306"/>
      <c r="AC65" s="314"/>
      <c r="AD65" s="314"/>
      <c r="AE65" s="306"/>
      <c r="AF65" s="306"/>
      <c r="AG65" s="81"/>
      <c r="AI65" s="312"/>
      <c r="AJ65" s="313"/>
      <c r="AK65" s="312"/>
      <c r="AL65" s="312"/>
      <c r="AM65" s="312"/>
    </row>
    <row r="66" spans="1:39" s="300" customFormat="1" ht="18.75" customHeight="1" x14ac:dyDescent="0.2">
      <c r="B66" s="455"/>
      <c r="C66" s="455"/>
      <c r="D66" s="456"/>
      <c r="E66" s="358" t="s">
        <v>294</v>
      </c>
      <c r="F66" s="359"/>
      <c r="G66" s="359"/>
      <c r="H66" s="359"/>
      <c r="I66" s="359"/>
      <c r="J66" s="359"/>
      <c r="K66" s="359"/>
      <c r="L66" s="357"/>
      <c r="M66" s="358" t="s">
        <v>286</v>
      </c>
      <c r="N66" s="359"/>
      <c r="O66" s="359"/>
      <c r="P66" s="359"/>
      <c r="Q66" s="359"/>
      <c r="R66" s="359"/>
      <c r="S66" s="359"/>
      <c r="T66" s="357"/>
      <c r="U66" s="358" t="s">
        <v>290</v>
      </c>
      <c r="V66" s="359"/>
      <c r="W66" s="359"/>
      <c r="X66" s="359"/>
      <c r="Y66" s="359"/>
      <c r="Z66" s="359"/>
      <c r="AA66" s="359"/>
      <c r="AB66" s="357"/>
      <c r="AC66" s="345"/>
      <c r="AD66" s="345"/>
      <c r="AE66" s="345"/>
      <c r="AF66" s="306"/>
      <c r="AG66" s="81"/>
      <c r="AI66" s="312"/>
      <c r="AJ66" s="313"/>
      <c r="AK66" s="312"/>
      <c r="AL66" s="312"/>
      <c r="AM66" s="312"/>
    </row>
    <row r="67" spans="1:39" ht="18" customHeight="1" thickBot="1" x14ac:dyDescent="0.25">
      <c r="B67" s="457"/>
      <c r="C67" s="457"/>
      <c r="D67" s="458"/>
      <c r="E67" s="424">
        <v>2020</v>
      </c>
      <c r="F67" s="425"/>
      <c r="G67" s="423" t="s">
        <v>79</v>
      </c>
      <c r="H67" s="423"/>
      <c r="I67" s="423" t="s">
        <v>269</v>
      </c>
      <c r="J67" s="423"/>
      <c r="K67" s="423" t="s">
        <v>270</v>
      </c>
      <c r="L67" s="409"/>
      <c r="M67" s="424">
        <v>2020</v>
      </c>
      <c r="N67" s="425"/>
      <c r="O67" s="423" t="s">
        <v>79</v>
      </c>
      <c r="P67" s="423"/>
      <c r="Q67" s="423" t="s">
        <v>269</v>
      </c>
      <c r="R67" s="423"/>
      <c r="S67" s="423" t="s">
        <v>270</v>
      </c>
      <c r="T67" s="426"/>
      <c r="U67" s="427">
        <v>2020</v>
      </c>
      <c r="V67" s="428"/>
      <c r="W67" s="409" t="s">
        <v>79</v>
      </c>
      <c r="X67" s="410"/>
      <c r="Y67" s="409" t="s">
        <v>269</v>
      </c>
      <c r="Z67" s="410"/>
      <c r="AA67" s="409" t="s">
        <v>270</v>
      </c>
      <c r="AB67" s="411"/>
    </row>
    <row r="68" spans="1:39" ht="13.5" customHeight="1" x14ac:dyDescent="0.2">
      <c r="B68" s="446" t="s">
        <v>221</v>
      </c>
      <c r="C68" s="447"/>
      <c r="D68" s="448"/>
      <c r="E68" s="429">
        <v>26</v>
      </c>
      <c r="F68" s="430"/>
      <c r="G68" s="430">
        <v>30</v>
      </c>
      <c r="H68" s="430"/>
      <c r="I68" s="430">
        <f>E68-G68</f>
        <v>-4</v>
      </c>
      <c r="J68" s="430"/>
      <c r="K68" s="435">
        <f>E68/G68-1</f>
        <v>-0.1333333333333333</v>
      </c>
      <c r="L68" s="437"/>
      <c r="M68" s="429">
        <v>6</v>
      </c>
      <c r="N68" s="430"/>
      <c r="O68" s="430">
        <f>124/5</f>
        <v>24.8</v>
      </c>
      <c r="P68" s="430"/>
      <c r="Q68" s="430">
        <f>M68-O68</f>
        <v>-18.8</v>
      </c>
      <c r="R68" s="430"/>
      <c r="S68" s="435">
        <f>M68/O68-1</f>
        <v>-0.75806451612903225</v>
      </c>
      <c r="T68" s="436"/>
      <c r="U68" s="429">
        <v>17</v>
      </c>
      <c r="V68" s="430"/>
      <c r="W68" s="430">
        <f>115/5</f>
        <v>23</v>
      </c>
      <c r="X68" s="430"/>
      <c r="Y68" s="430">
        <f>U68-W68</f>
        <v>-6</v>
      </c>
      <c r="Z68" s="430"/>
      <c r="AA68" s="435">
        <f>U68/W68-1</f>
        <v>-0.26086956521739135</v>
      </c>
      <c r="AB68" s="436"/>
    </row>
    <row r="69" spans="1:39" ht="13.5" customHeight="1" x14ac:dyDescent="0.2">
      <c r="B69" s="412" t="s">
        <v>59</v>
      </c>
      <c r="C69" s="413"/>
      <c r="D69" s="414"/>
      <c r="E69" s="415">
        <v>101</v>
      </c>
      <c r="F69" s="416"/>
      <c r="G69" s="416">
        <v>100</v>
      </c>
      <c r="H69" s="416"/>
      <c r="I69" s="416">
        <f t="shared" ref="I69:I73" si="21">E69-G69</f>
        <v>1</v>
      </c>
      <c r="J69" s="416"/>
      <c r="K69" s="417">
        <f t="shared" ref="K69:K73" si="22">E69/G69-1</f>
        <v>1.0000000000000009E-2</v>
      </c>
      <c r="L69" s="418"/>
      <c r="M69" s="415">
        <v>32</v>
      </c>
      <c r="N69" s="416"/>
      <c r="O69" s="416">
        <f>419/5</f>
        <v>83.8</v>
      </c>
      <c r="P69" s="416"/>
      <c r="Q69" s="416">
        <f t="shared" ref="Q69:Q72" si="23">M69-O69</f>
        <v>-51.8</v>
      </c>
      <c r="R69" s="416"/>
      <c r="S69" s="417">
        <f t="shared" ref="S69:S72" si="24">M69/O69-1</f>
        <v>-0.61813842482100245</v>
      </c>
      <c r="T69" s="419"/>
      <c r="U69" s="415">
        <v>53</v>
      </c>
      <c r="V69" s="416"/>
      <c r="W69" s="416">
        <f>323/5</f>
        <v>64.599999999999994</v>
      </c>
      <c r="X69" s="416"/>
      <c r="Y69" s="416">
        <f t="shared" ref="Y69:Y72" si="25">U69-W69</f>
        <v>-11.599999999999994</v>
      </c>
      <c r="Z69" s="416"/>
      <c r="AA69" s="417">
        <f t="shared" ref="AA69:AA72" si="26">U69/W69-1</f>
        <v>-0.17956656346749222</v>
      </c>
      <c r="AB69" s="419"/>
    </row>
    <row r="70" spans="1:39" ht="13.5" customHeight="1" x14ac:dyDescent="0.2">
      <c r="B70" s="449" t="s">
        <v>60</v>
      </c>
      <c r="C70" s="450"/>
      <c r="D70" s="451"/>
      <c r="E70" s="431">
        <v>154</v>
      </c>
      <c r="F70" s="432"/>
      <c r="G70" s="432">
        <v>163</v>
      </c>
      <c r="H70" s="432"/>
      <c r="I70" s="432">
        <f t="shared" si="21"/>
        <v>-9</v>
      </c>
      <c r="J70" s="432"/>
      <c r="K70" s="438">
        <f t="shared" si="22"/>
        <v>-5.5214723926380382E-2</v>
      </c>
      <c r="L70" s="439"/>
      <c r="M70" s="431">
        <v>57</v>
      </c>
      <c r="N70" s="432"/>
      <c r="O70" s="432">
        <v>145</v>
      </c>
      <c r="P70" s="432"/>
      <c r="Q70" s="432">
        <f t="shared" si="23"/>
        <v>-88</v>
      </c>
      <c r="R70" s="432"/>
      <c r="S70" s="438">
        <f t="shared" si="24"/>
        <v>-0.60689655172413792</v>
      </c>
      <c r="T70" s="444"/>
      <c r="U70" s="431">
        <v>67</v>
      </c>
      <c r="V70" s="432"/>
      <c r="W70" s="432">
        <v>119</v>
      </c>
      <c r="X70" s="432"/>
      <c r="Y70" s="432">
        <f t="shared" si="25"/>
        <v>-52</v>
      </c>
      <c r="Z70" s="432"/>
      <c r="AA70" s="438">
        <f t="shared" si="26"/>
        <v>-0.43697478991596639</v>
      </c>
      <c r="AB70" s="444"/>
    </row>
    <row r="71" spans="1:39" ht="13.5" customHeight="1" x14ac:dyDescent="0.2">
      <c r="B71" s="412" t="s">
        <v>61</v>
      </c>
      <c r="C71" s="413"/>
      <c r="D71" s="414"/>
      <c r="E71" s="415">
        <v>123</v>
      </c>
      <c r="F71" s="416"/>
      <c r="G71" s="416">
        <v>128</v>
      </c>
      <c r="H71" s="416"/>
      <c r="I71" s="416">
        <f t="shared" ref="I71" si="27">E71-G71</f>
        <v>-5</v>
      </c>
      <c r="J71" s="416"/>
      <c r="K71" s="417">
        <f t="shared" ref="K71" si="28">E71/G71-1</f>
        <v>-3.90625E-2</v>
      </c>
      <c r="L71" s="418"/>
      <c r="M71" s="415">
        <v>50</v>
      </c>
      <c r="N71" s="416"/>
      <c r="O71" s="416">
        <v>113</v>
      </c>
      <c r="P71" s="416"/>
      <c r="Q71" s="416">
        <f t="shared" ref="Q71" si="29">M71-O71</f>
        <v>-63</v>
      </c>
      <c r="R71" s="416"/>
      <c r="S71" s="417">
        <f t="shared" ref="S71" si="30">M71/O71-1</f>
        <v>-0.55752212389380529</v>
      </c>
      <c r="T71" s="419"/>
      <c r="U71" s="415">
        <v>77</v>
      </c>
      <c r="V71" s="416"/>
      <c r="W71" s="416">
        <v>93</v>
      </c>
      <c r="X71" s="416"/>
      <c r="Y71" s="416">
        <f t="shared" ref="Y71" si="31">U71-W71</f>
        <v>-16</v>
      </c>
      <c r="Z71" s="416"/>
      <c r="AA71" s="417">
        <f t="shared" ref="AA71" si="32">U71/W71-1</f>
        <v>-0.17204301075268813</v>
      </c>
      <c r="AB71" s="419"/>
    </row>
    <row r="72" spans="1:39" ht="13.5" customHeight="1" x14ac:dyDescent="0.2">
      <c r="B72" s="449" t="s">
        <v>62</v>
      </c>
      <c r="C72" s="450"/>
      <c r="D72" s="451"/>
      <c r="E72" s="431">
        <v>52</v>
      </c>
      <c r="F72" s="432"/>
      <c r="G72" s="432">
        <v>55</v>
      </c>
      <c r="H72" s="432"/>
      <c r="I72" s="432">
        <f t="shared" si="21"/>
        <v>-3</v>
      </c>
      <c r="J72" s="432"/>
      <c r="K72" s="438">
        <f t="shared" si="22"/>
        <v>-5.4545454545454564E-2</v>
      </c>
      <c r="L72" s="439"/>
      <c r="M72" s="431">
        <v>18</v>
      </c>
      <c r="N72" s="432"/>
      <c r="O72" s="432">
        <f>223/5</f>
        <v>44.6</v>
      </c>
      <c r="P72" s="432"/>
      <c r="Q72" s="432">
        <f t="shared" si="23"/>
        <v>-26.6</v>
      </c>
      <c r="R72" s="432"/>
      <c r="S72" s="438">
        <f t="shared" si="24"/>
        <v>-0.5964125560538116</v>
      </c>
      <c r="T72" s="444"/>
      <c r="U72" s="431">
        <v>34</v>
      </c>
      <c r="V72" s="432"/>
      <c r="W72" s="432">
        <f>198/5</f>
        <v>39.6</v>
      </c>
      <c r="X72" s="432"/>
      <c r="Y72" s="432">
        <f t="shared" si="25"/>
        <v>-5.6000000000000014</v>
      </c>
      <c r="Z72" s="432"/>
      <c r="AA72" s="438">
        <f t="shared" si="26"/>
        <v>-0.14141414141414144</v>
      </c>
      <c r="AB72" s="444"/>
    </row>
    <row r="73" spans="1:39" ht="13.5" customHeight="1" thickBot="1" x14ac:dyDescent="0.25">
      <c r="B73" s="452" t="s">
        <v>63</v>
      </c>
      <c r="C73" s="453"/>
      <c r="D73" s="454"/>
      <c r="E73" s="477">
        <v>89</v>
      </c>
      <c r="F73" s="478"/>
      <c r="G73" s="478">
        <v>95</v>
      </c>
      <c r="H73" s="478"/>
      <c r="I73" s="478">
        <f t="shared" si="21"/>
        <v>-6</v>
      </c>
      <c r="J73" s="478"/>
      <c r="K73" s="479">
        <f t="shared" si="22"/>
        <v>-6.315789473684208E-2</v>
      </c>
      <c r="L73" s="480"/>
      <c r="M73" s="477">
        <v>15</v>
      </c>
      <c r="N73" s="478"/>
      <c r="O73" s="478">
        <f>313/5</f>
        <v>62.6</v>
      </c>
      <c r="P73" s="478"/>
      <c r="Q73" s="482">
        <f t="shared" ref="Q73" si="33">M73-O73</f>
        <v>-47.6</v>
      </c>
      <c r="R73" s="483"/>
      <c r="S73" s="480">
        <f t="shared" ref="S73" si="34">M73/O73-1</f>
        <v>-0.76038338658146964</v>
      </c>
      <c r="T73" s="484"/>
      <c r="U73" s="477">
        <v>42</v>
      </c>
      <c r="V73" s="478"/>
      <c r="W73" s="478">
        <f>275/5</f>
        <v>55</v>
      </c>
      <c r="X73" s="478"/>
      <c r="Y73" s="478">
        <f t="shared" ref="Y73" si="35">U73-W73</f>
        <v>-13</v>
      </c>
      <c r="Z73" s="478"/>
      <c r="AA73" s="479">
        <f t="shared" ref="AA73" si="36">U73/W73-1</f>
        <v>-0.23636363636363633</v>
      </c>
      <c r="AB73" s="481"/>
    </row>
    <row r="74" spans="1:39" ht="31.5" customHeight="1" x14ac:dyDescent="0.2">
      <c r="V74" s="255"/>
      <c r="W74" s="255"/>
      <c r="X74" s="255"/>
      <c r="Y74" s="255"/>
      <c r="Z74" s="255"/>
    </row>
    <row r="75" spans="1:39" ht="25.5" customHeight="1" thickBot="1" x14ac:dyDescent="0.25">
      <c r="A75" s="382" t="s">
        <v>249</v>
      </c>
      <c r="B75" s="349"/>
      <c r="C75" s="350"/>
      <c r="D75" s="350"/>
      <c r="E75" s="350"/>
      <c r="F75" s="350"/>
      <c r="G75" s="350"/>
      <c r="H75" s="350"/>
      <c r="I75" s="350"/>
      <c r="J75" s="350"/>
      <c r="K75" s="350"/>
      <c r="L75" s="350"/>
      <c r="M75" s="350"/>
      <c r="N75" s="350"/>
      <c r="O75" s="350"/>
      <c r="P75" s="350"/>
      <c r="Q75" s="350"/>
      <c r="R75" s="350"/>
      <c r="S75" s="350"/>
      <c r="T75" s="350"/>
      <c r="U75" s="350"/>
      <c r="V75" s="350"/>
      <c r="W75" s="350"/>
      <c r="X75" s="351"/>
      <c r="Y75" s="351"/>
      <c r="Z75" s="351"/>
      <c r="AA75" s="351"/>
      <c r="AB75" s="351"/>
      <c r="AC75" s="352" t="s">
        <v>163</v>
      </c>
    </row>
    <row r="76" spans="1:39" ht="32.25" customHeight="1" thickTop="1" x14ac:dyDescent="0.2">
      <c r="A76" s="443" t="s">
        <v>161</v>
      </c>
      <c r="B76" s="443"/>
      <c r="C76" s="443"/>
      <c r="D76" s="443"/>
      <c r="E76" s="443"/>
      <c r="F76" s="443"/>
      <c r="G76" s="443"/>
      <c r="H76" s="443"/>
      <c r="I76" s="443"/>
      <c r="J76" s="443"/>
      <c r="K76" s="443"/>
      <c r="L76" s="443"/>
      <c r="M76" s="443"/>
      <c r="N76" s="443"/>
      <c r="O76" s="443"/>
      <c r="P76" s="443"/>
      <c r="Q76" s="443"/>
      <c r="R76" s="443"/>
      <c r="S76" s="443"/>
      <c r="T76" s="443"/>
      <c r="U76" s="443"/>
      <c r="V76" s="443"/>
      <c r="W76" s="443"/>
      <c r="X76" s="443"/>
      <c r="Y76" s="443"/>
      <c r="Z76" s="443"/>
      <c r="AA76" s="443"/>
      <c r="AB76" s="443"/>
      <c r="AC76" s="443"/>
    </row>
    <row r="77" spans="1:39" ht="12.75" customHeight="1" x14ac:dyDescent="0.2">
      <c r="A77" s="397" t="s">
        <v>160</v>
      </c>
      <c r="B77" s="397"/>
      <c r="C77" s="397"/>
      <c r="D77" s="397"/>
      <c r="E77" s="397"/>
      <c r="F77" s="397"/>
      <c r="G77" s="397"/>
      <c r="H77" s="397"/>
      <c r="I77" s="397"/>
      <c r="J77" s="397"/>
      <c r="K77" s="397"/>
      <c r="L77" s="397"/>
      <c r="M77" s="397"/>
      <c r="N77" s="397"/>
      <c r="O77" s="397"/>
      <c r="P77" s="397"/>
      <c r="Q77" s="397"/>
      <c r="R77" s="397"/>
      <c r="S77" s="397"/>
      <c r="T77" s="397"/>
      <c r="U77" s="397"/>
      <c r="V77" s="397"/>
      <c r="W77" s="397"/>
      <c r="X77" s="397"/>
      <c r="Y77" s="397"/>
      <c r="Z77" s="397"/>
      <c r="AA77" s="397"/>
      <c r="AB77" s="397"/>
      <c r="AC77" s="397"/>
    </row>
    <row r="78" spans="1:39" x14ac:dyDescent="0.2">
      <c r="B78" s="315"/>
    </row>
    <row r="90" spans="2:26" x14ac:dyDescent="0.2">
      <c r="B90" s="346"/>
      <c r="C90" s="347"/>
      <c r="D90" s="347"/>
      <c r="E90" s="347"/>
      <c r="F90" s="347"/>
      <c r="G90" s="347"/>
      <c r="H90" s="347"/>
      <c r="I90" s="347"/>
      <c r="J90" s="347"/>
      <c r="K90" s="347"/>
      <c r="L90" s="347"/>
      <c r="M90" s="347"/>
      <c r="N90" s="347"/>
      <c r="O90" s="347"/>
      <c r="P90" s="347"/>
      <c r="Q90" s="347"/>
      <c r="R90" s="347"/>
      <c r="S90" s="347"/>
      <c r="T90" s="347"/>
      <c r="U90" s="347"/>
      <c r="V90" s="347"/>
      <c r="W90" s="347"/>
      <c r="X90" s="347"/>
      <c r="Y90" s="347"/>
      <c r="Z90" s="347"/>
    </row>
  </sheetData>
  <sheetProtection selectLockedCells="1"/>
  <mergeCells count="270">
    <mergeCell ref="O70:P70"/>
    <mergeCell ref="Q70:R70"/>
    <mergeCell ref="S70:T70"/>
    <mergeCell ref="U70:V70"/>
    <mergeCell ref="W70:X70"/>
    <mergeCell ref="Y70:Z70"/>
    <mergeCell ref="AA73:AB73"/>
    <mergeCell ref="O73:P73"/>
    <mergeCell ref="Q73:R73"/>
    <mergeCell ref="S73:T73"/>
    <mergeCell ref="U73:V73"/>
    <mergeCell ref="W73:X73"/>
    <mergeCell ref="Y73:Z73"/>
    <mergeCell ref="U72:V72"/>
    <mergeCell ref="W72:X72"/>
    <mergeCell ref="Y72:Z72"/>
    <mergeCell ref="AA72:AB72"/>
    <mergeCell ref="Y69:Z69"/>
    <mergeCell ref="AA69:AB69"/>
    <mergeCell ref="B70:D70"/>
    <mergeCell ref="E70:F70"/>
    <mergeCell ref="G70:H70"/>
    <mergeCell ref="I70:J70"/>
    <mergeCell ref="K70:L70"/>
    <mergeCell ref="M70:N70"/>
    <mergeCell ref="B73:D73"/>
    <mergeCell ref="E73:F73"/>
    <mergeCell ref="G73:H73"/>
    <mergeCell ref="I73:J73"/>
    <mergeCell ref="K73:L73"/>
    <mergeCell ref="M73:N73"/>
    <mergeCell ref="AA70:AB70"/>
    <mergeCell ref="B72:D72"/>
    <mergeCell ref="E72:F72"/>
    <mergeCell ref="G72:H72"/>
    <mergeCell ref="I72:J72"/>
    <mergeCell ref="K72:L72"/>
    <mergeCell ref="M72:N72"/>
    <mergeCell ref="O72:P72"/>
    <mergeCell ref="Q72:R72"/>
    <mergeCell ref="S72:T72"/>
    <mergeCell ref="AA68:AB68"/>
    <mergeCell ref="B69:D69"/>
    <mergeCell ref="E69:F69"/>
    <mergeCell ref="G69:H69"/>
    <mergeCell ref="I69:J69"/>
    <mergeCell ref="K69:L69"/>
    <mergeCell ref="M69:N69"/>
    <mergeCell ref="O69:P69"/>
    <mergeCell ref="Q69:R69"/>
    <mergeCell ref="S69:T69"/>
    <mergeCell ref="O68:P68"/>
    <mergeCell ref="Q68:R68"/>
    <mergeCell ref="S68:T68"/>
    <mergeCell ref="U68:V68"/>
    <mergeCell ref="W68:X68"/>
    <mergeCell ref="Y68:Z68"/>
    <mergeCell ref="B68:D68"/>
    <mergeCell ref="E68:F68"/>
    <mergeCell ref="G68:H68"/>
    <mergeCell ref="I68:J68"/>
    <mergeCell ref="K68:L68"/>
    <mergeCell ref="M68:N68"/>
    <mergeCell ref="U69:V69"/>
    <mergeCell ref="W69:X69"/>
    <mergeCell ref="Q67:R67"/>
    <mergeCell ref="S67:T67"/>
    <mergeCell ref="U67:V67"/>
    <mergeCell ref="W67:X67"/>
    <mergeCell ref="Y67:Z67"/>
    <mergeCell ref="AA67:AB67"/>
    <mergeCell ref="Y60:Z60"/>
    <mergeCell ref="AA60:AB60"/>
    <mergeCell ref="B66:D66"/>
    <mergeCell ref="B67:D67"/>
    <mergeCell ref="E67:F67"/>
    <mergeCell ref="G67:H67"/>
    <mergeCell ref="I67:J67"/>
    <mergeCell ref="K67:L67"/>
    <mergeCell ref="M67:N67"/>
    <mergeCell ref="O67:P67"/>
    <mergeCell ref="M60:N60"/>
    <mergeCell ref="O60:P60"/>
    <mergeCell ref="Q60:R60"/>
    <mergeCell ref="S60:T60"/>
    <mergeCell ref="U60:V60"/>
    <mergeCell ref="W60:X60"/>
    <mergeCell ref="I60:J60"/>
    <mergeCell ref="K60:L60"/>
    <mergeCell ref="Q59:R59"/>
    <mergeCell ref="S59:T59"/>
    <mergeCell ref="U59:V59"/>
    <mergeCell ref="W59:X59"/>
    <mergeCell ref="Y59:Z59"/>
    <mergeCell ref="AA59:AB59"/>
    <mergeCell ref="AA57:AB57"/>
    <mergeCell ref="B58:D58"/>
    <mergeCell ref="AA58:AB58"/>
    <mergeCell ref="B59:D59"/>
    <mergeCell ref="E59:F59"/>
    <mergeCell ref="G59:H59"/>
    <mergeCell ref="I59:J59"/>
    <mergeCell ref="K59:L59"/>
    <mergeCell ref="M59:N59"/>
    <mergeCell ref="O59:P59"/>
    <mergeCell ref="U58:V58"/>
    <mergeCell ref="W58:X58"/>
    <mergeCell ref="Y58:Z58"/>
    <mergeCell ref="U57:V57"/>
    <mergeCell ref="W57:X57"/>
    <mergeCell ref="Y57:Z57"/>
    <mergeCell ref="B53:D53"/>
    <mergeCell ref="B54:D54"/>
    <mergeCell ref="AA54:AB54"/>
    <mergeCell ref="B55:D55"/>
    <mergeCell ref="AA55:AB55"/>
    <mergeCell ref="B56:D56"/>
    <mergeCell ref="AA56:AB56"/>
    <mergeCell ref="B57:D57"/>
    <mergeCell ref="Y61:Z61"/>
    <mergeCell ref="AA61:AB61"/>
    <mergeCell ref="M61:N61"/>
    <mergeCell ref="O61:P61"/>
    <mergeCell ref="Q61:R61"/>
    <mergeCell ref="S61:T61"/>
    <mergeCell ref="U61:V61"/>
    <mergeCell ref="W61:X61"/>
    <mergeCell ref="B60:D60"/>
    <mergeCell ref="B61:D61"/>
    <mergeCell ref="E61:F61"/>
    <mergeCell ref="G61:H61"/>
    <mergeCell ref="I61:J61"/>
    <mergeCell ref="K61:L61"/>
    <mergeCell ref="E60:F60"/>
    <mergeCell ref="G60:H60"/>
    <mergeCell ref="B8:D8"/>
    <mergeCell ref="B9:D9"/>
    <mergeCell ref="B10:D10"/>
    <mergeCell ref="B11:D11"/>
    <mergeCell ref="B6:D6"/>
    <mergeCell ref="B7:D7"/>
    <mergeCell ref="O58:P58"/>
    <mergeCell ref="Q58:R58"/>
    <mergeCell ref="S58:T58"/>
    <mergeCell ref="S57:T57"/>
    <mergeCell ref="E58:F58"/>
    <mergeCell ref="G58:H58"/>
    <mergeCell ref="I58:J58"/>
    <mergeCell ref="K58:L58"/>
    <mergeCell ref="M58:N58"/>
    <mergeCell ref="Q10:R10"/>
    <mergeCell ref="S10:T10"/>
    <mergeCell ref="M11:N11"/>
    <mergeCell ref="O11:P11"/>
    <mergeCell ref="Q11:R11"/>
    <mergeCell ref="S11:T11"/>
    <mergeCell ref="M8:N8"/>
    <mergeCell ref="O8:P8"/>
    <mergeCell ref="Q8:R8"/>
    <mergeCell ref="W56:X56"/>
    <mergeCell ref="Y56:Z56"/>
    <mergeCell ref="E57:F57"/>
    <mergeCell ref="G57:H57"/>
    <mergeCell ref="I57:J57"/>
    <mergeCell ref="K57:L57"/>
    <mergeCell ref="M57:N57"/>
    <mergeCell ref="O57:P57"/>
    <mergeCell ref="Q57:R57"/>
    <mergeCell ref="K56:L56"/>
    <mergeCell ref="M56:N56"/>
    <mergeCell ref="O56:P56"/>
    <mergeCell ref="Q56:R56"/>
    <mergeCell ref="S56:T56"/>
    <mergeCell ref="U56:V56"/>
    <mergeCell ref="E56:F56"/>
    <mergeCell ref="G56:H56"/>
    <mergeCell ref="I56:J56"/>
    <mergeCell ref="W55:X55"/>
    <mergeCell ref="Y55:Z55"/>
    <mergeCell ref="Y54:Z54"/>
    <mergeCell ref="E55:F55"/>
    <mergeCell ref="G55:H55"/>
    <mergeCell ref="I55:J55"/>
    <mergeCell ref="K55:L55"/>
    <mergeCell ref="M55:N55"/>
    <mergeCell ref="O55:P55"/>
    <mergeCell ref="Q55:R55"/>
    <mergeCell ref="S55:T55"/>
    <mergeCell ref="M54:N54"/>
    <mergeCell ref="O54:P54"/>
    <mergeCell ref="Q54:R54"/>
    <mergeCell ref="S54:T54"/>
    <mergeCell ref="U54:V54"/>
    <mergeCell ref="W54:X54"/>
    <mergeCell ref="E54:F54"/>
    <mergeCell ref="G54:H54"/>
    <mergeCell ref="I54:J54"/>
    <mergeCell ref="K54:L54"/>
    <mergeCell ref="K10:L10"/>
    <mergeCell ref="K11:L11"/>
    <mergeCell ref="A1:AC1"/>
    <mergeCell ref="A77:AC77"/>
    <mergeCell ref="A76:AC76"/>
    <mergeCell ref="U10:V10"/>
    <mergeCell ref="W10:X10"/>
    <mergeCell ref="Y10:Z10"/>
    <mergeCell ref="AA10:AB10"/>
    <mergeCell ref="U11:V11"/>
    <mergeCell ref="W11:X11"/>
    <mergeCell ref="Y11:Z11"/>
    <mergeCell ref="AA11:AB11"/>
    <mergeCell ref="U8:V8"/>
    <mergeCell ref="W8:X8"/>
    <mergeCell ref="Y8:Z8"/>
    <mergeCell ref="AA8:AB8"/>
    <mergeCell ref="U9:V9"/>
    <mergeCell ref="W9:X9"/>
    <mergeCell ref="Y9:Z9"/>
    <mergeCell ref="AA9:AB9"/>
    <mergeCell ref="M10:N10"/>
    <mergeCell ref="O10:P10"/>
    <mergeCell ref="U55:V55"/>
    <mergeCell ref="M7:N7"/>
    <mergeCell ref="O7:P7"/>
    <mergeCell ref="Q7:R7"/>
    <mergeCell ref="S7:T7"/>
    <mergeCell ref="U7:V7"/>
    <mergeCell ref="E8:F8"/>
    <mergeCell ref="E9:F9"/>
    <mergeCell ref="E10:F10"/>
    <mergeCell ref="E11:F11"/>
    <mergeCell ref="G8:H8"/>
    <mergeCell ref="G9:H9"/>
    <mergeCell ref="G10:H10"/>
    <mergeCell ref="G11:H11"/>
    <mergeCell ref="S8:T8"/>
    <mergeCell ref="M9:N9"/>
    <mergeCell ref="O9:P9"/>
    <mergeCell ref="Q9:R9"/>
    <mergeCell ref="S9:T9"/>
    <mergeCell ref="I8:J8"/>
    <mergeCell ref="I9:J9"/>
    <mergeCell ref="I10:J10"/>
    <mergeCell ref="I11:J11"/>
    <mergeCell ref="K8:L8"/>
    <mergeCell ref="K9:L9"/>
    <mergeCell ref="W7:X7"/>
    <mergeCell ref="Y7:Z7"/>
    <mergeCell ref="AA7:AB7"/>
    <mergeCell ref="B71:D71"/>
    <mergeCell ref="E71:F71"/>
    <mergeCell ref="G71:H71"/>
    <mergeCell ref="I71:J71"/>
    <mergeCell ref="K71:L71"/>
    <mergeCell ref="M71:N71"/>
    <mergeCell ref="O71:P71"/>
    <mergeCell ref="Q71:R71"/>
    <mergeCell ref="S71:T71"/>
    <mergeCell ref="U71:V71"/>
    <mergeCell ref="W71:X71"/>
    <mergeCell ref="Y71:Z71"/>
    <mergeCell ref="AA71:AB71"/>
    <mergeCell ref="C16:AA16"/>
    <mergeCell ref="C25:AA25"/>
    <mergeCell ref="C34:AA34"/>
    <mergeCell ref="C43:AA43"/>
    <mergeCell ref="G7:H7"/>
    <mergeCell ref="E7:F7"/>
    <mergeCell ref="I7:J7"/>
    <mergeCell ref="K7:L7"/>
  </mergeCells>
  <printOptions horizontalCentered="1" verticalCentered="1"/>
  <pageMargins left="0.19685039370078741" right="0.35433070866141736" top="0" bottom="0" header="0" footer="0"/>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tabColor rgb="FFCC99FF"/>
    <pageSetUpPr autoPageBreaks="0"/>
  </sheetPr>
  <dimension ref="A1:Y94"/>
  <sheetViews>
    <sheetView showGridLines="0" view="pageBreakPreview" zoomScaleNormal="100" zoomScaleSheetLayoutView="100" workbookViewId="0">
      <selection activeCell="J17" sqref="J17"/>
    </sheetView>
  </sheetViews>
  <sheetFormatPr baseColWidth="10" defaultColWidth="11.5703125" defaultRowHeight="12.75" x14ac:dyDescent="0.2"/>
  <cols>
    <col min="1" max="1" width="2.140625" style="63" customWidth="1"/>
    <col min="2" max="2" width="9.85546875" style="65" customWidth="1"/>
    <col min="3" max="4" width="13.85546875" style="65" customWidth="1"/>
    <col min="5" max="7" width="14.7109375" style="65" customWidth="1"/>
    <col min="8" max="8" width="14.85546875" style="65" customWidth="1"/>
    <col min="9" max="9" width="12.5703125" style="65" customWidth="1"/>
    <col min="10" max="10" width="12.85546875" style="64" customWidth="1"/>
    <col min="11" max="11" width="7.85546875" style="64" customWidth="1"/>
    <col min="12" max="12" width="1.5703125" style="64" customWidth="1"/>
    <col min="13" max="13" width="4.42578125" style="63" customWidth="1"/>
    <col min="14" max="14" width="3.7109375" style="63" customWidth="1"/>
    <col min="15" max="15" width="11.5703125" style="63"/>
    <col min="16" max="16" width="9.5703125" style="63" customWidth="1"/>
    <col min="17" max="17" width="7.28515625" style="63" customWidth="1"/>
    <col min="18" max="16384" width="11.5703125" style="63"/>
  </cols>
  <sheetData>
    <row r="1" spans="2:21" ht="26.25" customHeight="1" x14ac:dyDescent="0.2">
      <c r="B1" s="398" t="s">
        <v>298</v>
      </c>
      <c r="C1" s="398"/>
      <c r="D1" s="398"/>
      <c r="E1" s="398"/>
      <c r="F1" s="398"/>
      <c r="G1" s="398"/>
      <c r="H1" s="398"/>
      <c r="I1" s="398"/>
      <c r="J1" s="398"/>
      <c r="K1" s="398"/>
      <c r="L1" s="371"/>
      <c r="M1" s="134"/>
    </row>
    <row r="2" spans="2:21" ht="13.5" customHeight="1" x14ac:dyDescent="0.2">
      <c r="B2" s="404" t="s">
        <v>299</v>
      </c>
      <c r="C2" s="404"/>
      <c r="D2" s="404"/>
      <c r="E2" s="404"/>
      <c r="F2" s="404"/>
      <c r="G2" s="404"/>
      <c r="H2" s="404"/>
      <c r="I2" s="404"/>
      <c r="J2" s="404"/>
      <c r="K2" s="404"/>
      <c r="L2" s="260"/>
    </row>
    <row r="3" spans="2:21" ht="13.5" customHeight="1" x14ac:dyDescent="0.2">
      <c r="B3" s="404"/>
      <c r="C3" s="404"/>
      <c r="D3" s="404"/>
      <c r="E3" s="404"/>
      <c r="F3" s="404"/>
      <c r="G3" s="404"/>
      <c r="H3" s="404"/>
      <c r="I3" s="404"/>
      <c r="J3" s="404"/>
      <c r="K3" s="404"/>
      <c r="L3" s="260"/>
    </row>
    <row r="4" spans="2:21" ht="13.5" customHeight="1" x14ac:dyDescent="0.2">
      <c r="B4" s="404"/>
      <c r="C4" s="404"/>
      <c r="D4" s="404"/>
      <c r="E4" s="404"/>
      <c r="F4" s="404"/>
      <c r="G4" s="404"/>
      <c r="H4" s="404"/>
      <c r="I4" s="404"/>
      <c r="J4" s="404"/>
      <c r="K4" s="404"/>
      <c r="L4" s="260"/>
    </row>
    <row r="5" spans="2:21" ht="13.5" customHeight="1" x14ac:dyDescent="0.2">
      <c r="B5" s="404"/>
      <c r="C5" s="404"/>
      <c r="D5" s="404"/>
      <c r="E5" s="404"/>
      <c r="F5" s="404"/>
      <c r="G5" s="404"/>
      <c r="H5" s="404"/>
      <c r="I5" s="404"/>
      <c r="J5" s="404"/>
      <c r="K5" s="404"/>
      <c r="L5" s="260"/>
    </row>
    <row r="6" spans="2:21" s="114" customFormat="1" ht="13.5" customHeight="1" x14ac:dyDescent="0.2">
      <c r="B6" s="404"/>
      <c r="C6" s="404"/>
      <c r="D6" s="404"/>
      <c r="E6" s="404"/>
      <c r="F6" s="404"/>
      <c r="G6" s="404"/>
      <c r="H6" s="404"/>
      <c r="I6" s="404"/>
      <c r="J6" s="404"/>
      <c r="K6" s="404"/>
      <c r="L6" s="133"/>
      <c r="M6" s="115"/>
      <c r="N6" s="115"/>
      <c r="O6" s="115"/>
      <c r="U6" s="63" t="s">
        <v>290</v>
      </c>
    </row>
    <row r="7" spans="2:21" s="114" customFormat="1" ht="15" x14ac:dyDescent="0.2">
      <c r="B7" s="130"/>
      <c r="C7" s="132"/>
      <c r="D7" s="132"/>
      <c r="E7" s="132"/>
      <c r="F7" s="132"/>
      <c r="G7" s="132"/>
      <c r="H7" s="132"/>
      <c r="I7" s="132"/>
      <c r="J7" s="132"/>
      <c r="K7" s="115"/>
      <c r="L7" s="115"/>
      <c r="M7" s="372"/>
      <c r="N7" s="372"/>
      <c r="O7" s="115"/>
    </row>
    <row r="8" spans="2:21" ht="13.5" customHeight="1" x14ac:dyDescent="0.2">
      <c r="B8" s="100"/>
      <c r="I8" s="112"/>
      <c r="M8" s="403"/>
      <c r="N8" s="403"/>
      <c r="O8" s="64"/>
    </row>
    <row r="9" spans="2:21" s="119" customFormat="1" ht="13.5" customHeight="1" x14ac:dyDescent="0.2">
      <c r="B9" s="65"/>
      <c r="C9" s="65"/>
      <c r="D9" s="65"/>
      <c r="E9" s="65"/>
      <c r="F9" s="65"/>
      <c r="G9" s="65"/>
      <c r="H9" s="65"/>
      <c r="I9" s="131"/>
      <c r="J9" s="64"/>
      <c r="K9" s="64"/>
      <c r="L9" s="64"/>
      <c r="M9" s="64"/>
      <c r="N9" s="64"/>
      <c r="O9" s="64"/>
    </row>
    <row r="10" spans="2:21" s="114" customFormat="1" ht="13.5" customHeight="1" x14ac:dyDescent="0.3">
      <c r="B10" s="118"/>
      <c r="C10" s="65"/>
      <c r="D10" s="65"/>
      <c r="E10" s="65"/>
      <c r="F10" s="65"/>
      <c r="G10" s="65"/>
      <c r="H10" s="65"/>
      <c r="I10" s="117"/>
      <c r="J10" s="115"/>
      <c r="K10" s="115"/>
      <c r="L10" s="115"/>
      <c r="M10" s="115"/>
      <c r="N10" s="115"/>
      <c r="O10" s="115"/>
    </row>
    <row r="11" spans="2:21" s="114" customFormat="1" ht="13.5" customHeight="1" x14ac:dyDescent="0.2">
      <c r="B11" s="130"/>
      <c r="C11" s="65"/>
      <c r="D11" s="65"/>
      <c r="E11" s="65"/>
      <c r="F11" s="65"/>
      <c r="G11" s="65"/>
      <c r="H11" s="65"/>
      <c r="I11" s="116"/>
      <c r="J11" s="115"/>
      <c r="K11" s="115"/>
      <c r="L11" s="115"/>
      <c r="M11" s="372"/>
      <c r="N11" s="372"/>
      <c r="O11" s="115"/>
      <c r="P11" s="129"/>
      <c r="Q11" s="125"/>
      <c r="R11" s="128"/>
      <c r="S11" s="127"/>
      <c r="T11" s="78"/>
      <c r="U11" s="78"/>
    </row>
    <row r="12" spans="2:21" ht="13.5" customHeight="1" x14ac:dyDescent="0.2">
      <c r="B12" s="113"/>
      <c r="I12" s="112"/>
      <c r="M12" s="403"/>
      <c r="N12" s="403"/>
      <c r="O12" s="64"/>
      <c r="P12" s="110"/>
      <c r="Q12" s="125"/>
      <c r="R12" s="124"/>
      <c r="S12" s="123"/>
      <c r="T12" s="123"/>
      <c r="U12" s="122"/>
    </row>
    <row r="13" spans="2:21" s="119" customFormat="1" ht="13.5" customHeight="1" x14ac:dyDescent="0.2">
      <c r="B13" s="65"/>
      <c r="C13" s="65"/>
      <c r="D13" s="65"/>
      <c r="E13" s="65"/>
      <c r="F13" s="65"/>
      <c r="G13" s="65"/>
      <c r="H13" s="65"/>
      <c r="I13" s="65"/>
      <c r="J13" s="64"/>
      <c r="K13" s="64"/>
      <c r="L13" s="64"/>
      <c r="M13" s="64"/>
      <c r="N13" s="64"/>
      <c r="O13" s="64"/>
      <c r="P13" s="120"/>
      <c r="Q13" s="125"/>
      <c r="R13" s="124"/>
      <c r="S13" s="126"/>
      <c r="T13" s="123"/>
      <c r="U13" s="122"/>
    </row>
    <row r="14" spans="2:21" s="114" customFormat="1" ht="13.5" customHeight="1" x14ac:dyDescent="0.3">
      <c r="B14" s="118"/>
      <c r="C14" s="65"/>
      <c r="D14" s="65"/>
      <c r="E14" s="65"/>
      <c r="F14" s="65"/>
      <c r="G14" s="65"/>
      <c r="H14" s="65"/>
      <c r="I14" s="117"/>
      <c r="J14" s="115"/>
      <c r="K14" s="115"/>
      <c r="L14" s="115"/>
      <c r="M14" s="115"/>
      <c r="N14" s="115"/>
      <c r="O14" s="115"/>
      <c r="P14" s="110"/>
      <c r="Q14" s="125"/>
      <c r="R14" s="124"/>
      <c r="S14" s="123"/>
      <c r="T14" s="123"/>
      <c r="U14" s="122"/>
    </row>
    <row r="15" spans="2:21" s="114" customFormat="1" ht="13.5" customHeight="1" x14ac:dyDescent="0.2">
      <c r="B15" s="113"/>
      <c r="C15" s="65"/>
      <c r="D15" s="65"/>
      <c r="E15" s="65"/>
      <c r="F15" s="65"/>
      <c r="G15" s="65"/>
      <c r="H15" s="65"/>
      <c r="I15" s="116"/>
      <c r="J15" s="115"/>
      <c r="K15" s="115"/>
      <c r="L15" s="115"/>
      <c r="M15" s="372"/>
      <c r="N15" s="372"/>
      <c r="O15" s="115"/>
      <c r="P15" s="110"/>
      <c r="Q15" s="125"/>
      <c r="R15" s="124"/>
      <c r="S15" s="123"/>
      <c r="T15" s="123"/>
      <c r="U15" s="122"/>
    </row>
    <row r="16" spans="2:21" ht="13.5" customHeight="1" x14ac:dyDescent="0.2">
      <c r="B16" s="113"/>
      <c r="I16" s="112"/>
      <c r="M16" s="403"/>
      <c r="N16" s="403"/>
      <c r="O16" s="64"/>
      <c r="P16" s="110"/>
      <c r="Q16" s="125"/>
      <c r="R16" s="124"/>
      <c r="S16" s="123"/>
      <c r="T16" s="123"/>
      <c r="U16" s="122"/>
    </row>
    <row r="17" spans="2:18" s="119" customFormat="1" ht="13.5" customHeight="1" x14ac:dyDescent="0.2">
      <c r="B17" s="65"/>
      <c r="C17" s="65"/>
      <c r="D17" s="65"/>
      <c r="E17" s="65"/>
      <c r="F17" s="65"/>
      <c r="G17" s="65"/>
      <c r="H17" s="65"/>
      <c r="I17" s="65"/>
      <c r="J17" s="64"/>
      <c r="K17" s="64"/>
      <c r="L17" s="64"/>
      <c r="P17" s="120"/>
      <c r="Q17" s="121"/>
      <c r="R17" s="120"/>
    </row>
    <row r="18" spans="2:18" s="114" customFormat="1" ht="13.5" customHeight="1" x14ac:dyDescent="0.3">
      <c r="B18" s="118"/>
      <c r="C18" s="65"/>
      <c r="D18" s="65"/>
      <c r="E18" s="65"/>
      <c r="F18" s="65"/>
      <c r="G18" s="65"/>
      <c r="H18" s="65"/>
      <c r="I18" s="117"/>
      <c r="J18" s="115"/>
      <c r="K18" s="115"/>
      <c r="L18" s="115"/>
      <c r="P18" s="110"/>
      <c r="Q18" s="111"/>
      <c r="R18" s="110"/>
    </row>
    <row r="19" spans="2:18" s="114" customFormat="1" ht="13.5" customHeight="1" x14ac:dyDescent="0.2">
      <c r="B19" s="113"/>
      <c r="C19" s="65"/>
      <c r="D19" s="65"/>
      <c r="E19" s="65"/>
      <c r="F19" s="65"/>
      <c r="G19" s="65"/>
      <c r="H19" s="65"/>
      <c r="I19" s="116"/>
      <c r="J19" s="115"/>
      <c r="K19" s="115"/>
      <c r="L19" s="115"/>
      <c r="M19" s="372"/>
      <c r="N19" s="372"/>
      <c r="P19" s="110"/>
      <c r="Q19" s="111"/>
      <c r="R19" s="110"/>
    </row>
    <row r="20" spans="2:18" ht="13.5" customHeight="1" x14ac:dyDescent="0.2">
      <c r="B20" s="113"/>
      <c r="I20" s="112"/>
      <c r="M20" s="403"/>
      <c r="N20" s="403"/>
      <c r="P20" s="110"/>
      <c r="Q20" s="111"/>
      <c r="R20" s="110"/>
    </row>
    <row r="21" spans="2:18" ht="13.5" customHeight="1" x14ac:dyDescent="0.2">
      <c r="P21" s="110"/>
      <c r="Q21" s="111"/>
      <c r="R21" s="110"/>
    </row>
    <row r="22" spans="2:18" ht="15.75" customHeight="1" x14ac:dyDescent="0.2">
      <c r="B22" s="63"/>
      <c r="C22" s="138"/>
      <c r="D22" s="138"/>
      <c r="E22" s="138"/>
      <c r="F22" s="138"/>
      <c r="G22" s="138"/>
      <c r="H22" s="138"/>
      <c r="I22" s="138"/>
      <c r="J22" s="138"/>
      <c r="K22" s="138"/>
      <c r="L22" s="138"/>
      <c r="P22" s="110"/>
      <c r="Q22" s="111"/>
      <c r="R22" s="110"/>
    </row>
    <row r="23" spans="2:18" ht="13.5" customHeight="1" x14ac:dyDescent="0.2">
      <c r="C23" s="138"/>
      <c r="D23" s="138"/>
      <c r="E23" s="138"/>
      <c r="F23" s="138"/>
      <c r="G23" s="138"/>
      <c r="H23" s="138"/>
      <c r="I23" s="138"/>
      <c r="J23" s="138"/>
      <c r="K23" s="138"/>
      <c r="L23" s="138"/>
      <c r="M23" s="82"/>
      <c r="N23" s="107"/>
      <c r="P23" s="110"/>
      <c r="Q23" s="111"/>
      <c r="R23" s="110"/>
    </row>
    <row r="24" spans="2:18" ht="13.5" customHeight="1" x14ac:dyDescent="0.2">
      <c r="B24" s="138"/>
      <c r="C24" s="138"/>
      <c r="J24" s="138"/>
      <c r="K24" s="138"/>
      <c r="L24" s="138"/>
      <c r="M24" s="82"/>
      <c r="N24" s="107"/>
    </row>
    <row r="25" spans="2:18" ht="13.5" customHeight="1" x14ac:dyDescent="0.2">
      <c r="B25" s="91"/>
      <c r="C25" s="91"/>
      <c r="D25" s="402" t="s">
        <v>300</v>
      </c>
      <c r="E25" s="402"/>
      <c r="F25" s="402"/>
      <c r="G25" s="402"/>
      <c r="H25" s="402"/>
      <c r="I25" s="402"/>
      <c r="J25" s="91"/>
      <c r="K25" s="91"/>
      <c r="L25" s="91"/>
      <c r="M25" s="82"/>
      <c r="N25" s="107"/>
    </row>
    <row r="26" spans="2:18" ht="13.5" customHeight="1" x14ac:dyDescent="0.2">
      <c r="C26" s="138"/>
      <c r="D26" s="402"/>
      <c r="E26" s="402"/>
      <c r="F26" s="402"/>
      <c r="G26" s="402"/>
      <c r="H26" s="402"/>
      <c r="I26" s="402"/>
      <c r="J26" s="138"/>
      <c r="K26" s="138"/>
      <c r="L26" s="138"/>
      <c r="M26" s="82"/>
      <c r="N26" s="107"/>
    </row>
    <row r="27" spans="2:18" ht="13.5" customHeight="1" x14ac:dyDescent="0.2">
      <c r="B27" s="138"/>
      <c r="C27" s="138"/>
      <c r="D27" s="367"/>
      <c r="E27" s="367"/>
      <c r="F27" s="367"/>
      <c r="G27" s="367"/>
      <c r="H27" s="367"/>
      <c r="I27" s="367"/>
      <c r="J27" s="138"/>
      <c r="K27" s="138"/>
      <c r="L27" s="138"/>
      <c r="M27" s="82"/>
      <c r="N27" s="107"/>
    </row>
    <row r="28" spans="2:18" ht="13.5" customHeight="1" x14ac:dyDescent="0.25">
      <c r="B28" s="91"/>
      <c r="C28" s="77"/>
      <c r="D28" s="77"/>
      <c r="E28" s="77"/>
      <c r="F28" s="77"/>
      <c r="G28" s="86"/>
      <c r="H28" s="91"/>
      <c r="I28" s="97"/>
      <c r="J28" s="91"/>
      <c r="M28" s="82"/>
      <c r="N28" s="107"/>
    </row>
    <row r="29" spans="2:18" ht="13.5" customHeight="1" x14ac:dyDescent="0.2">
      <c r="B29" s="91"/>
      <c r="C29" s="64"/>
      <c r="D29" s="91"/>
      <c r="E29" s="91"/>
      <c r="F29" s="86"/>
      <c r="G29" s="86"/>
      <c r="H29" s="91"/>
      <c r="I29" s="90"/>
      <c r="J29" s="91"/>
      <c r="M29" s="82"/>
      <c r="N29" s="107"/>
    </row>
    <row r="30" spans="2:18" ht="13.5" customHeight="1" x14ac:dyDescent="0.2">
      <c r="B30" s="91"/>
      <c r="C30" s="64"/>
      <c r="D30" s="95"/>
      <c r="E30" s="91"/>
      <c r="F30" s="86"/>
      <c r="G30" s="86"/>
      <c r="H30" s="86"/>
      <c r="I30" s="95"/>
      <c r="J30" s="91"/>
      <c r="M30" s="82"/>
      <c r="N30" s="107"/>
    </row>
    <row r="31" spans="2:18" ht="13.5" customHeight="1" x14ac:dyDescent="0.2">
      <c r="B31" s="91"/>
      <c r="D31" s="95"/>
      <c r="E31" s="91"/>
      <c r="F31" s="86"/>
      <c r="G31" s="86"/>
      <c r="H31" s="86"/>
      <c r="I31" s="95"/>
      <c r="J31" s="91"/>
      <c r="M31" s="82"/>
      <c r="N31" s="107"/>
    </row>
    <row r="32" spans="2:18" ht="13.5" customHeight="1" x14ac:dyDescent="0.2">
      <c r="B32" s="91"/>
      <c r="C32" s="109"/>
      <c r="D32" s="109"/>
      <c r="E32" s="109"/>
      <c r="F32" s="86"/>
      <c r="G32" s="86"/>
      <c r="H32" s="86"/>
      <c r="I32" s="95"/>
      <c r="J32" s="91"/>
      <c r="M32" s="82"/>
      <c r="N32" s="107"/>
    </row>
    <row r="33" spans="1:18" ht="13.5" customHeight="1" x14ac:dyDescent="0.2">
      <c r="B33" s="91"/>
      <c r="C33" s="109"/>
      <c r="D33" s="109"/>
      <c r="E33" s="109"/>
      <c r="F33" s="86"/>
      <c r="G33" s="86"/>
      <c r="H33" s="86"/>
      <c r="I33" s="95"/>
      <c r="J33" s="91"/>
      <c r="M33" s="82"/>
      <c r="N33" s="107"/>
    </row>
    <row r="34" spans="1:18" ht="13.5" customHeight="1" x14ac:dyDescent="0.2">
      <c r="C34" s="77"/>
      <c r="D34" s="77"/>
      <c r="E34" s="77"/>
      <c r="F34" s="86"/>
      <c r="G34" s="86"/>
      <c r="H34" s="86"/>
      <c r="I34" s="95"/>
      <c r="J34" s="91"/>
      <c r="M34" s="82"/>
      <c r="N34" s="107"/>
    </row>
    <row r="35" spans="1:18" ht="18" customHeight="1" x14ac:dyDescent="0.3">
      <c r="B35" s="77"/>
      <c r="C35" s="77"/>
      <c r="D35" s="77"/>
      <c r="E35" s="77"/>
      <c r="F35" s="108"/>
      <c r="G35" s="86"/>
      <c r="H35" s="86"/>
      <c r="I35" s="93"/>
      <c r="J35" s="91"/>
      <c r="M35" s="82"/>
      <c r="N35" s="107"/>
    </row>
    <row r="36" spans="1:18" ht="13.5" customHeight="1" x14ac:dyDescent="0.2">
      <c r="B36" s="106"/>
      <c r="C36" s="106"/>
      <c r="D36" s="86"/>
      <c r="E36" s="91"/>
      <c r="G36" s="86"/>
      <c r="H36" s="86"/>
      <c r="I36" s="91"/>
      <c r="J36" s="91"/>
      <c r="K36" s="78"/>
      <c r="L36" s="78"/>
      <c r="M36" s="78"/>
      <c r="N36" s="78"/>
      <c r="O36" s="78"/>
      <c r="P36" s="78"/>
      <c r="Q36" s="78"/>
      <c r="R36" s="78"/>
    </row>
    <row r="37" spans="1:18" ht="13.5" customHeight="1" x14ac:dyDescent="0.2">
      <c r="B37" s="86"/>
      <c r="D37" s="86"/>
      <c r="E37" s="86"/>
      <c r="F37" s="86"/>
      <c r="G37" s="86"/>
      <c r="H37" s="86"/>
      <c r="I37" s="90"/>
      <c r="J37" s="90"/>
      <c r="K37" s="78"/>
      <c r="L37" s="78"/>
      <c r="M37" s="78"/>
      <c r="N37" s="78"/>
      <c r="O37" s="78"/>
      <c r="P37" s="78"/>
      <c r="Q37" s="78"/>
      <c r="R37" s="78"/>
    </row>
    <row r="38" spans="1:18" ht="13.5" customHeight="1" x14ac:dyDescent="0.25">
      <c r="E38" s="86"/>
      <c r="F38" s="86"/>
      <c r="G38" s="86"/>
      <c r="H38" s="86"/>
      <c r="I38" s="105"/>
      <c r="J38" s="103"/>
      <c r="K38" s="78"/>
      <c r="L38" s="78"/>
      <c r="M38" s="78"/>
      <c r="N38" s="78"/>
      <c r="O38" s="78"/>
      <c r="P38" s="78"/>
      <c r="Q38" s="78"/>
      <c r="R38" s="78"/>
    </row>
    <row r="39" spans="1:18" ht="13.5" customHeight="1" x14ac:dyDescent="0.25">
      <c r="E39" s="86"/>
      <c r="F39" s="86"/>
      <c r="G39" s="86"/>
      <c r="H39" s="86"/>
      <c r="I39" s="105"/>
      <c r="J39" s="103"/>
      <c r="K39" s="78"/>
      <c r="L39" s="78"/>
      <c r="M39" s="78"/>
      <c r="N39" s="78"/>
      <c r="O39" s="78"/>
      <c r="P39" s="78"/>
      <c r="Q39" s="78"/>
      <c r="R39" s="78"/>
    </row>
    <row r="40" spans="1:18" ht="23.25" customHeight="1" x14ac:dyDescent="0.2">
      <c r="B40" s="138"/>
      <c r="C40" s="138"/>
      <c r="D40" s="138"/>
      <c r="E40" s="138"/>
      <c r="F40" s="138"/>
      <c r="G40" s="138"/>
      <c r="H40" s="138"/>
      <c r="I40" s="138"/>
      <c r="J40" s="138"/>
      <c r="K40" s="138"/>
      <c r="L40" s="138"/>
      <c r="M40" s="78"/>
      <c r="N40" s="78"/>
      <c r="O40" s="78"/>
      <c r="P40" s="78"/>
      <c r="Q40" s="78"/>
      <c r="R40" s="78"/>
    </row>
    <row r="41" spans="1:18" ht="13.5" customHeight="1" x14ac:dyDescent="0.2">
      <c r="M41" s="78"/>
      <c r="N41" s="78"/>
      <c r="O41" s="78"/>
      <c r="P41" s="78"/>
      <c r="Q41" s="78"/>
      <c r="R41" s="78"/>
    </row>
    <row r="42" spans="1:18" ht="13.5" customHeight="1" x14ac:dyDescent="0.2">
      <c r="A42" s="399" t="s">
        <v>306</v>
      </c>
      <c r="B42" s="399"/>
      <c r="C42" s="399"/>
      <c r="D42" s="399"/>
      <c r="E42" s="399"/>
      <c r="F42" s="399"/>
      <c r="G42" s="399"/>
      <c r="H42" s="399"/>
      <c r="I42" s="399"/>
      <c r="J42" s="399"/>
      <c r="K42" s="399"/>
      <c r="L42" s="399"/>
      <c r="M42" s="78"/>
      <c r="N42" s="78"/>
      <c r="O42" s="78"/>
      <c r="P42" s="78"/>
      <c r="Q42" s="78"/>
      <c r="R42" s="78"/>
    </row>
    <row r="43" spans="1:18" ht="13.5" customHeight="1" x14ac:dyDescent="0.2">
      <c r="B43" s="288"/>
      <c r="C43" s="288"/>
      <c r="D43" s="288"/>
      <c r="E43" s="288"/>
      <c r="F43" s="288"/>
      <c r="G43" s="288"/>
      <c r="H43" s="288"/>
      <c r="I43" s="288"/>
      <c r="J43" s="288"/>
      <c r="K43" s="288"/>
      <c r="L43" s="90"/>
      <c r="M43" s="82"/>
      <c r="N43" s="82"/>
    </row>
    <row r="44" spans="1:18" ht="13.5" customHeight="1" x14ac:dyDescent="0.2">
      <c r="M44" s="82"/>
      <c r="N44" s="82"/>
    </row>
    <row r="45" spans="1:18" ht="13.5" customHeight="1" x14ac:dyDescent="0.2">
      <c r="B45" s="288"/>
      <c r="C45" s="288"/>
      <c r="D45" s="288"/>
      <c r="E45" s="288"/>
      <c r="F45" s="288"/>
      <c r="G45" s="288"/>
      <c r="H45" s="288"/>
      <c r="I45" s="288"/>
      <c r="J45" s="288"/>
      <c r="K45" s="288"/>
      <c r="L45" s="90"/>
      <c r="M45" s="82"/>
      <c r="N45" s="82"/>
    </row>
    <row r="46" spans="1:18" ht="13.5" customHeight="1" x14ac:dyDescent="0.2">
      <c r="M46" s="82"/>
      <c r="N46" s="82"/>
    </row>
    <row r="47" spans="1:18" ht="13.5" customHeight="1" x14ac:dyDescent="0.2">
      <c r="M47" s="82"/>
      <c r="N47" s="82"/>
    </row>
    <row r="48" spans="1:18" ht="13.5" customHeight="1" x14ac:dyDescent="0.2">
      <c r="B48" s="98"/>
      <c r="C48" s="91"/>
      <c r="D48" s="86"/>
      <c r="E48" s="86"/>
      <c r="G48" s="86"/>
      <c r="H48" s="86"/>
      <c r="I48" s="90"/>
      <c r="J48" s="90"/>
      <c r="K48" s="90"/>
      <c r="L48" s="90"/>
      <c r="M48" s="82"/>
      <c r="N48" s="82"/>
    </row>
    <row r="49" spans="1:25" ht="13.5" customHeight="1" x14ac:dyDescent="0.2">
      <c r="B49" s="98"/>
      <c r="C49" s="91"/>
      <c r="D49" s="86"/>
      <c r="E49" s="86"/>
      <c r="F49" s="86"/>
      <c r="G49" s="86"/>
      <c r="H49" s="86"/>
      <c r="I49" s="90"/>
      <c r="J49" s="90"/>
      <c r="K49" s="90"/>
      <c r="L49" s="90"/>
      <c r="M49" s="82"/>
      <c r="N49" s="82"/>
    </row>
    <row r="50" spans="1:25" ht="13.5" customHeight="1" x14ac:dyDescent="0.2">
      <c r="B50" s="92"/>
      <c r="C50" s="91"/>
      <c r="D50" s="86"/>
      <c r="E50" s="86"/>
      <c r="F50" s="86"/>
      <c r="G50" s="86"/>
      <c r="H50" s="86"/>
      <c r="I50" s="90"/>
      <c r="J50" s="90"/>
      <c r="K50" s="90"/>
      <c r="L50" s="90"/>
      <c r="M50" s="82"/>
      <c r="N50" s="82"/>
    </row>
    <row r="51" spans="1:25" ht="13.5" customHeight="1" x14ac:dyDescent="0.25">
      <c r="B51" s="91"/>
      <c r="C51" s="64"/>
      <c r="D51" s="97"/>
      <c r="E51" s="86"/>
      <c r="F51" s="86"/>
      <c r="G51" s="86"/>
      <c r="H51" s="86"/>
      <c r="I51" s="97"/>
      <c r="J51" s="90"/>
      <c r="M51" s="82"/>
      <c r="N51" s="82"/>
    </row>
    <row r="52" spans="1:25" ht="13.5" customHeight="1" x14ac:dyDescent="0.2">
      <c r="B52" s="91"/>
      <c r="C52" s="64"/>
      <c r="D52" s="92"/>
      <c r="E52" s="86"/>
      <c r="F52" s="86"/>
      <c r="G52" s="86"/>
      <c r="H52" s="86"/>
      <c r="I52" s="90"/>
      <c r="J52" s="90"/>
      <c r="M52" s="82"/>
      <c r="N52" s="82"/>
    </row>
    <row r="53" spans="1:25" ht="13.5" customHeight="1" x14ac:dyDescent="0.2">
      <c r="B53" s="96"/>
      <c r="C53" s="64"/>
      <c r="D53" s="95"/>
      <c r="E53" s="86"/>
      <c r="F53" s="86"/>
      <c r="G53" s="86"/>
      <c r="H53" s="86"/>
      <c r="I53" s="95"/>
      <c r="J53" s="90"/>
      <c r="M53" s="82"/>
      <c r="N53" s="82"/>
      <c r="U53" s="63" t="s">
        <v>290</v>
      </c>
    </row>
    <row r="54" spans="1:25" ht="13.5" customHeight="1" x14ac:dyDescent="0.25">
      <c r="B54" s="94"/>
      <c r="C54" s="64"/>
      <c r="D54" s="93"/>
      <c r="E54" s="86"/>
      <c r="F54" s="86"/>
      <c r="G54" s="86"/>
      <c r="H54" s="86"/>
      <c r="I54" s="93"/>
      <c r="J54" s="90"/>
      <c r="M54" s="82"/>
      <c r="N54" s="82"/>
    </row>
    <row r="55" spans="1:25" ht="13.5" customHeight="1" x14ac:dyDescent="0.2">
      <c r="B55" s="92"/>
      <c r="C55" s="91"/>
      <c r="D55" s="86"/>
      <c r="E55" s="86"/>
      <c r="F55" s="86"/>
      <c r="G55" s="86"/>
      <c r="H55" s="86"/>
      <c r="I55" s="90"/>
      <c r="J55" s="90"/>
      <c r="M55" s="82"/>
      <c r="N55" s="82"/>
    </row>
    <row r="56" spans="1:25" ht="13.5" customHeight="1" x14ac:dyDescent="0.2"/>
    <row r="57" spans="1:25" ht="13.5" customHeight="1" x14ac:dyDescent="0.2"/>
    <row r="58" spans="1:25" s="78" customFormat="1" ht="13.5" customHeight="1" x14ac:dyDescent="0.25">
      <c r="A58" s="400" t="s">
        <v>305</v>
      </c>
      <c r="B58" s="400"/>
      <c r="C58" s="400"/>
      <c r="D58" s="400"/>
      <c r="E58" s="400"/>
      <c r="F58" s="400"/>
      <c r="G58" s="400"/>
      <c r="H58" s="400"/>
      <c r="I58" s="400"/>
      <c r="J58" s="400"/>
      <c r="K58" s="400"/>
      <c r="L58" s="400"/>
      <c r="M58" s="64"/>
      <c r="N58" s="89"/>
      <c r="O58" s="64"/>
      <c r="P58" s="63"/>
      <c r="Q58" s="88"/>
      <c r="R58" s="82"/>
      <c r="S58" s="81"/>
      <c r="U58" s="79"/>
      <c r="V58" s="80"/>
      <c r="W58" s="79"/>
      <c r="X58" s="79"/>
      <c r="Y58" s="79"/>
    </row>
    <row r="59" spans="1:25" s="78" customFormat="1" ht="13.5" customHeight="1" x14ac:dyDescent="0.2">
      <c r="B59" s="87"/>
      <c r="C59" s="87"/>
      <c r="D59" s="87"/>
      <c r="E59" s="87"/>
      <c r="F59" s="87"/>
      <c r="G59" s="87"/>
      <c r="H59" s="87"/>
      <c r="I59" s="87"/>
      <c r="J59" s="86"/>
      <c r="K59" s="86"/>
      <c r="L59" s="86"/>
      <c r="M59" s="85"/>
      <c r="N59" s="85"/>
      <c r="O59" s="85"/>
      <c r="P59" s="85"/>
      <c r="Q59" s="82"/>
      <c r="R59" s="82"/>
      <c r="S59" s="81"/>
      <c r="U59" s="79"/>
      <c r="V59" s="80"/>
      <c r="W59" s="79"/>
      <c r="X59" s="79"/>
      <c r="Y59" s="79"/>
    </row>
    <row r="60" spans="1:25" s="78" customFormat="1" ht="13.5" customHeight="1" x14ac:dyDescent="0.2">
      <c r="M60" s="370"/>
      <c r="N60" s="370"/>
      <c r="O60" s="370"/>
      <c r="P60" s="370"/>
      <c r="Q60" s="370"/>
      <c r="R60" s="82"/>
      <c r="S60" s="81"/>
      <c r="U60" s="79"/>
      <c r="V60" s="80"/>
      <c r="W60" s="79"/>
      <c r="X60" s="79"/>
      <c r="Y60" s="79"/>
    </row>
    <row r="61" spans="1:25" ht="13.5" customHeight="1" x14ac:dyDescent="0.2"/>
    <row r="62" spans="1:25" ht="13.5" customHeight="1" x14ac:dyDescent="0.2"/>
    <row r="63" spans="1:25" ht="13.5" customHeight="1" x14ac:dyDescent="0.2"/>
    <row r="64" spans="1:25" ht="13.5" customHeight="1" x14ac:dyDescent="0.2"/>
    <row r="65" spans="1:21" ht="13.5" customHeight="1" x14ac:dyDescent="0.2"/>
    <row r="66" spans="1:21" ht="13.5" customHeight="1" x14ac:dyDescent="0.2">
      <c r="U66" s="63" t="s">
        <v>290</v>
      </c>
    </row>
    <row r="67" spans="1:21" ht="13.5" customHeight="1" x14ac:dyDescent="0.2"/>
    <row r="68" spans="1:21" ht="13.5" customHeight="1" x14ac:dyDescent="0.2"/>
    <row r="69" spans="1:21" ht="13.5" customHeight="1" x14ac:dyDescent="0.2"/>
    <row r="70" spans="1:21" ht="13.5" customHeight="1" x14ac:dyDescent="0.2"/>
    <row r="71" spans="1:21" ht="13.5" customHeight="1" x14ac:dyDescent="0.2"/>
    <row r="72" spans="1:21" ht="13.5" customHeight="1" x14ac:dyDescent="0.2"/>
    <row r="73" spans="1:21" ht="13.5" customHeight="1" x14ac:dyDescent="0.2"/>
    <row r="74" spans="1:21" ht="13.5" customHeight="1" x14ac:dyDescent="0.2">
      <c r="H74" s="77"/>
      <c r="I74" s="77"/>
      <c r="J74" s="77"/>
    </row>
    <row r="75" spans="1:21" ht="13.5" customHeight="1" x14ac:dyDescent="0.2"/>
    <row r="76" spans="1:21" ht="25.5" customHeight="1" x14ac:dyDescent="0.2">
      <c r="G76" s="401" t="s">
        <v>301</v>
      </c>
      <c r="H76" s="401"/>
      <c r="I76" s="401"/>
      <c r="J76" s="401"/>
      <c r="K76" s="401"/>
    </row>
    <row r="77" spans="1:21" ht="13.5" customHeight="1" x14ac:dyDescent="0.2">
      <c r="G77" s="401"/>
      <c r="H77" s="401"/>
      <c r="I77" s="401"/>
      <c r="J77" s="401"/>
      <c r="K77" s="401"/>
    </row>
    <row r="78" spans="1:21" ht="12" customHeight="1" x14ac:dyDescent="0.2">
      <c r="C78" s="76"/>
      <c r="G78" s="368"/>
      <c r="H78" s="368"/>
      <c r="I78" s="368"/>
      <c r="J78" s="368"/>
      <c r="K78" s="368"/>
    </row>
    <row r="79" spans="1:21" ht="25.5" customHeight="1" thickBot="1" x14ac:dyDescent="0.25">
      <c r="A79" s="381" t="s">
        <v>302</v>
      </c>
      <c r="C79" s="75"/>
      <c r="D79" s="75"/>
      <c r="E79" s="75"/>
      <c r="F79" s="75"/>
      <c r="G79" s="75"/>
      <c r="H79" s="75"/>
      <c r="I79" s="74"/>
      <c r="L79" s="73" t="s">
        <v>304</v>
      </c>
      <c r="M79" s="72"/>
    </row>
    <row r="80" spans="1:21" ht="32.25" customHeight="1" thickTop="1" x14ac:dyDescent="0.2">
      <c r="B80" s="485" t="s">
        <v>303</v>
      </c>
      <c r="C80" s="485"/>
      <c r="D80" s="485"/>
      <c r="E80" s="485"/>
      <c r="F80" s="485"/>
      <c r="G80" s="485"/>
      <c r="H80" s="485"/>
      <c r="I80" s="485"/>
      <c r="J80" s="485"/>
      <c r="K80" s="485"/>
      <c r="L80" s="374"/>
      <c r="M80" s="71"/>
    </row>
    <row r="81" spans="2:15" ht="12.75" customHeight="1" x14ac:dyDescent="0.2">
      <c r="B81" s="397" t="s">
        <v>160</v>
      </c>
      <c r="C81" s="397"/>
      <c r="D81" s="397"/>
      <c r="E81" s="397"/>
      <c r="F81" s="397"/>
      <c r="G81" s="397"/>
      <c r="H81" s="397"/>
      <c r="I81" s="397"/>
      <c r="J81" s="397"/>
      <c r="K81" s="397"/>
      <c r="L81" s="370"/>
      <c r="M81" s="70"/>
      <c r="N81" s="70"/>
      <c r="O81" s="70"/>
    </row>
    <row r="82" spans="2:15" ht="13.5" x14ac:dyDescent="0.2">
      <c r="B82" s="69"/>
    </row>
    <row r="92" spans="2:15" x14ac:dyDescent="0.2">
      <c r="K92" s="68"/>
      <c r="L92" s="68"/>
    </row>
    <row r="94" spans="2:15" x14ac:dyDescent="0.2">
      <c r="B94" s="67"/>
      <c r="C94" s="66"/>
      <c r="D94" s="66"/>
      <c r="E94" s="66"/>
      <c r="F94" s="66"/>
      <c r="G94" s="66"/>
      <c r="H94" s="66"/>
      <c r="I94" s="66"/>
      <c r="J94" s="66"/>
    </row>
  </sheetData>
  <sheetProtection selectLockedCells="1"/>
  <mergeCells count="12">
    <mergeCell ref="B81:K81"/>
    <mergeCell ref="B1:K1"/>
    <mergeCell ref="B2:K6"/>
    <mergeCell ref="M8:N8"/>
    <mergeCell ref="M12:N12"/>
    <mergeCell ref="M16:N16"/>
    <mergeCell ref="M20:N20"/>
    <mergeCell ref="D25:I26"/>
    <mergeCell ref="A42:L42"/>
    <mergeCell ref="A58:L58"/>
    <mergeCell ref="G76:K77"/>
    <mergeCell ref="B80:K80"/>
  </mergeCells>
  <printOptions horizontalCentered="1" verticalCentered="1"/>
  <pageMargins left="0.19685039370078741" right="0.35433070866141736" top="0" bottom="0" header="0" footer="0"/>
  <pageSetup paperSize="9" scale="7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tabColor rgb="FFCC99FF"/>
    <pageSetUpPr autoPageBreaks="0"/>
  </sheetPr>
  <dimension ref="A1:Y93"/>
  <sheetViews>
    <sheetView showGridLines="0" view="pageBreakPreview" zoomScaleNormal="100" zoomScaleSheetLayoutView="100" workbookViewId="0">
      <selection activeCell="J17" sqref="J17"/>
    </sheetView>
  </sheetViews>
  <sheetFormatPr baseColWidth="10" defaultColWidth="11.5703125" defaultRowHeight="12.75" x14ac:dyDescent="0.2"/>
  <cols>
    <col min="1" max="1" width="7.140625" style="65" customWidth="1"/>
    <col min="2" max="3" width="13.85546875" style="65" customWidth="1"/>
    <col min="4" max="4" width="21" style="65" customWidth="1"/>
    <col min="5" max="5" width="6.42578125" style="65" customWidth="1"/>
    <col min="6" max="6" width="9.85546875" style="65" customWidth="1"/>
    <col min="7" max="7" width="14.7109375" style="65" customWidth="1"/>
    <col min="8" max="8" width="14.85546875" style="65" customWidth="1"/>
    <col min="9" max="9" width="12.5703125" style="65" customWidth="1"/>
    <col min="10" max="10" width="12.85546875" style="64" customWidth="1"/>
    <col min="11" max="11" width="9.28515625" style="64" customWidth="1"/>
    <col min="12" max="12" width="3" style="64" customWidth="1"/>
    <col min="13" max="13" width="4.42578125" style="63" customWidth="1"/>
    <col min="14" max="14" width="3.7109375" style="63" customWidth="1"/>
    <col min="15" max="15" width="11.5703125" style="63"/>
    <col min="16" max="16" width="9.5703125" style="63" customWidth="1"/>
    <col min="17" max="17" width="7.28515625" style="63" customWidth="1"/>
    <col min="18" max="16384" width="11.5703125" style="63"/>
  </cols>
  <sheetData>
    <row r="1" spans="1:21" ht="26.25" customHeight="1" x14ac:dyDescent="0.2">
      <c r="A1" s="406" t="s">
        <v>317</v>
      </c>
      <c r="B1" s="406"/>
      <c r="C1" s="406"/>
      <c r="D1" s="406"/>
      <c r="E1" s="406"/>
      <c r="F1" s="406"/>
      <c r="G1" s="406"/>
      <c r="H1" s="406"/>
      <c r="I1" s="406"/>
      <c r="J1" s="406"/>
      <c r="K1" s="406"/>
      <c r="L1" s="406"/>
      <c r="M1" s="134"/>
    </row>
    <row r="2" spans="1:21" ht="13.5" customHeight="1" x14ac:dyDescent="0.2">
      <c r="B2" s="137"/>
      <c r="C2" s="137"/>
      <c r="D2" s="137"/>
      <c r="E2" s="137"/>
      <c r="F2" s="137"/>
      <c r="G2" s="137"/>
      <c r="H2" s="137"/>
      <c r="I2" s="136"/>
    </row>
    <row r="3" spans="1:21" ht="13.5" customHeight="1" x14ac:dyDescent="0.2"/>
    <row r="4" spans="1:21" ht="13.5" customHeight="1" x14ac:dyDescent="0.2">
      <c r="B4" s="270"/>
      <c r="C4" s="270"/>
      <c r="D4" s="270"/>
      <c r="E4" s="270"/>
      <c r="F4" s="270"/>
      <c r="G4" s="270"/>
      <c r="H4" s="270"/>
      <c r="I4" s="270"/>
      <c r="J4" s="270"/>
      <c r="K4" s="270"/>
      <c r="L4" s="270"/>
    </row>
    <row r="5" spans="1:21" ht="13.5" customHeight="1" x14ac:dyDescent="0.2">
      <c r="B5" s="244"/>
      <c r="C5" s="244"/>
      <c r="D5" s="244"/>
      <c r="E5" s="244"/>
      <c r="F5" s="244"/>
      <c r="G5" s="244"/>
      <c r="H5" s="244"/>
      <c r="I5" s="244"/>
      <c r="J5" s="244"/>
      <c r="K5" s="244"/>
    </row>
    <row r="6" spans="1:21" s="114" customFormat="1" ht="23.25" customHeight="1" x14ac:dyDescent="0.3">
      <c r="A6" s="135"/>
      <c r="B6" s="244"/>
      <c r="C6" s="244"/>
      <c r="D6" s="244"/>
      <c r="E6" s="244"/>
      <c r="F6" s="244"/>
      <c r="G6" s="244"/>
      <c r="H6" s="244"/>
      <c r="I6" s="244"/>
      <c r="J6" s="244"/>
      <c r="K6" s="244"/>
      <c r="L6" s="115"/>
      <c r="M6" s="115"/>
      <c r="N6" s="115"/>
      <c r="O6" s="115"/>
      <c r="U6" s="63" t="s">
        <v>290</v>
      </c>
    </row>
    <row r="7" spans="1:21" s="114" customFormat="1" ht="3.75" customHeight="1" x14ac:dyDescent="0.2">
      <c r="A7" s="130"/>
      <c r="B7" s="132"/>
      <c r="C7" s="132"/>
      <c r="D7" s="132"/>
      <c r="E7" s="132"/>
      <c r="F7" s="132"/>
      <c r="G7" s="132"/>
      <c r="H7" s="132"/>
      <c r="I7" s="132"/>
      <c r="J7" s="132"/>
      <c r="K7" s="132"/>
      <c r="L7" s="115"/>
      <c r="M7" s="372"/>
      <c r="N7" s="372"/>
      <c r="O7" s="115"/>
    </row>
    <row r="8" spans="1:21" ht="13.5" customHeight="1" x14ac:dyDescent="0.2">
      <c r="A8" s="100"/>
      <c r="I8" s="112"/>
      <c r="M8" s="403"/>
      <c r="N8" s="403"/>
      <c r="O8" s="64"/>
    </row>
    <row r="9" spans="1:21" s="119" customFormat="1" ht="13.5" customHeight="1" x14ac:dyDescent="0.2">
      <c r="A9" s="65"/>
      <c r="B9" s="65"/>
      <c r="C9" s="65"/>
      <c r="D9" s="65"/>
      <c r="E9" s="65"/>
      <c r="F9" s="65"/>
      <c r="G9" s="65"/>
      <c r="H9" s="65"/>
      <c r="I9" s="131"/>
      <c r="J9" s="64"/>
      <c r="K9" s="64"/>
      <c r="L9" s="64"/>
      <c r="M9" s="64"/>
      <c r="N9" s="64"/>
      <c r="O9" s="64"/>
    </row>
    <row r="10" spans="1:21" s="114" customFormat="1" ht="13.5" customHeight="1" x14ac:dyDescent="0.3">
      <c r="A10" s="118"/>
      <c r="B10" s="65"/>
      <c r="C10" s="65"/>
      <c r="D10" s="65"/>
      <c r="E10" s="65"/>
      <c r="F10" s="65"/>
      <c r="G10" s="65"/>
      <c r="H10" s="65"/>
      <c r="I10" s="117"/>
      <c r="J10" s="115"/>
      <c r="K10" s="115"/>
      <c r="L10" s="115"/>
      <c r="M10" s="115"/>
      <c r="N10" s="115"/>
      <c r="O10" s="115"/>
    </row>
    <row r="11" spans="1:21" s="114" customFormat="1" ht="13.5" customHeight="1" x14ac:dyDescent="0.2">
      <c r="A11" s="130"/>
      <c r="B11" s="65"/>
      <c r="C11" s="65"/>
      <c r="D11" s="65"/>
      <c r="E11" s="65"/>
      <c r="F11" s="65"/>
      <c r="G11" s="65"/>
      <c r="H11" s="65"/>
      <c r="I11" s="116"/>
      <c r="J11" s="115"/>
      <c r="K11" s="115"/>
      <c r="L11" s="115"/>
      <c r="M11" s="372"/>
      <c r="N11" s="372"/>
      <c r="O11" s="115"/>
      <c r="P11" s="129"/>
      <c r="Q11" s="125"/>
      <c r="R11" s="128"/>
      <c r="S11" s="127"/>
      <c r="T11" s="78"/>
      <c r="U11" s="78"/>
    </row>
    <row r="12" spans="1:21" ht="13.5" customHeight="1" x14ac:dyDescent="0.2">
      <c r="A12" s="113"/>
      <c r="I12" s="112"/>
      <c r="M12" s="403"/>
      <c r="N12" s="403"/>
      <c r="O12" s="64"/>
      <c r="P12" s="110"/>
      <c r="Q12" s="125"/>
      <c r="R12" s="124"/>
      <c r="S12" s="123"/>
      <c r="T12" s="123"/>
      <c r="U12" s="122"/>
    </row>
    <row r="13" spans="1:21" s="119" customFormat="1" ht="13.5" customHeight="1" x14ac:dyDescent="0.2">
      <c r="A13" s="65"/>
      <c r="B13" s="65"/>
      <c r="C13" s="65"/>
      <c r="D13" s="65"/>
      <c r="E13" s="65"/>
      <c r="F13" s="65"/>
      <c r="G13" s="65"/>
      <c r="H13" s="65"/>
      <c r="I13" s="65"/>
      <c r="J13" s="64"/>
      <c r="K13" s="64"/>
      <c r="L13" s="64"/>
      <c r="M13" s="64"/>
      <c r="N13" s="64"/>
      <c r="O13" s="64"/>
      <c r="P13" s="120"/>
      <c r="Q13" s="125"/>
      <c r="R13" s="124"/>
      <c r="S13" s="126"/>
      <c r="T13" s="123"/>
      <c r="U13" s="122"/>
    </row>
    <row r="14" spans="1:21" s="114" customFormat="1" ht="13.5" customHeight="1" x14ac:dyDescent="0.3">
      <c r="A14" s="118"/>
      <c r="B14" s="65"/>
      <c r="C14" s="65"/>
      <c r="D14" s="65"/>
      <c r="E14" s="65"/>
      <c r="F14" s="65"/>
      <c r="G14" s="65"/>
      <c r="H14" s="65"/>
      <c r="I14" s="117"/>
      <c r="J14" s="115"/>
      <c r="K14" s="115"/>
      <c r="L14" s="115"/>
      <c r="M14" s="115"/>
      <c r="N14" s="115"/>
      <c r="O14" s="115"/>
      <c r="P14" s="110"/>
      <c r="Q14" s="125"/>
      <c r="R14" s="124"/>
      <c r="S14" s="123"/>
      <c r="T14" s="123"/>
      <c r="U14" s="122"/>
    </row>
    <row r="15" spans="1:21" s="114" customFormat="1" ht="13.5" customHeight="1" x14ac:dyDescent="0.2">
      <c r="A15" s="113"/>
      <c r="B15" s="65"/>
      <c r="C15" s="65"/>
      <c r="D15" s="65"/>
      <c r="E15" s="65"/>
      <c r="F15" s="65"/>
      <c r="G15" s="65"/>
      <c r="H15" s="65"/>
      <c r="I15" s="116"/>
      <c r="J15" s="115"/>
      <c r="K15" s="115"/>
      <c r="L15" s="115"/>
      <c r="M15" s="372"/>
      <c r="N15" s="372"/>
      <c r="O15" s="115"/>
      <c r="P15" s="110"/>
      <c r="Q15" s="125"/>
      <c r="R15" s="124"/>
      <c r="S15" s="123"/>
      <c r="T15" s="123"/>
      <c r="U15" s="122"/>
    </row>
    <row r="16" spans="1:21" ht="13.5" customHeight="1" x14ac:dyDescent="0.2">
      <c r="A16" s="113"/>
      <c r="I16" s="112"/>
      <c r="M16" s="403"/>
      <c r="N16" s="403"/>
      <c r="O16" s="64"/>
      <c r="P16" s="110"/>
      <c r="Q16" s="125"/>
      <c r="R16" s="124"/>
      <c r="S16" s="123"/>
      <c r="T16" s="123"/>
      <c r="U16" s="122"/>
    </row>
    <row r="17" spans="1:18" s="119" customFormat="1" ht="13.5" customHeight="1" x14ac:dyDescent="0.2">
      <c r="A17" s="65"/>
      <c r="B17" s="65"/>
      <c r="C17" s="65"/>
      <c r="D17" s="65"/>
      <c r="E17" s="65"/>
      <c r="F17" s="65"/>
      <c r="G17" s="65"/>
      <c r="H17" s="65"/>
      <c r="I17" s="65"/>
      <c r="J17" s="64"/>
      <c r="K17" s="64"/>
      <c r="L17" s="64"/>
      <c r="P17" s="120"/>
      <c r="Q17" s="121"/>
      <c r="R17" s="120"/>
    </row>
    <row r="18" spans="1:18" s="114" customFormat="1" ht="13.5" customHeight="1" x14ac:dyDescent="0.3">
      <c r="A18" s="118"/>
      <c r="B18" s="65"/>
      <c r="C18" s="65"/>
      <c r="D18" s="65"/>
      <c r="E18" s="65"/>
      <c r="F18" s="65"/>
      <c r="G18" s="65"/>
      <c r="H18" s="65"/>
      <c r="I18" s="117"/>
      <c r="J18" s="115"/>
      <c r="K18" s="115"/>
      <c r="L18" s="115"/>
      <c r="P18" s="110"/>
      <c r="Q18" s="111"/>
      <c r="R18" s="110"/>
    </row>
    <row r="19" spans="1:18" s="114" customFormat="1" ht="13.5" customHeight="1" x14ac:dyDescent="0.2">
      <c r="A19" s="113"/>
      <c r="B19" s="65"/>
      <c r="C19" s="65"/>
      <c r="D19" s="65"/>
      <c r="E19" s="65"/>
      <c r="F19" s="65"/>
      <c r="H19" s="368"/>
      <c r="I19" s="368"/>
      <c r="J19" s="368"/>
      <c r="K19" s="368"/>
      <c r="L19" s="115"/>
      <c r="M19" s="372"/>
      <c r="N19" s="372"/>
      <c r="P19" s="110"/>
      <c r="Q19" s="111"/>
      <c r="R19" s="110"/>
    </row>
    <row r="20" spans="1:18" ht="13.5" customHeight="1" x14ac:dyDescent="0.2">
      <c r="C20" s="253"/>
      <c r="D20" s="253"/>
      <c r="E20" s="253"/>
      <c r="F20" s="252"/>
      <c r="G20" s="368"/>
      <c r="H20" s="368"/>
      <c r="I20" s="368"/>
      <c r="J20" s="368"/>
      <c r="K20" s="368"/>
      <c r="M20" s="403"/>
      <c r="N20" s="403"/>
      <c r="P20" s="110"/>
      <c r="Q20" s="111"/>
      <c r="R20" s="110"/>
    </row>
    <row r="21" spans="1:18" ht="13.5" customHeight="1" x14ac:dyDescent="0.2">
      <c r="B21" s="270"/>
      <c r="C21" s="270"/>
      <c r="D21" s="270"/>
      <c r="E21" s="270"/>
      <c r="F21" s="270"/>
      <c r="G21" s="368"/>
      <c r="H21" s="368"/>
      <c r="I21" s="368"/>
      <c r="J21" s="368"/>
      <c r="K21" s="368"/>
      <c r="L21" s="270"/>
      <c r="P21" s="110"/>
      <c r="Q21" s="111"/>
      <c r="R21" s="110"/>
    </row>
    <row r="22" spans="1:18" ht="13.5" customHeight="1" x14ac:dyDescent="0.2">
      <c r="A22" s="252"/>
      <c r="B22" s="253"/>
      <c r="C22" s="253"/>
      <c r="D22" s="253"/>
      <c r="E22" s="253"/>
      <c r="F22" s="252"/>
      <c r="G22" s="368"/>
      <c r="H22" s="368"/>
      <c r="I22" s="368"/>
      <c r="J22" s="368"/>
      <c r="K22" s="368"/>
      <c r="P22" s="110"/>
      <c r="Q22" s="111"/>
      <c r="R22" s="110"/>
    </row>
    <row r="23" spans="1:18" ht="13.5" customHeight="1" x14ac:dyDescent="0.2">
      <c r="M23" s="82"/>
      <c r="N23" s="107"/>
      <c r="P23" s="110"/>
      <c r="Q23" s="111"/>
      <c r="R23" s="110"/>
    </row>
    <row r="24" spans="1:18" ht="13.5" customHeight="1" x14ac:dyDescent="0.2">
      <c r="A24" s="405" t="s">
        <v>318</v>
      </c>
      <c r="B24" s="405"/>
      <c r="C24" s="405"/>
      <c r="D24" s="405"/>
      <c r="E24" s="405"/>
      <c r="F24" s="405"/>
      <c r="G24" s="405"/>
      <c r="H24" s="405"/>
      <c r="I24" s="405"/>
      <c r="J24" s="405"/>
      <c r="K24" s="405"/>
      <c r="L24" s="405"/>
      <c r="M24" s="82"/>
      <c r="N24" s="107"/>
    </row>
    <row r="25" spans="1:18" ht="13.5" customHeight="1" x14ac:dyDescent="0.2">
      <c r="M25" s="82"/>
      <c r="N25" s="107"/>
    </row>
    <row r="26" spans="1:18" ht="13.5" customHeight="1" x14ac:dyDescent="0.2">
      <c r="M26" s="82"/>
      <c r="N26" s="107"/>
    </row>
    <row r="27" spans="1:18" ht="13.5" customHeight="1" x14ac:dyDescent="0.2">
      <c r="M27" s="82"/>
      <c r="N27" s="107"/>
    </row>
    <row r="28" spans="1:18" ht="13.5" customHeight="1" x14ac:dyDescent="0.2">
      <c r="A28" s="252"/>
      <c r="B28" s="256"/>
      <c r="C28" s="256"/>
      <c r="D28" s="256"/>
      <c r="E28" s="256"/>
      <c r="F28" s="256"/>
      <c r="G28" s="256"/>
      <c r="H28" s="256"/>
      <c r="I28" s="256"/>
      <c r="J28" s="256"/>
      <c r="K28" s="91"/>
      <c r="M28" s="82"/>
      <c r="N28" s="107"/>
    </row>
    <row r="29" spans="1:18" ht="13.5" customHeight="1" x14ac:dyDescent="0.2">
      <c r="A29" s="252"/>
      <c r="B29" s="256"/>
      <c r="C29" s="256"/>
      <c r="D29" s="256"/>
      <c r="E29" s="256"/>
      <c r="F29" s="256"/>
      <c r="G29" s="256"/>
      <c r="H29" s="256"/>
      <c r="I29" s="256"/>
      <c r="J29" s="256"/>
      <c r="K29" s="91"/>
      <c r="M29" s="82"/>
      <c r="N29" s="107"/>
    </row>
    <row r="30" spans="1:18" ht="13.5" customHeight="1" x14ac:dyDescent="0.2">
      <c r="A30" s="252"/>
      <c r="B30" s="256"/>
      <c r="C30" s="256"/>
      <c r="D30" s="256"/>
      <c r="E30" s="256"/>
      <c r="F30" s="256"/>
      <c r="G30" s="256"/>
      <c r="H30" s="256"/>
      <c r="I30" s="256"/>
      <c r="J30" s="256"/>
      <c r="K30" s="91"/>
      <c r="M30" s="82"/>
      <c r="N30" s="107"/>
    </row>
    <row r="31" spans="1:18" ht="13.5" customHeight="1" x14ac:dyDescent="0.2">
      <c r="A31" s="91"/>
      <c r="B31" s="256"/>
      <c r="C31" s="256"/>
      <c r="D31" s="256"/>
      <c r="E31" s="256"/>
      <c r="F31" s="256"/>
      <c r="G31" s="256"/>
      <c r="H31" s="256"/>
      <c r="I31" s="256"/>
      <c r="J31" s="256"/>
      <c r="K31" s="91"/>
      <c r="M31" s="82"/>
      <c r="N31" s="107"/>
    </row>
    <row r="32" spans="1:18" ht="13.5" customHeight="1" x14ac:dyDescent="0.2">
      <c r="A32" s="91"/>
      <c r="B32" s="256"/>
      <c r="C32" s="256"/>
      <c r="D32" s="256"/>
      <c r="E32" s="256"/>
      <c r="F32" s="256"/>
      <c r="G32" s="256"/>
      <c r="H32" s="256"/>
      <c r="I32" s="256"/>
      <c r="J32" s="256"/>
      <c r="K32" s="91"/>
      <c r="M32" s="82"/>
      <c r="N32" s="107"/>
    </row>
    <row r="33" spans="1:18" ht="13.5" customHeight="1" x14ac:dyDescent="0.2">
      <c r="A33" s="91"/>
      <c r="B33" s="256"/>
      <c r="C33" s="256"/>
      <c r="D33" s="256"/>
      <c r="E33" s="256"/>
      <c r="F33" s="256"/>
      <c r="G33" s="256"/>
      <c r="H33" s="256"/>
      <c r="I33" s="256"/>
      <c r="J33" s="256"/>
      <c r="K33" s="91"/>
      <c r="M33" s="82"/>
      <c r="N33" s="107"/>
    </row>
    <row r="34" spans="1:18" ht="13.5" customHeight="1" x14ac:dyDescent="0.2">
      <c r="B34" s="256"/>
      <c r="C34" s="256"/>
      <c r="D34" s="256"/>
      <c r="E34" s="256"/>
      <c r="F34" s="256"/>
      <c r="G34" s="256"/>
      <c r="H34" s="256"/>
      <c r="I34" s="256"/>
      <c r="J34" s="256"/>
      <c r="K34" s="91"/>
      <c r="M34" s="82"/>
      <c r="N34" s="107"/>
    </row>
    <row r="35" spans="1:18" ht="18" customHeight="1" x14ac:dyDescent="0.2">
      <c r="B35" s="270"/>
      <c r="C35" s="270"/>
      <c r="D35" s="270"/>
      <c r="E35" s="270"/>
      <c r="F35" s="270"/>
      <c r="G35" s="270"/>
      <c r="H35" s="270"/>
      <c r="I35" s="270"/>
      <c r="J35" s="270"/>
      <c r="K35" s="270"/>
      <c r="L35" s="270"/>
      <c r="M35" s="82"/>
      <c r="N35" s="107"/>
    </row>
    <row r="36" spans="1:18" ht="13.5" customHeight="1" x14ac:dyDescent="0.2">
      <c r="A36" s="106"/>
      <c r="B36" s="256"/>
      <c r="C36" s="256"/>
      <c r="D36" s="256"/>
      <c r="E36" s="256"/>
      <c r="F36" s="256"/>
      <c r="G36" s="256"/>
      <c r="H36" s="256"/>
      <c r="I36" s="256"/>
      <c r="J36" s="256"/>
      <c r="K36" s="255"/>
      <c r="L36" s="78"/>
      <c r="M36" s="78"/>
      <c r="N36" s="78"/>
      <c r="O36" s="78"/>
      <c r="P36" s="78"/>
      <c r="Q36" s="78"/>
      <c r="R36" s="78"/>
    </row>
    <row r="37" spans="1:18" ht="13.5" customHeight="1" x14ac:dyDescent="0.2">
      <c r="A37" s="86"/>
      <c r="C37" s="86"/>
      <c r="D37" s="86"/>
      <c r="E37" s="86"/>
      <c r="F37" s="86"/>
      <c r="G37" s="86"/>
      <c r="H37" s="255"/>
      <c r="I37" s="255"/>
      <c r="J37" s="255"/>
      <c r="K37" s="255"/>
      <c r="L37" s="78"/>
      <c r="M37" s="78"/>
      <c r="N37" s="78"/>
      <c r="O37" s="78"/>
      <c r="P37" s="78"/>
      <c r="Q37" s="78"/>
      <c r="R37" s="78"/>
    </row>
    <row r="38" spans="1:18" ht="13.5" customHeight="1" x14ac:dyDescent="0.2">
      <c r="B38" s="402" t="s">
        <v>321</v>
      </c>
      <c r="C38" s="402"/>
      <c r="D38" s="402"/>
      <c r="E38" s="402"/>
      <c r="F38" s="86"/>
      <c r="G38" s="86"/>
      <c r="I38" s="255"/>
      <c r="J38" s="255"/>
      <c r="K38" s="255"/>
      <c r="L38" s="78"/>
      <c r="M38" s="78"/>
      <c r="N38" s="78"/>
      <c r="O38" s="78"/>
      <c r="P38" s="78"/>
      <c r="Q38" s="78"/>
      <c r="R38" s="78"/>
    </row>
    <row r="39" spans="1:18" ht="13.5" customHeight="1" x14ac:dyDescent="0.2">
      <c r="B39" s="402"/>
      <c r="C39" s="402"/>
      <c r="D39" s="402"/>
      <c r="E39" s="402"/>
      <c r="F39" s="256"/>
      <c r="G39" s="408" t="s">
        <v>323</v>
      </c>
      <c r="H39" s="408"/>
      <c r="I39" s="408"/>
      <c r="J39" s="408"/>
      <c r="K39" s="408"/>
      <c r="L39" s="78"/>
      <c r="M39" s="78"/>
      <c r="N39" s="78"/>
      <c r="O39" s="78"/>
      <c r="P39" s="78"/>
      <c r="Q39" s="78"/>
      <c r="R39" s="78"/>
    </row>
    <row r="40" spans="1:18" ht="13.5" customHeight="1" x14ac:dyDescent="0.2">
      <c r="G40" s="408"/>
      <c r="H40" s="408"/>
      <c r="I40" s="408"/>
      <c r="J40" s="408"/>
      <c r="K40" s="408"/>
      <c r="L40" s="78"/>
      <c r="M40" s="78"/>
      <c r="N40" s="78"/>
      <c r="O40" s="78"/>
      <c r="P40" s="78"/>
      <c r="Q40" s="78"/>
      <c r="R40" s="78"/>
    </row>
    <row r="41" spans="1:18" ht="13.5" customHeight="1" x14ac:dyDescent="0.35">
      <c r="A41" s="104"/>
      <c r="B41" s="408" t="s">
        <v>322</v>
      </c>
      <c r="C41" s="408"/>
      <c r="D41" s="408"/>
      <c r="E41" s="408"/>
      <c r="G41" s="408"/>
      <c r="H41" s="408"/>
      <c r="I41" s="408"/>
      <c r="J41" s="408"/>
      <c r="K41" s="408"/>
      <c r="L41" s="78"/>
      <c r="M41" s="78"/>
      <c r="N41" s="78"/>
      <c r="O41" s="78"/>
      <c r="P41" s="78"/>
      <c r="Q41" s="78"/>
      <c r="R41" s="78"/>
    </row>
    <row r="42" spans="1:18" ht="13.5" customHeight="1" x14ac:dyDescent="0.35">
      <c r="A42" s="104"/>
      <c r="B42" s="408"/>
      <c r="C42" s="408"/>
      <c r="D42" s="408"/>
      <c r="E42" s="408"/>
      <c r="G42" s="408"/>
      <c r="H42" s="408"/>
      <c r="I42" s="408"/>
      <c r="J42" s="408"/>
      <c r="K42" s="408"/>
      <c r="L42" s="78"/>
      <c r="M42" s="78"/>
      <c r="N42" s="78"/>
      <c r="O42" s="78"/>
      <c r="P42" s="78"/>
      <c r="Q42" s="78"/>
      <c r="R42" s="78"/>
    </row>
    <row r="43" spans="1:18" ht="13.5" customHeight="1" x14ac:dyDescent="0.25">
      <c r="A43" s="102"/>
      <c r="B43" s="408"/>
      <c r="C43" s="408"/>
      <c r="D43" s="408"/>
      <c r="E43" s="408"/>
      <c r="F43" s="253"/>
      <c r="G43" s="408"/>
      <c r="H43" s="408"/>
      <c r="I43" s="408"/>
      <c r="J43" s="408"/>
      <c r="K43" s="408"/>
      <c r="L43" s="90"/>
      <c r="M43" s="82"/>
      <c r="N43" s="82"/>
    </row>
    <row r="44" spans="1:18" ht="13.5" customHeight="1" x14ac:dyDescent="0.2">
      <c r="A44" s="64"/>
      <c r="B44" s="256"/>
      <c r="C44" s="256"/>
      <c r="D44" s="256"/>
      <c r="E44" s="256"/>
      <c r="F44" s="253"/>
      <c r="L44" s="90"/>
      <c r="M44" s="82"/>
      <c r="N44" s="82"/>
    </row>
    <row r="45" spans="1:18" ht="13.5" customHeight="1" x14ac:dyDescent="0.35">
      <c r="A45" s="101"/>
      <c r="B45" s="256"/>
      <c r="C45" s="256"/>
      <c r="D45" s="256"/>
      <c r="E45" s="256"/>
      <c r="F45" s="253"/>
      <c r="L45" s="90"/>
      <c r="M45" s="82"/>
      <c r="N45" s="82"/>
    </row>
    <row r="46" spans="1:18" ht="13.5" customHeight="1" x14ac:dyDescent="0.2">
      <c r="A46" s="405" t="s">
        <v>324</v>
      </c>
      <c r="B46" s="405"/>
      <c r="C46" s="405"/>
      <c r="D46" s="405"/>
      <c r="E46" s="405"/>
      <c r="F46" s="405"/>
      <c r="G46" s="405"/>
      <c r="H46" s="405"/>
      <c r="I46" s="405"/>
      <c r="J46" s="405"/>
      <c r="K46" s="405"/>
      <c r="L46" s="405"/>
      <c r="M46" s="82"/>
      <c r="N46" s="82"/>
    </row>
    <row r="47" spans="1:18" ht="13.5" customHeight="1" x14ac:dyDescent="0.2">
      <c r="M47" s="82"/>
      <c r="N47" s="82"/>
    </row>
    <row r="48" spans="1:18" ht="13.5" customHeight="1" x14ac:dyDescent="0.2">
      <c r="M48" s="82"/>
      <c r="N48" s="82"/>
    </row>
    <row r="49" spans="1:25" ht="13.5" customHeight="1" x14ac:dyDescent="0.2">
      <c r="G49" s="407" t="s">
        <v>349</v>
      </c>
      <c r="H49" s="407"/>
      <c r="I49" s="407"/>
      <c r="J49" s="407"/>
      <c r="K49" s="407"/>
      <c r="M49" s="82"/>
      <c r="N49" s="82"/>
    </row>
    <row r="50" spans="1:25" ht="13.5" customHeight="1" x14ac:dyDescent="0.2">
      <c r="B50" s="91"/>
      <c r="C50" s="86"/>
      <c r="D50" s="86"/>
      <c r="E50" s="86"/>
      <c r="F50" s="86"/>
      <c r="G50" s="407"/>
      <c r="H50" s="407"/>
      <c r="I50" s="407"/>
      <c r="J50" s="407"/>
      <c r="K50" s="407"/>
      <c r="L50" s="90"/>
      <c r="M50" s="82"/>
      <c r="N50" s="82"/>
    </row>
    <row r="51" spans="1:25" ht="13.5" customHeight="1" x14ac:dyDescent="0.25">
      <c r="B51" s="64"/>
      <c r="C51" s="97"/>
      <c r="D51" s="86"/>
      <c r="E51" s="86"/>
      <c r="F51" s="86"/>
      <c r="G51" s="407"/>
      <c r="H51" s="407"/>
      <c r="I51" s="407"/>
      <c r="J51" s="407"/>
      <c r="K51" s="407"/>
      <c r="M51" s="82"/>
      <c r="N51" s="82"/>
    </row>
    <row r="52" spans="1:25" ht="13.5" customHeight="1" x14ac:dyDescent="0.2">
      <c r="A52" s="91"/>
      <c r="B52" s="64"/>
      <c r="C52" s="92"/>
      <c r="D52" s="86"/>
      <c r="E52" s="86"/>
      <c r="F52" s="86"/>
      <c r="G52" s="407"/>
      <c r="H52" s="407"/>
      <c r="I52" s="407"/>
      <c r="J52" s="407"/>
      <c r="K52" s="407"/>
      <c r="M52" s="82"/>
      <c r="N52" s="82"/>
    </row>
    <row r="53" spans="1:25" ht="13.5" customHeight="1" x14ac:dyDescent="0.2">
      <c r="A53" s="96"/>
      <c r="B53" s="64"/>
      <c r="C53" s="95"/>
      <c r="D53" s="86"/>
      <c r="E53" s="86"/>
      <c r="F53" s="86"/>
      <c r="G53" s="407"/>
      <c r="H53" s="407"/>
      <c r="I53" s="407"/>
      <c r="J53" s="407"/>
      <c r="K53" s="407"/>
      <c r="M53" s="82"/>
      <c r="N53" s="82"/>
      <c r="U53" s="63" t="s">
        <v>290</v>
      </c>
    </row>
    <row r="54" spans="1:25" ht="13.5" customHeight="1" x14ac:dyDescent="0.25">
      <c r="A54" s="94"/>
      <c r="B54" s="64"/>
      <c r="C54" s="93"/>
      <c r="D54" s="86"/>
      <c r="E54" s="86"/>
      <c r="F54" s="86"/>
      <c r="G54" s="407"/>
      <c r="H54" s="407"/>
      <c r="I54" s="407"/>
      <c r="J54" s="407"/>
      <c r="K54" s="407"/>
      <c r="M54" s="82"/>
      <c r="N54" s="82"/>
    </row>
    <row r="55" spans="1:25" ht="13.5" customHeight="1" x14ac:dyDescent="0.2">
      <c r="A55" s="92"/>
      <c r="B55" s="91"/>
      <c r="C55" s="86"/>
      <c r="D55" s="86"/>
      <c r="E55" s="86"/>
      <c r="F55" s="86"/>
      <c r="G55" s="407"/>
      <c r="H55" s="407"/>
      <c r="I55" s="407"/>
      <c r="J55" s="407"/>
      <c r="K55" s="407"/>
      <c r="M55" s="82"/>
      <c r="N55" s="82"/>
    </row>
    <row r="56" spans="1:25" ht="13.5" customHeight="1" x14ac:dyDescent="0.2">
      <c r="G56" s="407"/>
      <c r="H56" s="407"/>
      <c r="I56" s="407"/>
      <c r="J56" s="407"/>
      <c r="K56" s="407"/>
    </row>
    <row r="57" spans="1:25" ht="13.5" customHeight="1" x14ac:dyDescent="0.2">
      <c r="G57" s="407"/>
      <c r="H57" s="407"/>
      <c r="I57" s="407"/>
      <c r="J57" s="407"/>
      <c r="K57" s="407"/>
    </row>
    <row r="58" spans="1:25" s="78" customFormat="1" ht="13.5" customHeight="1" x14ac:dyDescent="0.2">
      <c r="A58" s="64"/>
      <c r="B58" s="64"/>
      <c r="C58" s="64"/>
      <c r="D58" s="64"/>
      <c r="E58" s="64"/>
      <c r="F58" s="64"/>
      <c r="G58" s="407"/>
      <c r="H58" s="407"/>
      <c r="I58" s="407"/>
      <c r="J58" s="407"/>
      <c r="K58" s="407"/>
      <c r="L58" s="64"/>
      <c r="M58" s="64"/>
      <c r="N58" s="89"/>
      <c r="O58" s="64"/>
      <c r="P58" s="63"/>
      <c r="Q58" s="88"/>
      <c r="R58" s="82"/>
      <c r="S58" s="81"/>
      <c r="U58" s="79"/>
      <c r="V58" s="80"/>
      <c r="W58" s="79"/>
      <c r="X58" s="79"/>
      <c r="Y58" s="79"/>
    </row>
    <row r="59" spans="1:25" s="78" customFormat="1" ht="13.5" customHeight="1" x14ac:dyDescent="0.2">
      <c r="A59" s="87"/>
      <c r="B59" s="87"/>
      <c r="C59" s="87"/>
      <c r="D59" s="87"/>
      <c r="E59" s="87"/>
      <c r="F59" s="87"/>
      <c r="G59" s="407"/>
      <c r="H59" s="407"/>
      <c r="I59" s="407"/>
      <c r="J59" s="407"/>
      <c r="K59" s="407"/>
      <c r="L59" s="86"/>
      <c r="M59" s="85"/>
      <c r="N59" s="85"/>
      <c r="O59" s="85"/>
      <c r="P59" s="85"/>
      <c r="Q59" s="82"/>
      <c r="R59" s="82"/>
      <c r="S59" s="81"/>
      <c r="U59" s="79"/>
      <c r="V59" s="80"/>
      <c r="W59" s="79"/>
      <c r="X59" s="79"/>
      <c r="Y59" s="79"/>
    </row>
    <row r="60" spans="1:25" s="78" customFormat="1" ht="13.5" customHeight="1" x14ac:dyDescent="0.2">
      <c r="A60" s="84"/>
      <c r="B60" s="84"/>
      <c r="C60" s="84"/>
      <c r="D60" s="84"/>
      <c r="E60" s="84"/>
      <c r="F60" s="84"/>
      <c r="G60" s="407"/>
      <c r="H60" s="407"/>
      <c r="I60" s="407"/>
      <c r="J60" s="407"/>
      <c r="K60" s="407"/>
      <c r="L60" s="83"/>
      <c r="M60" s="370"/>
      <c r="N60" s="370"/>
      <c r="O60" s="370"/>
      <c r="P60" s="370"/>
      <c r="Q60" s="370"/>
      <c r="R60" s="82"/>
      <c r="S60" s="81"/>
      <c r="U60" s="79"/>
      <c r="V60" s="80"/>
      <c r="W60" s="79"/>
      <c r="X60" s="79"/>
      <c r="Y60" s="79"/>
    </row>
    <row r="61" spans="1:25" ht="13.5" customHeight="1" x14ac:dyDescent="0.2">
      <c r="G61" s="407"/>
      <c r="H61" s="407"/>
      <c r="I61" s="407"/>
      <c r="J61" s="407"/>
      <c r="K61" s="407"/>
    </row>
    <row r="62" spans="1:25" ht="13.5" customHeight="1" x14ac:dyDescent="0.2">
      <c r="G62" s="407"/>
      <c r="H62" s="407"/>
      <c r="I62" s="407"/>
      <c r="J62" s="407"/>
      <c r="K62" s="407"/>
    </row>
    <row r="63" spans="1:25" ht="13.5" customHeight="1" x14ac:dyDescent="0.2"/>
    <row r="64" spans="1:25" ht="13.5" customHeight="1" x14ac:dyDescent="0.2"/>
    <row r="65" spans="1:21" ht="13.5" customHeight="1" x14ac:dyDescent="0.2">
      <c r="H65" s="255"/>
      <c r="I65" s="255"/>
      <c r="J65" s="255"/>
      <c r="K65" s="255"/>
    </row>
    <row r="66" spans="1:21" ht="13.5" customHeight="1" x14ac:dyDescent="0.2">
      <c r="G66" s="255"/>
      <c r="H66" s="255"/>
      <c r="I66" s="255"/>
      <c r="J66" s="255"/>
      <c r="K66" s="255"/>
      <c r="U66" s="63" t="s">
        <v>290</v>
      </c>
    </row>
    <row r="67" spans="1:21" ht="13.5" customHeight="1" x14ac:dyDescent="0.2">
      <c r="G67" s="255"/>
      <c r="H67" s="255"/>
      <c r="I67" s="255"/>
      <c r="J67" s="255"/>
      <c r="K67" s="255"/>
    </row>
    <row r="68" spans="1:21" ht="13.5" customHeight="1" x14ac:dyDescent="0.2">
      <c r="G68" s="255"/>
      <c r="H68" s="255"/>
      <c r="I68" s="255"/>
      <c r="J68" s="255"/>
      <c r="K68" s="255"/>
    </row>
    <row r="69" spans="1:21" ht="13.5" customHeight="1" x14ac:dyDescent="0.2">
      <c r="G69" s="255"/>
      <c r="H69" s="255"/>
      <c r="I69" s="255"/>
      <c r="J69" s="255"/>
      <c r="K69" s="255"/>
    </row>
    <row r="70" spans="1:21" ht="13.5" customHeight="1" x14ac:dyDescent="0.2">
      <c r="G70" s="255"/>
      <c r="H70" s="255"/>
      <c r="I70" s="255"/>
      <c r="J70" s="255"/>
      <c r="K70" s="255"/>
    </row>
    <row r="71" spans="1:21" ht="13.5" customHeight="1" x14ac:dyDescent="0.2">
      <c r="G71" s="255"/>
      <c r="H71" s="255"/>
      <c r="I71" s="255"/>
      <c r="J71" s="255"/>
      <c r="K71" s="255"/>
    </row>
    <row r="72" spans="1:21" ht="13.5" customHeight="1" x14ac:dyDescent="0.2">
      <c r="G72" s="255"/>
      <c r="H72" s="255"/>
      <c r="I72" s="255"/>
      <c r="J72" s="255"/>
      <c r="K72" s="255"/>
    </row>
    <row r="73" spans="1:21" ht="13.5" customHeight="1" x14ac:dyDescent="0.2">
      <c r="G73" s="255"/>
      <c r="H73" s="255"/>
      <c r="I73" s="255"/>
      <c r="J73" s="255"/>
      <c r="K73" s="255"/>
    </row>
    <row r="74" spans="1:21" ht="13.5" customHeight="1" x14ac:dyDescent="0.2">
      <c r="G74" s="255"/>
      <c r="H74" s="255"/>
      <c r="I74" s="255"/>
      <c r="J74" s="255"/>
      <c r="K74" s="255"/>
    </row>
    <row r="75" spans="1:21" ht="13.5" customHeight="1" x14ac:dyDescent="0.2">
      <c r="G75" s="255"/>
      <c r="H75" s="255"/>
      <c r="I75" s="255"/>
      <c r="J75" s="255"/>
      <c r="K75" s="255"/>
    </row>
    <row r="76" spans="1:21" ht="25.5" customHeight="1" x14ac:dyDescent="0.2">
      <c r="G76" s="255"/>
      <c r="H76" s="255"/>
      <c r="I76" s="255"/>
      <c r="J76" s="255"/>
      <c r="K76" s="255"/>
    </row>
    <row r="77" spans="1:21" ht="31.5" customHeight="1" x14ac:dyDescent="0.2">
      <c r="B77" s="76"/>
      <c r="G77" s="255"/>
      <c r="H77" s="255"/>
      <c r="I77" s="255"/>
      <c r="J77" s="255"/>
      <c r="K77" s="255"/>
    </row>
    <row r="78" spans="1:21" ht="25.5" customHeight="1" thickBot="1" x14ac:dyDescent="0.25">
      <c r="A78" s="381" t="s">
        <v>302</v>
      </c>
      <c r="B78" s="75"/>
      <c r="C78" s="75"/>
      <c r="D78" s="75"/>
      <c r="E78" s="75"/>
      <c r="F78" s="75"/>
      <c r="G78" s="75"/>
      <c r="H78" s="75"/>
      <c r="I78" s="74"/>
      <c r="L78" s="73" t="s">
        <v>316</v>
      </c>
      <c r="M78" s="72"/>
    </row>
    <row r="79" spans="1:21" ht="32.25" customHeight="1" thickTop="1" x14ac:dyDescent="0.2">
      <c r="A79" s="396" t="s">
        <v>303</v>
      </c>
      <c r="B79" s="396"/>
      <c r="C79" s="396"/>
      <c r="D79" s="396"/>
      <c r="E79" s="396"/>
      <c r="F79" s="396"/>
      <c r="G79" s="396"/>
      <c r="H79" s="396"/>
      <c r="I79" s="396"/>
      <c r="J79" s="396"/>
      <c r="K79" s="396"/>
      <c r="L79" s="396"/>
      <c r="M79" s="71"/>
    </row>
    <row r="80" spans="1:21" ht="12.75" customHeight="1" x14ac:dyDescent="0.2">
      <c r="A80" s="397" t="s">
        <v>160</v>
      </c>
      <c r="B80" s="397"/>
      <c r="C80" s="397"/>
      <c r="D80" s="397"/>
      <c r="E80" s="397"/>
      <c r="F80" s="397"/>
      <c r="G80" s="397"/>
      <c r="H80" s="397"/>
      <c r="I80" s="397"/>
      <c r="J80" s="397"/>
      <c r="K80" s="397"/>
      <c r="L80" s="397"/>
      <c r="M80" s="70"/>
      <c r="N80" s="70"/>
      <c r="O80" s="70"/>
    </row>
    <row r="81" spans="1:12" ht="13.5" x14ac:dyDescent="0.2">
      <c r="A81" s="69"/>
    </row>
    <row r="91" spans="1:12" x14ac:dyDescent="0.2">
      <c r="L91" s="68"/>
    </row>
    <row r="93" spans="1:12" x14ac:dyDescent="0.2">
      <c r="A93" s="67"/>
      <c r="B93" s="66"/>
      <c r="C93" s="66"/>
      <c r="D93" s="66"/>
      <c r="E93" s="66"/>
      <c r="F93" s="66"/>
      <c r="G93" s="66"/>
      <c r="H93" s="66"/>
      <c r="I93" s="66"/>
      <c r="J93" s="66"/>
      <c r="K93" s="66"/>
    </row>
  </sheetData>
  <sheetProtection selectLockedCells="1"/>
  <mergeCells count="13">
    <mergeCell ref="A24:L24"/>
    <mergeCell ref="A1:L1"/>
    <mergeCell ref="M8:N8"/>
    <mergeCell ref="M12:N12"/>
    <mergeCell ref="M16:N16"/>
    <mergeCell ref="M20:N20"/>
    <mergeCell ref="A80:L80"/>
    <mergeCell ref="G49:K62"/>
    <mergeCell ref="B38:E39"/>
    <mergeCell ref="G39:K43"/>
    <mergeCell ref="B41:E43"/>
    <mergeCell ref="A46:L46"/>
    <mergeCell ref="A79:L79"/>
  </mergeCells>
  <printOptions horizontalCentered="1" verticalCentered="1"/>
  <pageMargins left="0.19685039370078741" right="0.35433070866141736" top="0" bottom="0" header="0" footer="0"/>
  <pageSetup paperSize="9" scale="7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tabColor rgb="FFCC99FF"/>
    <pageSetUpPr autoPageBreaks="0"/>
  </sheetPr>
  <dimension ref="A1:AM90"/>
  <sheetViews>
    <sheetView showGridLines="0" tabSelected="1" zoomScaleNormal="100" zoomScaleSheetLayoutView="100" workbookViewId="0">
      <selection activeCell="J17" sqref="J17"/>
    </sheetView>
  </sheetViews>
  <sheetFormatPr baseColWidth="10" defaultColWidth="11.5703125" defaultRowHeight="12.75" x14ac:dyDescent="0.2"/>
  <cols>
    <col min="1" max="1" width="1" style="292" customWidth="1"/>
    <col min="2" max="2" width="9.7109375" style="293" customWidth="1"/>
    <col min="3" max="3" width="5" style="293" customWidth="1"/>
    <col min="4" max="4" width="4.85546875" style="293" customWidth="1"/>
    <col min="5" max="24" width="5" style="293" customWidth="1"/>
    <col min="25" max="27" width="5" style="99" customWidth="1"/>
    <col min="28" max="28" width="5" style="292" customWidth="1"/>
    <col min="29" max="29" width="1.85546875" style="292" customWidth="1"/>
    <col min="30" max="30" width="9.5703125" style="292" customWidth="1"/>
    <col min="31" max="31" width="7.28515625" style="292" customWidth="1"/>
    <col min="32" max="16384" width="11.5703125" style="292"/>
  </cols>
  <sheetData>
    <row r="1" spans="1:31" ht="15.75" x14ac:dyDescent="0.2">
      <c r="A1" s="442" t="s">
        <v>367</v>
      </c>
      <c r="B1" s="442"/>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row>
    <row r="2" spans="1:31" ht="15.75" x14ac:dyDescent="0.2">
      <c r="A2" s="373"/>
      <c r="B2" s="373"/>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row>
    <row r="3" spans="1:31" ht="15.75" x14ac:dyDescent="0.2">
      <c r="A3" s="373"/>
      <c r="B3" s="360" t="s">
        <v>398</v>
      </c>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row>
    <row r="4" spans="1:31" ht="15.75" x14ac:dyDescent="0.2">
      <c r="A4" s="373"/>
      <c r="B4" s="360"/>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row>
    <row r="5" spans="1:31" ht="13.5" thickBot="1" x14ac:dyDescent="0.25"/>
    <row r="6" spans="1:31" ht="18.75" customHeight="1" x14ac:dyDescent="0.2">
      <c r="B6" s="455"/>
      <c r="C6" s="455"/>
      <c r="D6" s="456"/>
      <c r="E6" s="358" t="s">
        <v>353</v>
      </c>
      <c r="F6" s="359"/>
      <c r="G6" s="359"/>
      <c r="H6" s="359"/>
      <c r="I6" s="359"/>
      <c r="J6" s="359"/>
      <c r="K6" s="359"/>
      <c r="L6" s="357"/>
      <c r="M6" s="358" t="s">
        <v>363</v>
      </c>
      <c r="N6" s="359"/>
      <c r="O6" s="359"/>
      <c r="P6" s="359"/>
      <c r="Q6" s="359"/>
      <c r="R6" s="359"/>
      <c r="S6" s="359"/>
      <c r="T6" s="357"/>
      <c r="U6" s="358" t="s">
        <v>355</v>
      </c>
      <c r="V6" s="359"/>
      <c r="W6" s="359"/>
      <c r="X6" s="359"/>
      <c r="Y6" s="359"/>
      <c r="Z6" s="359"/>
      <c r="AA6" s="359"/>
      <c r="AB6" s="357"/>
      <c r="AD6" s="335"/>
    </row>
    <row r="7" spans="1:31" ht="18" customHeight="1" thickBot="1" x14ac:dyDescent="0.25">
      <c r="B7" s="457"/>
      <c r="C7" s="457"/>
      <c r="D7" s="458"/>
      <c r="E7" s="424">
        <v>2020</v>
      </c>
      <c r="F7" s="425"/>
      <c r="G7" s="423" t="s">
        <v>79</v>
      </c>
      <c r="H7" s="423"/>
      <c r="I7" s="423" t="s">
        <v>354</v>
      </c>
      <c r="J7" s="423"/>
      <c r="K7" s="423" t="s">
        <v>270</v>
      </c>
      <c r="L7" s="409"/>
      <c r="M7" s="424">
        <v>2020</v>
      </c>
      <c r="N7" s="425"/>
      <c r="O7" s="423" t="s">
        <v>79</v>
      </c>
      <c r="P7" s="423"/>
      <c r="Q7" s="423" t="s">
        <v>354</v>
      </c>
      <c r="R7" s="423"/>
      <c r="S7" s="423" t="s">
        <v>270</v>
      </c>
      <c r="T7" s="426"/>
      <c r="U7" s="427">
        <v>2020</v>
      </c>
      <c r="V7" s="428"/>
      <c r="W7" s="409" t="s">
        <v>79</v>
      </c>
      <c r="X7" s="410"/>
      <c r="Y7" s="409" t="s">
        <v>354</v>
      </c>
      <c r="Z7" s="410"/>
      <c r="AA7" s="409" t="s">
        <v>270</v>
      </c>
      <c r="AB7" s="411"/>
    </row>
    <row r="8" spans="1:31" ht="13.5" customHeight="1" x14ac:dyDescent="0.2">
      <c r="B8" s="446" t="s">
        <v>116</v>
      </c>
      <c r="C8" s="447"/>
      <c r="D8" s="448"/>
      <c r="E8" s="429">
        <f>SUM(C29:L29)</f>
        <v>10106</v>
      </c>
      <c r="F8" s="430"/>
      <c r="G8" s="430">
        <f>SUM(C27:L27)</f>
        <v>9725.6</v>
      </c>
      <c r="H8" s="430"/>
      <c r="I8" s="430">
        <f>E8-G8</f>
        <v>380.39999999999964</v>
      </c>
      <c r="J8" s="430"/>
      <c r="K8" s="435">
        <f>E8/G8-1</f>
        <v>3.911326807600557E-2</v>
      </c>
      <c r="L8" s="437"/>
      <c r="M8" s="429">
        <f>SUM(M29:T29)</f>
        <v>2005</v>
      </c>
      <c r="N8" s="430"/>
      <c r="O8" s="430">
        <f>SUM(M27:T27)</f>
        <v>8396</v>
      </c>
      <c r="P8" s="430"/>
      <c r="Q8" s="430">
        <f>M8-O8</f>
        <v>-6391</v>
      </c>
      <c r="R8" s="430"/>
      <c r="S8" s="435">
        <f>M8/O8-1</f>
        <v>-0.76119580752739402</v>
      </c>
      <c r="T8" s="436"/>
      <c r="U8" s="429">
        <f>SUM(U29:Z29)</f>
        <v>5450</v>
      </c>
      <c r="V8" s="430"/>
      <c r="W8" s="430">
        <f>SUM(U27:Z27)</f>
        <v>7241</v>
      </c>
      <c r="X8" s="430"/>
      <c r="Y8" s="430">
        <f>U8-W8</f>
        <v>-1791</v>
      </c>
      <c r="Z8" s="430"/>
      <c r="AA8" s="435">
        <f>U8/W8-1</f>
        <v>-0.2473415274133407</v>
      </c>
      <c r="AB8" s="436"/>
    </row>
    <row r="9" spans="1:31" ht="13.5" customHeight="1" x14ac:dyDescent="0.2">
      <c r="B9" s="412" t="s">
        <v>350</v>
      </c>
      <c r="C9" s="413"/>
      <c r="D9" s="414"/>
      <c r="E9" s="415">
        <f>SUM(C47:L47)</f>
        <v>12978</v>
      </c>
      <c r="F9" s="416"/>
      <c r="G9" s="416">
        <f>SUM(C45:L45)</f>
        <v>12583.2</v>
      </c>
      <c r="H9" s="416"/>
      <c r="I9" s="416">
        <f t="shared" ref="I9:I11" si="0">E9-G9</f>
        <v>394.79999999999927</v>
      </c>
      <c r="J9" s="416"/>
      <c r="K9" s="417">
        <f t="shared" ref="K9:K11" si="1">E9/G9-1</f>
        <v>3.1375166889185513E-2</v>
      </c>
      <c r="L9" s="418"/>
      <c r="M9" s="415">
        <f>SUM(M47:T47)</f>
        <v>2424</v>
      </c>
      <c r="N9" s="416"/>
      <c r="O9" s="416">
        <f>SUM(M45:T45)</f>
        <v>11004.400000000001</v>
      </c>
      <c r="P9" s="416"/>
      <c r="Q9" s="416">
        <f t="shared" ref="Q9:Q11" si="2">M9-O9</f>
        <v>-8580.4000000000015</v>
      </c>
      <c r="R9" s="416"/>
      <c r="S9" s="417">
        <f t="shared" ref="S9:S11" si="3">M9/O9-1</f>
        <v>-0.77972447384682497</v>
      </c>
      <c r="T9" s="419"/>
      <c r="U9" s="415">
        <f>SUM(U47:Z47)</f>
        <v>7030</v>
      </c>
      <c r="V9" s="416"/>
      <c r="W9" s="416">
        <f>SUM(U45:Z45)</f>
        <v>9495.7999999999993</v>
      </c>
      <c r="X9" s="416"/>
      <c r="Y9" s="416">
        <f t="shared" ref="Y9:Y11" si="4">U9-W9</f>
        <v>-2465.7999999999993</v>
      </c>
      <c r="Z9" s="416"/>
      <c r="AA9" s="417">
        <f t="shared" ref="AA9:AA11" si="5">U9/W9-1</f>
        <v>-0.25967269740306231</v>
      </c>
      <c r="AB9" s="419"/>
    </row>
    <row r="10" spans="1:31" ht="13.5" customHeight="1" x14ac:dyDescent="0.2">
      <c r="B10" s="449" t="s">
        <v>351</v>
      </c>
      <c r="C10" s="450"/>
      <c r="D10" s="451"/>
      <c r="E10" s="431">
        <f>SUM(C20:L20)</f>
        <v>545</v>
      </c>
      <c r="F10" s="432"/>
      <c r="G10" s="432">
        <f>SUM(C18:L18)</f>
        <v>570.99999999999989</v>
      </c>
      <c r="H10" s="432"/>
      <c r="I10" s="432">
        <f t="shared" si="0"/>
        <v>-25.999999999999886</v>
      </c>
      <c r="J10" s="432"/>
      <c r="K10" s="438">
        <f t="shared" si="1"/>
        <v>-4.5534150612959512E-2</v>
      </c>
      <c r="L10" s="439"/>
      <c r="M10" s="431">
        <f>SUM(M20:T20)</f>
        <v>178</v>
      </c>
      <c r="N10" s="432"/>
      <c r="O10" s="432">
        <f>SUM(M18:T18)</f>
        <v>474.40000000000003</v>
      </c>
      <c r="P10" s="432"/>
      <c r="Q10" s="432">
        <f t="shared" si="2"/>
        <v>-296.40000000000003</v>
      </c>
      <c r="R10" s="432"/>
      <c r="S10" s="438">
        <f t="shared" si="3"/>
        <v>-0.62478920741989885</v>
      </c>
      <c r="T10" s="444"/>
      <c r="U10" s="431">
        <f>SUM(U20:Z20)</f>
        <v>290</v>
      </c>
      <c r="V10" s="432"/>
      <c r="W10" s="432">
        <f>SUM(U18:Z18)</f>
        <v>394.4</v>
      </c>
      <c r="X10" s="432"/>
      <c r="Y10" s="432">
        <f t="shared" si="4"/>
        <v>-104.39999999999998</v>
      </c>
      <c r="Z10" s="432"/>
      <c r="AA10" s="438">
        <f t="shared" si="5"/>
        <v>-0.26470588235294112</v>
      </c>
      <c r="AB10" s="444"/>
    </row>
    <row r="11" spans="1:31" s="295" customFormat="1" ht="13.5" thickBot="1" x14ac:dyDescent="0.25">
      <c r="B11" s="452" t="s">
        <v>352</v>
      </c>
      <c r="C11" s="453"/>
      <c r="D11" s="454"/>
      <c r="E11" s="433">
        <f>SUM(C38:L38)</f>
        <v>12433</v>
      </c>
      <c r="F11" s="434"/>
      <c r="G11" s="434">
        <f>SUM(C36:L36)</f>
        <v>12012.199999999999</v>
      </c>
      <c r="H11" s="434"/>
      <c r="I11" s="434">
        <f t="shared" si="0"/>
        <v>420.80000000000109</v>
      </c>
      <c r="J11" s="434"/>
      <c r="K11" s="440">
        <f t="shared" si="1"/>
        <v>3.5031051764039978E-2</v>
      </c>
      <c r="L11" s="441"/>
      <c r="M11" s="433">
        <f>SUM(M38:T38)</f>
        <v>2246</v>
      </c>
      <c r="N11" s="434"/>
      <c r="O11" s="434">
        <f>SUM(M36:T36)</f>
        <v>10530.000000000002</v>
      </c>
      <c r="P11" s="434"/>
      <c r="Q11" s="434">
        <f t="shared" si="2"/>
        <v>-8284.0000000000018</v>
      </c>
      <c r="R11" s="434"/>
      <c r="S11" s="440">
        <f t="shared" si="3"/>
        <v>-0.78670465337132001</v>
      </c>
      <c r="T11" s="445"/>
      <c r="U11" s="433">
        <f>SUM(U38:Z38)</f>
        <v>6740</v>
      </c>
      <c r="V11" s="434"/>
      <c r="W11" s="434">
        <f>SUM(U36:Z36)</f>
        <v>9101.4</v>
      </c>
      <c r="X11" s="434"/>
      <c r="Y11" s="434">
        <f t="shared" si="4"/>
        <v>-2361.3999999999996</v>
      </c>
      <c r="Z11" s="434"/>
      <c r="AA11" s="440">
        <f t="shared" si="5"/>
        <v>-0.25945458940382793</v>
      </c>
      <c r="AB11" s="445"/>
      <c r="AD11" s="294"/>
      <c r="AE11" s="294"/>
    </row>
    <row r="12" spans="1:31" s="295" customFormat="1" x14ac:dyDescent="0.2">
      <c r="B12" s="253"/>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294"/>
      <c r="AB12" s="296"/>
      <c r="AC12" s="296"/>
    </row>
    <row r="13" spans="1:31" ht="13.5" customHeight="1" x14ac:dyDescent="0.2">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C13" s="316"/>
    </row>
    <row r="14" spans="1:31" s="298" customFormat="1" ht="13.5" customHeight="1" x14ac:dyDescent="0.2">
      <c r="B14" s="348" t="s">
        <v>356</v>
      </c>
      <c r="AC14" s="99"/>
    </row>
    <row r="15" spans="1:31" s="298" customFormat="1" ht="13.5" thickBot="1" x14ac:dyDescent="0.25">
      <c r="AC15" s="99"/>
    </row>
    <row r="16" spans="1:31" s="295" customFormat="1" ht="13.5" customHeight="1" x14ac:dyDescent="0.2">
      <c r="B16" s="297"/>
      <c r="C16" s="420" t="s">
        <v>360</v>
      </c>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2"/>
      <c r="AB16" s="294"/>
    </row>
    <row r="17" spans="2:35" s="295" customFormat="1" ht="13.5" customHeight="1" thickBot="1" x14ac:dyDescent="0.25">
      <c r="B17" s="298"/>
      <c r="C17" s="366">
        <v>2</v>
      </c>
      <c r="D17" s="317">
        <v>3</v>
      </c>
      <c r="E17" s="323">
        <v>4</v>
      </c>
      <c r="F17" s="317">
        <v>5</v>
      </c>
      <c r="G17" s="323">
        <v>6</v>
      </c>
      <c r="H17" s="317">
        <v>7</v>
      </c>
      <c r="I17" s="323">
        <v>8</v>
      </c>
      <c r="J17" s="317">
        <v>9</v>
      </c>
      <c r="K17" s="323">
        <v>10</v>
      </c>
      <c r="L17" s="317">
        <v>11</v>
      </c>
      <c r="M17" s="323">
        <v>12</v>
      </c>
      <c r="N17" s="317">
        <v>13</v>
      </c>
      <c r="O17" s="323">
        <v>14</v>
      </c>
      <c r="P17" s="317">
        <v>15</v>
      </c>
      <c r="Q17" s="323">
        <v>16</v>
      </c>
      <c r="R17" s="317">
        <v>17</v>
      </c>
      <c r="S17" s="323">
        <v>18</v>
      </c>
      <c r="T17" s="317">
        <v>19</v>
      </c>
      <c r="U17" s="323">
        <v>20</v>
      </c>
      <c r="V17" s="317">
        <v>21</v>
      </c>
      <c r="W17" s="323">
        <v>22</v>
      </c>
      <c r="X17" s="317">
        <v>23</v>
      </c>
      <c r="Y17" s="323">
        <v>24</v>
      </c>
      <c r="Z17" s="318">
        <v>25</v>
      </c>
      <c r="AA17" s="331">
        <v>26</v>
      </c>
      <c r="AB17" s="296"/>
      <c r="AC17" s="337"/>
      <c r="AD17" s="338"/>
      <c r="AE17" s="128"/>
      <c r="AF17" s="299"/>
      <c r="AG17" s="300"/>
      <c r="AH17" s="300"/>
    </row>
    <row r="18" spans="2:35" ht="25.5" x14ac:dyDescent="0.2">
      <c r="B18" s="361" t="s">
        <v>358</v>
      </c>
      <c r="C18" s="320">
        <v>60.2</v>
      </c>
      <c r="D18" s="319">
        <v>55.2</v>
      </c>
      <c r="E18" s="320">
        <v>51.4</v>
      </c>
      <c r="F18" s="319">
        <v>57.2</v>
      </c>
      <c r="G18" s="320">
        <v>60.4</v>
      </c>
      <c r="H18" s="319">
        <v>62</v>
      </c>
      <c r="I18" s="320">
        <v>53.4</v>
      </c>
      <c r="J18" s="319">
        <v>60.2</v>
      </c>
      <c r="K18" s="320">
        <v>56.6</v>
      </c>
      <c r="L18" s="319">
        <v>54.4</v>
      </c>
      <c r="M18" s="320">
        <v>54.4</v>
      </c>
      <c r="N18" s="319">
        <v>54.4</v>
      </c>
      <c r="O18" s="320">
        <v>58.2</v>
      </c>
      <c r="P18" s="319">
        <v>61</v>
      </c>
      <c r="Q18" s="320">
        <v>63.6</v>
      </c>
      <c r="R18" s="319">
        <v>62</v>
      </c>
      <c r="S18" s="320">
        <v>60.8</v>
      </c>
      <c r="T18" s="319">
        <v>60</v>
      </c>
      <c r="U18" s="320">
        <v>65</v>
      </c>
      <c r="V18" s="319">
        <v>61.8</v>
      </c>
      <c r="W18" s="320">
        <v>62.8</v>
      </c>
      <c r="X18" s="319">
        <v>68.400000000000006</v>
      </c>
      <c r="Y18" s="320">
        <v>65.400000000000006</v>
      </c>
      <c r="Z18" s="319">
        <v>71</v>
      </c>
      <c r="AA18" s="332">
        <v>72</v>
      </c>
      <c r="AB18" s="316"/>
      <c r="AC18" s="301"/>
      <c r="AD18" s="338"/>
      <c r="AE18" s="302"/>
      <c r="AF18" s="303"/>
      <c r="AG18" s="303"/>
      <c r="AH18" s="304"/>
    </row>
    <row r="19" spans="2:35" s="298" customFormat="1" ht="13.5" customHeight="1" x14ac:dyDescent="0.2">
      <c r="B19" s="328">
        <v>2019</v>
      </c>
      <c r="C19" s="362">
        <v>55</v>
      </c>
      <c r="D19" s="363">
        <v>59</v>
      </c>
      <c r="E19" s="362">
        <v>49</v>
      </c>
      <c r="F19" s="363">
        <v>63</v>
      </c>
      <c r="G19" s="362">
        <v>59</v>
      </c>
      <c r="H19" s="363">
        <v>73</v>
      </c>
      <c r="I19" s="362">
        <v>46</v>
      </c>
      <c r="J19" s="363">
        <v>71</v>
      </c>
      <c r="K19" s="362">
        <v>54</v>
      </c>
      <c r="L19" s="363">
        <v>48</v>
      </c>
      <c r="M19" s="362">
        <v>57</v>
      </c>
      <c r="N19" s="363">
        <v>71</v>
      </c>
      <c r="O19" s="362">
        <v>48</v>
      </c>
      <c r="P19" s="363">
        <v>54</v>
      </c>
      <c r="Q19" s="362">
        <v>66</v>
      </c>
      <c r="R19" s="363">
        <v>54</v>
      </c>
      <c r="S19" s="362">
        <v>60</v>
      </c>
      <c r="T19" s="363">
        <v>49</v>
      </c>
      <c r="U19" s="362">
        <v>69</v>
      </c>
      <c r="V19" s="363">
        <v>50</v>
      </c>
      <c r="W19" s="362">
        <v>59</v>
      </c>
      <c r="X19" s="363">
        <v>50</v>
      </c>
      <c r="Y19" s="362">
        <v>58</v>
      </c>
      <c r="Z19" s="363">
        <v>66</v>
      </c>
      <c r="AA19" s="364">
        <v>87</v>
      </c>
      <c r="AB19" s="99"/>
      <c r="AC19" s="305"/>
      <c r="AD19" s="338"/>
      <c r="AE19" s="302"/>
      <c r="AF19" s="340"/>
      <c r="AG19" s="303"/>
      <c r="AH19" s="304"/>
    </row>
    <row r="20" spans="2:35" s="295" customFormat="1" ht="13.5" customHeight="1" thickBot="1" x14ac:dyDescent="0.25">
      <c r="B20" s="329">
        <v>2020</v>
      </c>
      <c r="C20" s="324">
        <v>67</v>
      </c>
      <c r="D20" s="325">
        <v>64</v>
      </c>
      <c r="E20" s="324">
        <v>51</v>
      </c>
      <c r="F20" s="325">
        <v>55</v>
      </c>
      <c r="G20" s="324">
        <v>62</v>
      </c>
      <c r="H20" s="325">
        <v>58</v>
      </c>
      <c r="I20" s="324">
        <v>51</v>
      </c>
      <c r="J20" s="325">
        <v>48</v>
      </c>
      <c r="K20" s="324">
        <v>37</v>
      </c>
      <c r="L20" s="325">
        <v>52</v>
      </c>
      <c r="M20" s="324">
        <v>15</v>
      </c>
      <c r="N20" s="325">
        <v>22</v>
      </c>
      <c r="O20" s="324">
        <v>18</v>
      </c>
      <c r="P20" s="325">
        <v>24</v>
      </c>
      <c r="Q20" s="324">
        <v>27</v>
      </c>
      <c r="R20" s="325">
        <v>25</v>
      </c>
      <c r="S20" s="324">
        <v>22</v>
      </c>
      <c r="T20" s="325">
        <v>25</v>
      </c>
      <c r="U20" s="324">
        <v>41</v>
      </c>
      <c r="V20" s="325">
        <v>72</v>
      </c>
      <c r="W20" s="324">
        <v>52</v>
      </c>
      <c r="X20" s="325">
        <v>43</v>
      </c>
      <c r="Y20" s="324">
        <v>40</v>
      </c>
      <c r="Z20" s="325">
        <v>42</v>
      </c>
      <c r="AA20" s="365">
        <v>50</v>
      </c>
      <c r="AB20" s="291"/>
      <c r="AC20" s="301"/>
      <c r="AD20" s="338"/>
      <c r="AE20" s="302"/>
      <c r="AF20" s="303"/>
      <c r="AG20" s="303"/>
      <c r="AH20" s="304"/>
    </row>
    <row r="21" spans="2:35" s="295" customFormat="1" ht="13.5" customHeight="1" x14ac:dyDescent="0.2">
      <c r="B21" s="297"/>
      <c r="C21" s="293"/>
      <c r="D21" s="293"/>
      <c r="E21" s="293"/>
      <c r="F21" s="293"/>
      <c r="G21" s="293"/>
      <c r="H21" s="293"/>
      <c r="I21" s="293"/>
      <c r="J21" s="293"/>
      <c r="K21" s="293"/>
      <c r="L21" s="293"/>
      <c r="M21" s="293"/>
      <c r="N21" s="293"/>
      <c r="O21" s="293"/>
      <c r="P21" s="293"/>
      <c r="Q21" s="293"/>
      <c r="R21" s="293"/>
      <c r="S21" s="293"/>
      <c r="T21" s="293"/>
      <c r="U21" s="293"/>
      <c r="V21" s="293"/>
      <c r="W21" s="293"/>
      <c r="X21" s="341"/>
      <c r="Y21" s="294"/>
      <c r="Z21" s="294"/>
      <c r="AA21" s="294"/>
      <c r="AB21" s="296"/>
      <c r="AC21" s="296"/>
      <c r="AD21" s="301"/>
      <c r="AE21" s="338"/>
      <c r="AF21" s="302"/>
      <c r="AG21" s="303"/>
      <c r="AH21" s="303"/>
      <c r="AI21" s="304"/>
    </row>
    <row r="22" spans="2:35" ht="13.5" customHeight="1" x14ac:dyDescent="0.2">
      <c r="B22" s="297"/>
      <c r="X22" s="339"/>
      <c r="AB22" s="316"/>
      <c r="AC22" s="316"/>
      <c r="AD22" s="301"/>
      <c r="AE22" s="338"/>
      <c r="AF22" s="302"/>
      <c r="AG22" s="303"/>
      <c r="AH22" s="303"/>
      <c r="AI22" s="304"/>
    </row>
    <row r="23" spans="2:35" s="298" customFormat="1" ht="13.5" customHeight="1" x14ac:dyDescent="0.2">
      <c r="B23" s="348" t="s">
        <v>357</v>
      </c>
      <c r="AD23" s="305"/>
      <c r="AE23" s="342"/>
      <c r="AF23" s="305"/>
    </row>
    <row r="24" spans="2:35" s="295" customFormat="1" ht="13.5" customHeight="1" thickBot="1" x14ac:dyDescent="0.25">
      <c r="AD24" s="301"/>
      <c r="AE24" s="343"/>
      <c r="AF24" s="301"/>
    </row>
    <row r="25" spans="2:35" s="295" customFormat="1" ht="13.5" customHeight="1" x14ac:dyDescent="0.2">
      <c r="B25" s="297"/>
      <c r="C25" s="420" t="s">
        <v>360</v>
      </c>
      <c r="D25" s="421"/>
      <c r="E25" s="421"/>
      <c r="F25" s="421"/>
      <c r="G25" s="421"/>
      <c r="H25" s="421"/>
      <c r="I25" s="421"/>
      <c r="J25" s="421"/>
      <c r="K25" s="421"/>
      <c r="L25" s="421"/>
      <c r="M25" s="421"/>
      <c r="N25" s="421"/>
      <c r="O25" s="421"/>
      <c r="P25" s="421"/>
      <c r="Q25" s="421"/>
      <c r="R25" s="421"/>
      <c r="S25" s="421"/>
      <c r="T25" s="421"/>
      <c r="U25" s="421"/>
      <c r="V25" s="421"/>
      <c r="W25" s="421"/>
      <c r="X25" s="421"/>
      <c r="Y25" s="421"/>
      <c r="Z25" s="421"/>
      <c r="AA25" s="422"/>
      <c r="AB25" s="296"/>
      <c r="AC25" s="301"/>
      <c r="AD25" s="343"/>
      <c r="AE25" s="301"/>
    </row>
    <row r="26" spans="2:35" ht="13.5" customHeight="1" thickBot="1" x14ac:dyDescent="0.25">
      <c r="B26" s="298"/>
      <c r="C26" s="366">
        <v>2</v>
      </c>
      <c r="D26" s="317">
        <v>3</v>
      </c>
      <c r="E26" s="323">
        <v>4</v>
      </c>
      <c r="F26" s="317">
        <v>5</v>
      </c>
      <c r="G26" s="323">
        <v>6</v>
      </c>
      <c r="H26" s="317">
        <v>7</v>
      </c>
      <c r="I26" s="323">
        <v>8</v>
      </c>
      <c r="J26" s="317">
        <v>9</v>
      </c>
      <c r="K26" s="323">
        <v>10</v>
      </c>
      <c r="L26" s="317">
        <v>11</v>
      </c>
      <c r="M26" s="323">
        <v>12</v>
      </c>
      <c r="N26" s="317">
        <v>13</v>
      </c>
      <c r="O26" s="323">
        <v>14</v>
      </c>
      <c r="P26" s="317">
        <v>15</v>
      </c>
      <c r="Q26" s="323">
        <v>16</v>
      </c>
      <c r="R26" s="317">
        <v>17</v>
      </c>
      <c r="S26" s="323">
        <v>18</v>
      </c>
      <c r="T26" s="317">
        <v>19</v>
      </c>
      <c r="U26" s="323">
        <v>20</v>
      </c>
      <c r="V26" s="317">
        <v>21</v>
      </c>
      <c r="W26" s="323">
        <v>22</v>
      </c>
      <c r="X26" s="317">
        <v>23</v>
      </c>
      <c r="Y26" s="323">
        <v>24</v>
      </c>
      <c r="Z26" s="318">
        <v>25</v>
      </c>
      <c r="AA26" s="331">
        <v>26</v>
      </c>
      <c r="AB26" s="316"/>
      <c r="AC26" s="301"/>
      <c r="AD26" s="343"/>
      <c r="AE26" s="301"/>
    </row>
    <row r="27" spans="2:35" ht="25.5" x14ac:dyDescent="0.2">
      <c r="B27" s="327" t="s">
        <v>358</v>
      </c>
      <c r="C27" s="320">
        <v>1021</v>
      </c>
      <c r="D27" s="319">
        <v>1014.4</v>
      </c>
      <c r="E27" s="320">
        <v>987.4</v>
      </c>
      <c r="F27" s="319">
        <v>1000.8</v>
      </c>
      <c r="G27" s="320">
        <v>927.8</v>
      </c>
      <c r="H27" s="319">
        <v>985.4</v>
      </c>
      <c r="I27" s="320">
        <v>893</v>
      </c>
      <c r="J27" s="319">
        <v>930.8</v>
      </c>
      <c r="K27" s="320">
        <v>965.8</v>
      </c>
      <c r="L27" s="319">
        <v>999.2</v>
      </c>
      <c r="M27" s="320">
        <v>981.4</v>
      </c>
      <c r="N27" s="319">
        <v>1048.2</v>
      </c>
      <c r="O27" s="320">
        <v>1086.2</v>
      </c>
      <c r="P27" s="319">
        <v>1087.4000000000001</v>
      </c>
      <c r="Q27" s="320">
        <v>1103.2</v>
      </c>
      <c r="R27" s="319">
        <v>1036.4000000000001</v>
      </c>
      <c r="S27" s="320">
        <v>1033.4000000000001</v>
      </c>
      <c r="T27" s="319">
        <v>1019.8</v>
      </c>
      <c r="U27" s="320">
        <v>1149</v>
      </c>
      <c r="V27" s="319">
        <v>1151</v>
      </c>
      <c r="W27" s="320">
        <v>1145</v>
      </c>
      <c r="X27" s="319">
        <v>1260.5999999999999</v>
      </c>
      <c r="Y27" s="320">
        <v>1221.8</v>
      </c>
      <c r="Z27" s="319">
        <v>1313.6</v>
      </c>
      <c r="AA27" s="332">
        <v>1279</v>
      </c>
      <c r="AC27" s="301"/>
      <c r="AD27" s="343"/>
      <c r="AE27" s="301"/>
    </row>
    <row r="28" spans="2:35" ht="13.5" customHeight="1" x14ac:dyDescent="0.2">
      <c r="B28" s="328">
        <v>2019</v>
      </c>
      <c r="C28" s="362">
        <v>972</v>
      </c>
      <c r="D28" s="363">
        <v>1013</v>
      </c>
      <c r="E28" s="362">
        <v>877</v>
      </c>
      <c r="F28" s="363">
        <v>918</v>
      </c>
      <c r="G28" s="362">
        <v>1001</v>
      </c>
      <c r="H28" s="363">
        <v>1115</v>
      </c>
      <c r="I28" s="362">
        <v>972</v>
      </c>
      <c r="J28" s="363">
        <v>957</v>
      </c>
      <c r="K28" s="362">
        <v>909</v>
      </c>
      <c r="L28" s="363">
        <v>938</v>
      </c>
      <c r="M28" s="362">
        <v>1088</v>
      </c>
      <c r="N28" s="363">
        <v>1168</v>
      </c>
      <c r="O28" s="362">
        <v>1024</v>
      </c>
      <c r="P28" s="363">
        <v>1049</v>
      </c>
      <c r="Q28" s="362">
        <v>1071</v>
      </c>
      <c r="R28" s="363">
        <v>930</v>
      </c>
      <c r="S28" s="362">
        <v>950</v>
      </c>
      <c r="T28" s="363">
        <v>963</v>
      </c>
      <c r="U28" s="362">
        <v>1105</v>
      </c>
      <c r="V28" s="363">
        <v>1116</v>
      </c>
      <c r="W28" s="362">
        <v>1124</v>
      </c>
      <c r="X28" s="363">
        <v>1157</v>
      </c>
      <c r="Y28" s="362">
        <v>1144</v>
      </c>
      <c r="Z28" s="363">
        <v>1293</v>
      </c>
      <c r="AA28" s="364">
        <v>1320</v>
      </c>
      <c r="AC28" s="301"/>
      <c r="AD28" s="343"/>
      <c r="AE28" s="301"/>
    </row>
    <row r="29" spans="2:35" ht="13.5" customHeight="1" thickBot="1" x14ac:dyDescent="0.25">
      <c r="B29" s="329">
        <v>2020</v>
      </c>
      <c r="C29" s="324">
        <v>1097</v>
      </c>
      <c r="D29" s="325">
        <v>1070</v>
      </c>
      <c r="E29" s="324">
        <v>1044</v>
      </c>
      <c r="F29" s="325">
        <v>1081</v>
      </c>
      <c r="G29" s="324">
        <v>1059</v>
      </c>
      <c r="H29" s="325">
        <v>988</v>
      </c>
      <c r="I29" s="324">
        <v>946</v>
      </c>
      <c r="J29" s="325">
        <v>928</v>
      </c>
      <c r="K29" s="324">
        <v>983</v>
      </c>
      <c r="L29" s="325">
        <v>910</v>
      </c>
      <c r="M29" s="324">
        <v>225</v>
      </c>
      <c r="N29" s="325">
        <v>148</v>
      </c>
      <c r="O29" s="324">
        <v>197</v>
      </c>
      <c r="P29" s="325">
        <v>243</v>
      </c>
      <c r="Q29" s="324">
        <v>252</v>
      </c>
      <c r="R29" s="325">
        <v>308</v>
      </c>
      <c r="S29" s="324">
        <v>269</v>
      </c>
      <c r="T29" s="325">
        <v>363</v>
      </c>
      <c r="U29" s="324">
        <v>757</v>
      </c>
      <c r="V29" s="325">
        <v>926</v>
      </c>
      <c r="W29" s="324">
        <v>997</v>
      </c>
      <c r="X29" s="325">
        <v>892</v>
      </c>
      <c r="Y29" s="324">
        <v>885</v>
      </c>
      <c r="Z29" s="325">
        <v>993</v>
      </c>
      <c r="AA29" s="365">
        <v>1072</v>
      </c>
      <c r="AB29" s="344"/>
      <c r="AC29" s="301"/>
      <c r="AD29" s="343"/>
      <c r="AE29" s="301"/>
    </row>
    <row r="30" spans="2:35" ht="13.5" customHeight="1" x14ac:dyDescent="0.2">
      <c r="AB30" s="306"/>
      <c r="AC30" s="344"/>
    </row>
    <row r="31" spans="2:35" ht="13.5" customHeight="1" x14ac:dyDescent="0.2">
      <c r="B31" s="307"/>
      <c r="C31" s="307"/>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6"/>
      <c r="AC31" s="344"/>
    </row>
    <row r="32" spans="2:35" ht="13.5" customHeight="1" x14ac:dyDescent="0.2">
      <c r="B32" s="348" t="s">
        <v>359</v>
      </c>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344"/>
    </row>
    <row r="33" spans="2:32" ht="13.5" customHeight="1" thickBot="1" x14ac:dyDescent="0.25">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344"/>
    </row>
    <row r="34" spans="2:32" ht="13.5" customHeight="1" x14ac:dyDescent="0.2">
      <c r="B34" s="297"/>
      <c r="C34" s="420" t="s">
        <v>360</v>
      </c>
      <c r="D34" s="421"/>
      <c r="E34" s="421"/>
      <c r="F34" s="421"/>
      <c r="G34" s="421"/>
      <c r="H34" s="421"/>
      <c r="I34" s="421"/>
      <c r="J34" s="421"/>
      <c r="K34" s="421"/>
      <c r="L34" s="421"/>
      <c r="M34" s="421"/>
      <c r="N34" s="421"/>
      <c r="O34" s="421"/>
      <c r="P34" s="421"/>
      <c r="Q34" s="421"/>
      <c r="R34" s="421"/>
      <c r="S34" s="421"/>
      <c r="T34" s="421"/>
      <c r="U34" s="421"/>
      <c r="V34" s="421"/>
      <c r="W34" s="421"/>
      <c r="X34" s="421"/>
      <c r="Y34" s="421"/>
      <c r="Z34" s="421"/>
      <c r="AA34" s="422"/>
      <c r="AB34" s="344"/>
    </row>
    <row r="35" spans="2:32" ht="13.5" customHeight="1" thickBot="1" x14ac:dyDescent="0.25">
      <c r="B35" s="298"/>
      <c r="C35" s="366">
        <v>2</v>
      </c>
      <c r="D35" s="317">
        <v>3</v>
      </c>
      <c r="E35" s="323">
        <v>4</v>
      </c>
      <c r="F35" s="317">
        <v>5</v>
      </c>
      <c r="G35" s="323">
        <v>6</v>
      </c>
      <c r="H35" s="317">
        <v>7</v>
      </c>
      <c r="I35" s="323">
        <v>8</v>
      </c>
      <c r="J35" s="317">
        <v>9</v>
      </c>
      <c r="K35" s="323">
        <v>10</v>
      </c>
      <c r="L35" s="317">
        <v>11</v>
      </c>
      <c r="M35" s="323">
        <v>12</v>
      </c>
      <c r="N35" s="317">
        <v>13</v>
      </c>
      <c r="O35" s="323">
        <v>14</v>
      </c>
      <c r="P35" s="317">
        <v>15</v>
      </c>
      <c r="Q35" s="323">
        <v>16</v>
      </c>
      <c r="R35" s="317">
        <v>17</v>
      </c>
      <c r="S35" s="323">
        <v>18</v>
      </c>
      <c r="T35" s="317">
        <v>19</v>
      </c>
      <c r="U35" s="323">
        <v>20</v>
      </c>
      <c r="V35" s="317">
        <v>21</v>
      </c>
      <c r="W35" s="323">
        <v>22</v>
      </c>
      <c r="X35" s="317">
        <v>23</v>
      </c>
      <c r="Y35" s="323">
        <v>24</v>
      </c>
      <c r="Z35" s="318">
        <v>25</v>
      </c>
      <c r="AA35" s="331">
        <v>26</v>
      </c>
      <c r="AB35" s="344"/>
    </row>
    <row r="36" spans="2:32" ht="25.5" x14ac:dyDescent="0.2">
      <c r="B36" s="327" t="s">
        <v>358</v>
      </c>
      <c r="C36" s="320">
        <v>1242.5999999999999</v>
      </c>
      <c r="D36" s="319">
        <v>1251.4000000000001</v>
      </c>
      <c r="E36" s="320">
        <v>1228.8</v>
      </c>
      <c r="F36" s="319">
        <v>1228.2</v>
      </c>
      <c r="G36" s="320">
        <v>1141.5999999999999</v>
      </c>
      <c r="H36" s="319">
        <v>1214.2</v>
      </c>
      <c r="I36" s="320">
        <v>1107.2</v>
      </c>
      <c r="J36" s="319">
        <v>1168.4000000000001</v>
      </c>
      <c r="K36" s="320">
        <v>1207</v>
      </c>
      <c r="L36" s="319">
        <v>1222.8</v>
      </c>
      <c r="M36" s="320">
        <v>1228</v>
      </c>
      <c r="N36" s="319">
        <v>1297.5999999999999</v>
      </c>
      <c r="O36" s="320">
        <v>1361</v>
      </c>
      <c r="P36" s="319">
        <v>1357.2</v>
      </c>
      <c r="Q36" s="320">
        <v>1371.2</v>
      </c>
      <c r="R36" s="319">
        <v>1296.5999999999999</v>
      </c>
      <c r="S36" s="320">
        <v>1326.2</v>
      </c>
      <c r="T36" s="319">
        <v>1292.2</v>
      </c>
      <c r="U36" s="320">
        <v>1430.8</v>
      </c>
      <c r="V36" s="319">
        <v>1457.8</v>
      </c>
      <c r="W36" s="320">
        <v>1447</v>
      </c>
      <c r="X36" s="319">
        <v>1589.4</v>
      </c>
      <c r="Y36" s="320">
        <v>1531.6</v>
      </c>
      <c r="Z36" s="319">
        <v>1644.8</v>
      </c>
      <c r="AA36" s="332">
        <v>1617.8</v>
      </c>
      <c r="AB36" s="344"/>
    </row>
    <row r="37" spans="2:32" ht="13.5" customHeight="1" x14ac:dyDescent="0.2">
      <c r="B37" s="328">
        <v>2019</v>
      </c>
      <c r="C37" s="322">
        <v>1206</v>
      </c>
      <c r="D37" s="321">
        <v>1225</v>
      </c>
      <c r="E37" s="322">
        <v>1114</v>
      </c>
      <c r="F37" s="321">
        <v>1132</v>
      </c>
      <c r="G37" s="322">
        <v>1237</v>
      </c>
      <c r="H37" s="321">
        <v>1347</v>
      </c>
      <c r="I37" s="322">
        <v>1192</v>
      </c>
      <c r="J37" s="321">
        <v>1139</v>
      </c>
      <c r="K37" s="322">
        <v>1106</v>
      </c>
      <c r="L37" s="321">
        <v>1174</v>
      </c>
      <c r="M37" s="322">
        <v>1354</v>
      </c>
      <c r="N37" s="321">
        <v>1427</v>
      </c>
      <c r="O37" s="322">
        <v>1267</v>
      </c>
      <c r="P37" s="321">
        <v>1303</v>
      </c>
      <c r="Q37" s="322">
        <v>1317</v>
      </c>
      <c r="R37" s="321">
        <v>1198</v>
      </c>
      <c r="S37" s="322">
        <v>1200</v>
      </c>
      <c r="T37" s="321">
        <v>1255</v>
      </c>
      <c r="U37" s="322">
        <v>1364</v>
      </c>
      <c r="V37" s="321">
        <v>1378</v>
      </c>
      <c r="W37" s="322">
        <v>1442</v>
      </c>
      <c r="X37" s="321">
        <v>1467</v>
      </c>
      <c r="Y37" s="322">
        <v>1463</v>
      </c>
      <c r="Z37" s="321">
        <v>1604</v>
      </c>
      <c r="AA37" s="333">
        <v>1694</v>
      </c>
      <c r="AB37" s="344"/>
    </row>
    <row r="38" spans="2:32" ht="13.5" customHeight="1" thickBot="1" x14ac:dyDescent="0.25">
      <c r="B38" s="329">
        <v>2020</v>
      </c>
      <c r="C38" s="324">
        <v>1320</v>
      </c>
      <c r="D38" s="325">
        <v>1328</v>
      </c>
      <c r="E38" s="324">
        <v>1326</v>
      </c>
      <c r="F38" s="325">
        <v>1324</v>
      </c>
      <c r="G38" s="324">
        <v>1287</v>
      </c>
      <c r="H38" s="325">
        <v>1223</v>
      </c>
      <c r="I38" s="324">
        <v>1154</v>
      </c>
      <c r="J38" s="325">
        <v>1155</v>
      </c>
      <c r="K38" s="324">
        <v>1209</v>
      </c>
      <c r="L38" s="325">
        <v>1107</v>
      </c>
      <c r="M38" s="324">
        <v>283</v>
      </c>
      <c r="N38" s="325">
        <v>150</v>
      </c>
      <c r="O38" s="324">
        <v>220</v>
      </c>
      <c r="P38" s="325">
        <v>264</v>
      </c>
      <c r="Q38" s="324">
        <v>275</v>
      </c>
      <c r="R38" s="325">
        <v>335</v>
      </c>
      <c r="S38" s="324">
        <v>323</v>
      </c>
      <c r="T38" s="325">
        <v>396</v>
      </c>
      <c r="U38" s="324">
        <v>878</v>
      </c>
      <c r="V38" s="325">
        <v>1099</v>
      </c>
      <c r="W38" s="324">
        <v>1254</v>
      </c>
      <c r="X38" s="325">
        <v>1117</v>
      </c>
      <c r="Y38" s="330">
        <v>1128</v>
      </c>
      <c r="Z38" s="326">
        <v>1264</v>
      </c>
      <c r="AA38" s="334">
        <v>1367</v>
      </c>
      <c r="AB38" s="344"/>
    </row>
    <row r="39" spans="2:32" ht="13.5" customHeight="1" x14ac:dyDescent="0.2">
      <c r="B39" s="308"/>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308"/>
      <c r="AB39" s="306"/>
      <c r="AC39" s="344"/>
    </row>
    <row r="40" spans="2:32" ht="13.5" customHeight="1" x14ac:dyDescent="0.2">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308"/>
      <c r="AB40" s="306"/>
      <c r="AC40" s="344"/>
    </row>
    <row r="41" spans="2:32" ht="14.25" x14ac:dyDescent="0.2">
      <c r="B41" s="348" t="s">
        <v>361</v>
      </c>
      <c r="C41" s="298"/>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344"/>
    </row>
    <row r="42" spans="2:32" ht="13.5" customHeight="1" thickBot="1" x14ac:dyDescent="0.25">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300"/>
      <c r="AD42" s="300"/>
      <c r="AE42" s="300"/>
      <c r="AF42" s="300"/>
    </row>
    <row r="43" spans="2:32" ht="13.5" customHeight="1" x14ac:dyDescent="0.2">
      <c r="B43" s="297"/>
      <c r="C43" s="420" t="s">
        <v>360</v>
      </c>
      <c r="D43" s="421"/>
      <c r="E43" s="421"/>
      <c r="F43" s="421"/>
      <c r="G43" s="421"/>
      <c r="H43" s="421"/>
      <c r="I43" s="421"/>
      <c r="J43" s="421"/>
      <c r="K43" s="421"/>
      <c r="L43" s="421"/>
      <c r="M43" s="421"/>
      <c r="N43" s="421"/>
      <c r="O43" s="421"/>
      <c r="P43" s="421"/>
      <c r="Q43" s="421"/>
      <c r="R43" s="421"/>
      <c r="S43" s="421"/>
      <c r="T43" s="421"/>
      <c r="U43" s="421"/>
      <c r="V43" s="421"/>
      <c r="W43" s="421"/>
      <c r="X43" s="421"/>
      <c r="Y43" s="421"/>
      <c r="Z43" s="421"/>
      <c r="AA43" s="422"/>
      <c r="AB43" s="300"/>
      <c r="AC43" s="300"/>
      <c r="AD43" s="300"/>
      <c r="AE43" s="300"/>
    </row>
    <row r="44" spans="2:32" ht="13.5" customHeight="1" thickBot="1" x14ac:dyDescent="0.25">
      <c r="B44" s="298"/>
      <c r="C44" s="366">
        <v>2</v>
      </c>
      <c r="D44" s="317">
        <v>3</v>
      </c>
      <c r="E44" s="323">
        <v>4</v>
      </c>
      <c r="F44" s="317">
        <v>5</v>
      </c>
      <c r="G44" s="323">
        <v>6</v>
      </c>
      <c r="H44" s="317">
        <v>7</v>
      </c>
      <c r="I44" s="323">
        <v>8</v>
      </c>
      <c r="J44" s="317">
        <v>9</v>
      </c>
      <c r="K44" s="323">
        <v>10</v>
      </c>
      <c r="L44" s="317">
        <v>11</v>
      </c>
      <c r="M44" s="323">
        <v>12</v>
      </c>
      <c r="N44" s="317">
        <v>13</v>
      </c>
      <c r="O44" s="323">
        <v>14</v>
      </c>
      <c r="P44" s="317">
        <v>15</v>
      </c>
      <c r="Q44" s="323">
        <v>16</v>
      </c>
      <c r="R44" s="317">
        <v>17</v>
      </c>
      <c r="S44" s="323">
        <v>18</v>
      </c>
      <c r="T44" s="317">
        <v>19</v>
      </c>
      <c r="U44" s="323">
        <v>20</v>
      </c>
      <c r="V44" s="317">
        <v>21</v>
      </c>
      <c r="W44" s="323">
        <v>22</v>
      </c>
      <c r="X44" s="317">
        <v>23</v>
      </c>
      <c r="Y44" s="323">
        <v>24</v>
      </c>
      <c r="Z44" s="318">
        <v>25</v>
      </c>
      <c r="AA44" s="331">
        <v>26</v>
      </c>
      <c r="AB44" s="300"/>
      <c r="AC44" s="300"/>
      <c r="AD44" s="300"/>
      <c r="AE44" s="300"/>
    </row>
    <row r="45" spans="2:32" ht="25.5" x14ac:dyDescent="0.2">
      <c r="B45" s="327" t="s">
        <v>358</v>
      </c>
      <c r="C45" s="320">
        <f t="shared" ref="C45:AA47" si="6">C18+C36</f>
        <v>1302.8</v>
      </c>
      <c r="D45" s="319">
        <f t="shared" si="6"/>
        <v>1306.6000000000001</v>
      </c>
      <c r="E45" s="320">
        <f t="shared" si="6"/>
        <v>1280.2</v>
      </c>
      <c r="F45" s="319">
        <f t="shared" si="6"/>
        <v>1285.4000000000001</v>
      </c>
      <c r="G45" s="320">
        <f t="shared" si="6"/>
        <v>1202</v>
      </c>
      <c r="H45" s="319">
        <f t="shared" si="6"/>
        <v>1276.2</v>
      </c>
      <c r="I45" s="320">
        <f t="shared" si="6"/>
        <v>1160.6000000000001</v>
      </c>
      <c r="J45" s="319">
        <f t="shared" si="6"/>
        <v>1228.6000000000001</v>
      </c>
      <c r="K45" s="320">
        <f t="shared" si="6"/>
        <v>1263.5999999999999</v>
      </c>
      <c r="L45" s="319">
        <f t="shared" si="6"/>
        <v>1277.2</v>
      </c>
      <c r="M45" s="320">
        <f t="shared" si="6"/>
        <v>1282.4000000000001</v>
      </c>
      <c r="N45" s="319">
        <f t="shared" si="6"/>
        <v>1352</v>
      </c>
      <c r="O45" s="320">
        <f t="shared" si="6"/>
        <v>1419.2</v>
      </c>
      <c r="P45" s="319">
        <f t="shared" si="6"/>
        <v>1418.2</v>
      </c>
      <c r="Q45" s="320">
        <f t="shared" si="6"/>
        <v>1434.8</v>
      </c>
      <c r="R45" s="319">
        <f t="shared" si="6"/>
        <v>1358.6</v>
      </c>
      <c r="S45" s="320">
        <f t="shared" si="6"/>
        <v>1387</v>
      </c>
      <c r="T45" s="319">
        <f t="shared" si="6"/>
        <v>1352.2</v>
      </c>
      <c r="U45" s="320">
        <f t="shared" si="6"/>
        <v>1495.8</v>
      </c>
      <c r="V45" s="319">
        <f t="shared" si="6"/>
        <v>1519.6</v>
      </c>
      <c r="W45" s="320">
        <f t="shared" si="6"/>
        <v>1509.8</v>
      </c>
      <c r="X45" s="319">
        <f t="shared" si="6"/>
        <v>1657.8000000000002</v>
      </c>
      <c r="Y45" s="320">
        <f t="shared" si="6"/>
        <v>1597</v>
      </c>
      <c r="Z45" s="319">
        <f t="shared" si="6"/>
        <v>1715.8</v>
      </c>
      <c r="AA45" s="332">
        <f t="shared" si="6"/>
        <v>1689.8</v>
      </c>
      <c r="AB45" s="300"/>
      <c r="AC45" s="300"/>
      <c r="AD45" s="300"/>
      <c r="AE45" s="300"/>
    </row>
    <row r="46" spans="2:32" ht="13.5" customHeight="1" x14ac:dyDescent="0.2">
      <c r="B46" s="328">
        <v>2019</v>
      </c>
      <c r="C46" s="322">
        <f t="shared" si="6"/>
        <v>1261</v>
      </c>
      <c r="D46" s="321">
        <f t="shared" si="6"/>
        <v>1284</v>
      </c>
      <c r="E46" s="322">
        <f t="shared" si="6"/>
        <v>1163</v>
      </c>
      <c r="F46" s="321">
        <f t="shared" si="6"/>
        <v>1195</v>
      </c>
      <c r="G46" s="322">
        <f t="shared" si="6"/>
        <v>1296</v>
      </c>
      <c r="H46" s="321">
        <f t="shared" si="6"/>
        <v>1420</v>
      </c>
      <c r="I46" s="322">
        <f t="shared" si="6"/>
        <v>1238</v>
      </c>
      <c r="J46" s="321">
        <f t="shared" si="6"/>
        <v>1210</v>
      </c>
      <c r="K46" s="322">
        <f t="shared" si="6"/>
        <v>1160</v>
      </c>
      <c r="L46" s="321">
        <f t="shared" si="6"/>
        <v>1222</v>
      </c>
      <c r="M46" s="322">
        <f t="shared" si="6"/>
        <v>1411</v>
      </c>
      <c r="N46" s="321">
        <f t="shared" si="6"/>
        <v>1498</v>
      </c>
      <c r="O46" s="322">
        <f t="shared" si="6"/>
        <v>1315</v>
      </c>
      <c r="P46" s="321">
        <f t="shared" si="6"/>
        <v>1357</v>
      </c>
      <c r="Q46" s="322">
        <f t="shared" si="6"/>
        <v>1383</v>
      </c>
      <c r="R46" s="321">
        <f t="shared" si="6"/>
        <v>1252</v>
      </c>
      <c r="S46" s="322">
        <f t="shared" si="6"/>
        <v>1260</v>
      </c>
      <c r="T46" s="321">
        <f t="shared" si="6"/>
        <v>1304</v>
      </c>
      <c r="U46" s="322">
        <f t="shared" si="6"/>
        <v>1433</v>
      </c>
      <c r="V46" s="321">
        <f t="shared" si="6"/>
        <v>1428</v>
      </c>
      <c r="W46" s="322">
        <f t="shared" si="6"/>
        <v>1501</v>
      </c>
      <c r="X46" s="321">
        <f t="shared" si="6"/>
        <v>1517</v>
      </c>
      <c r="Y46" s="322">
        <f t="shared" si="6"/>
        <v>1521</v>
      </c>
      <c r="Z46" s="321">
        <f t="shared" si="6"/>
        <v>1670</v>
      </c>
      <c r="AA46" s="333">
        <f t="shared" si="6"/>
        <v>1781</v>
      </c>
      <c r="AB46" s="300"/>
      <c r="AC46" s="300"/>
      <c r="AD46" s="300"/>
      <c r="AE46" s="300"/>
    </row>
    <row r="47" spans="2:32" ht="13.5" customHeight="1" thickBot="1" x14ac:dyDescent="0.25">
      <c r="B47" s="329">
        <v>2020</v>
      </c>
      <c r="C47" s="324">
        <f t="shared" si="6"/>
        <v>1387</v>
      </c>
      <c r="D47" s="325">
        <f t="shared" si="6"/>
        <v>1392</v>
      </c>
      <c r="E47" s="324">
        <f t="shared" si="6"/>
        <v>1377</v>
      </c>
      <c r="F47" s="325">
        <f t="shared" si="6"/>
        <v>1379</v>
      </c>
      <c r="G47" s="324">
        <f t="shared" si="6"/>
        <v>1349</v>
      </c>
      <c r="H47" s="325">
        <f t="shared" si="6"/>
        <v>1281</v>
      </c>
      <c r="I47" s="324">
        <f t="shared" si="6"/>
        <v>1205</v>
      </c>
      <c r="J47" s="325">
        <f t="shared" si="6"/>
        <v>1203</v>
      </c>
      <c r="K47" s="324">
        <f t="shared" si="6"/>
        <v>1246</v>
      </c>
      <c r="L47" s="325">
        <f t="shared" si="6"/>
        <v>1159</v>
      </c>
      <c r="M47" s="324">
        <f t="shared" si="6"/>
        <v>298</v>
      </c>
      <c r="N47" s="325">
        <f t="shared" si="6"/>
        <v>172</v>
      </c>
      <c r="O47" s="324">
        <f t="shared" si="6"/>
        <v>238</v>
      </c>
      <c r="P47" s="325">
        <f t="shared" si="6"/>
        <v>288</v>
      </c>
      <c r="Q47" s="324">
        <f t="shared" si="6"/>
        <v>302</v>
      </c>
      <c r="R47" s="325">
        <f t="shared" si="6"/>
        <v>360</v>
      </c>
      <c r="S47" s="324">
        <f t="shared" si="6"/>
        <v>345</v>
      </c>
      <c r="T47" s="325">
        <f t="shared" si="6"/>
        <v>421</v>
      </c>
      <c r="U47" s="324">
        <f t="shared" si="6"/>
        <v>919</v>
      </c>
      <c r="V47" s="325">
        <f t="shared" si="6"/>
        <v>1171</v>
      </c>
      <c r="W47" s="324">
        <f t="shared" si="6"/>
        <v>1306</v>
      </c>
      <c r="X47" s="325">
        <f t="shared" si="6"/>
        <v>1160</v>
      </c>
      <c r="Y47" s="330">
        <f t="shared" si="6"/>
        <v>1168</v>
      </c>
      <c r="Z47" s="326">
        <f t="shared" si="6"/>
        <v>1306</v>
      </c>
      <c r="AA47" s="334">
        <f t="shared" si="6"/>
        <v>1417</v>
      </c>
      <c r="AB47" s="300"/>
      <c r="AC47" s="300"/>
      <c r="AD47" s="300"/>
      <c r="AE47" s="300"/>
    </row>
    <row r="48" spans="2:32" ht="13.5" customHeight="1" x14ac:dyDescent="0.2">
      <c r="B48" s="309"/>
      <c r="AA48" s="300"/>
      <c r="AB48" s="300"/>
      <c r="AC48" s="300"/>
      <c r="AD48" s="300"/>
      <c r="AE48" s="300"/>
      <c r="AF48" s="300"/>
    </row>
    <row r="49" spans="2:39" ht="13.5" customHeight="1" x14ac:dyDescent="0.2">
      <c r="B49" s="309"/>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81"/>
      <c r="AB49" s="306"/>
      <c r="AC49" s="306"/>
    </row>
    <row r="50" spans="2:39" ht="13.5" customHeight="1" x14ac:dyDescent="0.2">
      <c r="B50" s="99"/>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81"/>
      <c r="AB50" s="306"/>
      <c r="AC50" s="306"/>
    </row>
    <row r="51" spans="2:39" ht="13.5" customHeight="1" x14ac:dyDescent="0.25">
      <c r="B51" s="356" t="s">
        <v>362</v>
      </c>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81"/>
      <c r="AB51" s="306"/>
      <c r="AC51" s="306"/>
    </row>
    <row r="52" spans="2:39" ht="13.5" customHeight="1" thickBot="1" x14ac:dyDescent="0.25">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B52" s="306"/>
      <c r="AC52" s="306"/>
    </row>
    <row r="53" spans="2:39" ht="18.75" customHeight="1" x14ac:dyDescent="0.2">
      <c r="B53" s="455"/>
      <c r="C53" s="455"/>
      <c r="D53" s="456"/>
      <c r="E53" s="358" t="s">
        <v>353</v>
      </c>
      <c r="F53" s="359"/>
      <c r="G53" s="359"/>
      <c r="H53" s="359"/>
      <c r="I53" s="359"/>
      <c r="J53" s="359"/>
      <c r="K53" s="359"/>
      <c r="L53" s="357"/>
      <c r="M53" s="358" t="s">
        <v>363</v>
      </c>
      <c r="N53" s="359"/>
      <c r="O53" s="359"/>
      <c r="P53" s="359"/>
      <c r="Q53" s="359"/>
      <c r="R53" s="359"/>
      <c r="S53" s="359"/>
      <c r="T53" s="357"/>
      <c r="U53" s="358" t="s">
        <v>355</v>
      </c>
      <c r="V53" s="359"/>
      <c r="W53" s="359"/>
      <c r="X53" s="359"/>
      <c r="Y53" s="359"/>
      <c r="Z53" s="359"/>
      <c r="AA53" s="359"/>
      <c r="AB53" s="357"/>
      <c r="AC53" s="306"/>
    </row>
    <row r="54" spans="2:39" ht="18" customHeight="1" thickBot="1" x14ac:dyDescent="0.25">
      <c r="B54" s="457"/>
      <c r="C54" s="457"/>
      <c r="D54" s="458"/>
      <c r="E54" s="424">
        <v>2020</v>
      </c>
      <c r="F54" s="425"/>
      <c r="G54" s="423" t="s">
        <v>79</v>
      </c>
      <c r="H54" s="423"/>
      <c r="I54" s="423" t="s">
        <v>354</v>
      </c>
      <c r="J54" s="423"/>
      <c r="K54" s="423" t="s">
        <v>270</v>
      </c>
      <c r="L54" s="409"/>
      <c r="M54" s="424">
        <v>2020</v>
      </c>
      <c r="N54" s="425"/>
      <c r="O54" s="423" t="s">
        <v>79</v>
      </c>
      <c r="P54" s="423"/>
      <c r="Q54" s="423" t="s">
        <v>354</v>
      </c>
      <c r="R54" s="423"/>
      <c r="S54" s="423" t="s">
        <v>270</v>
      </c>
      <c r="T54" s="426"/>
      <c r="U54" s="427">
        <v>2020</v>
      </c>
      <c r="V54" s="428"/>
      <c r="W54" s="409" t="s">
        <v>79</v>
      </c>
      <c r="X54" s="410"/>
      <c r="Y54" s="409" t="s">
        <v>354</v>
      </c>
      <c r="Z54" s="410"/>
      <c r="AA54" s="409" t="s">
        <v>270</v>
      </c>
      <c r="AB54" s="411"/>
      <c r="AC54" s="306"/>
    </row>
    <row r="55" spans="2:39" ht="13.5" customHeight="1" x14ac:dyDescent="0.2">
      <c r="B55" s="446" t="s">
        <v>325</v>
      </c>
      <c r="C55" s="447"/>
      <c r="D55" s="448"/>
      <c r="E55" s="429">
        <v>93</v>
      </c>
      <c r="F55" s="430"/>
      <c r="G55" s="430">
        <v>99</v>
      </c>
      <c r="H55" s="430"/>
      <c r="I55" s="430">
        <f>E55-G55</f>
        <v>-6</v>
      </c>
      <c r="J55" s="430"/>
      <c r="K55" s="435">
        <f>E55/G55-1</f>
        <v>-6.0606060606060552E-2</v>
      </c>
      <c r="L55" s="437"/>
      <c r="M55" s="429">
        <v>25</v>
      </c>
      <c r="N55" s="430"/>
      <c r="O55" s="430">
        <f>281/5</f>
        <v>56.2</v>
      </c>
      <c r="P55" s="430"/>
      <c r="Q55" s="430">
        <f>M55-O55</f>
        <v>-31.200000000000003</v>
      </c>
      <c r="R55" s="430"/>
      <c r="S55" s="435">
        <f>M55/O55-1</f>
        <v>-0.55516014234875444</v>
      </c>
      <c r="T55" s="436"/>
      <c r="U55" s="429">
        <v>37</v>
      </c>
      <c r="V55" s="430"/>
      <c r="W55" s="430">
        <f>238/5</f>
        <v>47.6</v>
      </c>
      <c r="X55" s="430"/>
      <c r="Y55" s="430">
        <f>U55-W55</f>
        <v>-10.600000000000001</v>
      </c>
      <c r="Z55" s="430"/>
      <c r="AA55" s="435">
        <f>U55/W55-1</f>
        <v>-0.22268907563025209</v>
      </c>
      <c r="AB55" s="436"/>
      <c r="AC55" s="306"/>
    </row>
    <row r="56" spans="2:39" ht="13.5" customHeight="1" x14ac:dyDescent="0.2">
      <c r="B56" s="412" t="s">
        <v>364</v>
      </c>
      <c r="C56" s="413"/>
      <c r="D56" s="414"/>
      <c r="E56" s="415">
        <v>19</v>
      </c>
      <c r="F56" s="416"/>
      <c r="G56" s="416">
        <v>20</v>
      </c>
      <c r="H56" s="416"/>
      <c r="I56" s="416">
        <f t="shared" ref="I56:I61" si="7">E56-G56</f>
        <v>-1</v>
      </c>
      <c r="J56" s="416"/>
      <c r="K56" s="417">
        <f t="shared" ref="K56:K61" si="8">E56/G56-1</f>
        <v>-5.0000000000000044E-2</v>
      </c>
      <c r="L56" s="418"/>
      <c r="M56" s="415">
        <v>7</v>
      </c>
      <c r="N56" s="416"/>
      <c r="O56" s="416">
        <f>130/5</f>
        <v>26</v>
      </c>
      <c r="P56" s="416"/>
      <c r="Q56" s="416">
        <f t="shared" ref="Q56:Q61" si="9">M56-O56</f>
        <v>-19</v>
      </c>
      <c r="R56" s="416"/>
      <c r="S56" s="417">
        <f t="shared" ref="S56:S61" si="10">M56/O56-1</f>
        <v>-0.73076923076923084</v>
      </c>
      <c r="T56" s="419"/>
      <c r="U56" s="415">
        <v>19</v>
      </c>
      <c r="V56" s="416"/>
      <c r="W56" s="416">
        <f>105/5</f>
        <v>21</v>
      </c>
      <c r="X56" s="416"/>
      <c r="Y56" s="416">
        <f t="shared" ref="Y56:Y61" si="11">U56-W56</f>
        <v>-2</v>
      </c>
      <c r="Z56" s="416"/>
      <c r="AA56" s="417">
        <f t="shared" ref="AA56:AA61" si="12">U56/W56-1</f>
        <v>-9.5238095238095233E-2</v>
      </c>
      <c r="AB56" s="419"/>
      <c r="AC56" s="306"/>
    </row>
    <row r="57" spans="2:39" ht="13.5" customHeight="1" x14ac:dyDescent="0.2">
      <c r="B57" s="449" t="s">
        <v>327</v>
      </c>
      <c r="C57" s="450"/>
      <c r="D57" s="451"/>
      <c r="E57" s="431">
        <v>19</v>
      </c>
      <c r="F57" s="432"/>
      <c r="G57" s="432">
        <v>20</v>
      </c>
      <c r="H57" s="432"/>
      <c r="I57" s="432">
        <f t="shared" si="7"/>
        <v>-1</v>
      </c>
      <c r="J57" s="432"/>
      <c r="K57" s="438">
        <f t="shared" si="8"/>
        <v>-5.0000000000000044E-2</v>
      </c>
      <c r="L57" s="439"/>
      <c r="M57" s="431">
        <v>9</v>
      </c>
      <c r="N57" s="432"/>
      <c r="O57" s="432">
        <f>80/5</f>
        <v>16</v>
      </c>
      <c r="P57" s="432"/>
      <c r="Q57" s="432">
        <f t="shared" si="9"/>
        <v>-7</v>
      </c>
      <c r="R57" s="432"/>
      <c r="S57" s="438">
        <f t="shared" si="10"/>
        <v>-0.4375</v>
      </c>
      <c r="T57" s="444"/>
      <c r="U57" s="431">
        <v>10</v>
      </c>
      <c r="V57" s="432"/>
      <c r="W57" s="432">
        <f>91/5</f>
        <v>18.2</v>
      </c>
      <c r="X57" s="432"/>
      <c r="Y57" s="432">
        <f t="shared" si="11"/>
        <v>-8.1999999999999993</v>
      </c>
      <c r="Z57" s="432"/>
      <c r="AA57" s="438">
        <f t="shared" si="12"/>
        <v>-0.4505494505494505</v>
      </c>
      <c r="AB57" s="444"/>
      <c r="AC57" s="306"/>
    </row>
    <row r="58" spans="2:39" ht="13.5" customHeight="1" x14ac:dyDescent="0.2">
      <c r="B58" s="412" t="s">
        <v>328</v>
      </c>
      <c r="C58" s="413"/>
      <c r="D58" s="414"/>
      <c r="E58" s="462">
        <v>84</v>
      </c>
      <c r="F58" s="459"/>
      <c r="G58" s="459">
        <v>71</v>
      </c>
      <c r="H58" s="459"/>
      <c r="I58" s="459">
        <f t="shared" si="7"/>
        <v>13</v>
      </c>
      <c r="J58" s="459"/>
      <c r="K58" s="460">
        <f t="shared" si="8"/>
        <v>0.18309859154929575</v>
      </c>
      <c r="L58" s="463"/>
      <c r="M58" s="462">
        <v>29</v>
      </c>
      <c r="N58" s="459"/>
      <c r="O58" s="459">
        <f>541/5</f>
        <v>108.2</v>
      </c>
      <c r="P58" s="459"/>
      <c r="Q58" s="459">
        <f t="shared" si="9"/>
        <v>-79.2</v>
      </c>
      <c r="R58" s="459"/>
      <c r="S58" s="460">
        <f t="shared" si="10"/>
        <v>-0.73197781885397406</v>
      </c>
      <c r="T58" s="461"/>
      <c r="U58" s="462">
        <v>86</v>
      </c>
      <c r="V58" s="459"/>
      <c r="W58" s="459">
        <f>476/5</f>
        <v>95.2</v>
      </c>
      <c r="X58" s="459"/>
      <c r="Y58" s="459">
        <f t="shared" si="11"/>
        <v>-9.2000000000000028</v>
      </c>
      <c r="Z58" s="459"/>
      <c r="AA58" s="460">
        <f t="shared" si="12"/>
        <v>-9.6638655462184864E-2</v>
      </c>
      <c r="AB58" s="461"/>
      <c r="AC58" s="306"/>
    </row>
    <row r="59" spans="2:39" ht="13.5" customHeight="1" x14ac:dyDescent="0.2">
      <c r="B59" s="449" t="s">
        <v>329</v>
      </c>
      <c r="C59" s="450"/>
      <c r="D59" s="451"/>
      <c r="E59" s="475">
        <v>301</v>
      </c>
      <c r="F59" s="472"/>
      <c r="G59" s="472">
        <v>322</v>
      </c>
      <c r="H59" s="472"/>
      <c r="I59" s="472">
        <f t="shared" si="7"/>
        <v>-21</v>
      </c>
      <c r="J59" s="472"/>
      <c r="K59" s="473">
        <f t="shared" si="8"/>
        <v>-6.5217391304347783E-2</v>
      </c>
      <c r="L59" s="476"/>
      <c r="M59" s="475">
        <v>85</v>
      </c>
      <c r="N59" s="472"/>
      <c r="O59" s="472">
        <f>1164/5</f>
        <v>232.8</v>
      </c>
      <c r="P59" s="472"/>
      <c r="Q59" s="472">
        <f t="shared" si="9"/>
        <v>-147.80000000000001</v>
      </c>
      <c r="R59" s="472"/>
      <c r="S59" s="473">
        <f t="shared" si="10"/>
        <v>-0.63487972508591062</v>
      </c>
      <c r="T59" s="474"/>
      <c r="U59" s="475">
        <v>121</v>
      </c>
      <c r="V59" s="472"/>
      <c r="W59" s="472">
        <f>929/5</f>
        <v>185.8</v>
      </c>
      <c r="X59" s="472"/>
      <c r="Y59" s="472">
        <f t="shared" si="11"/>
        <v>-64.800000000000011</v>
      </c>
      <c r="Z59" s="472"/>
      <c r="AA59" s="473">
        <f t="shared" si="12"/>
        <v>-0.34876210979547906</v>
      </c>
      <c r="AB59" s="474"/>
      <c r="AC59" s="306"/>
    </row>
    <row r="60" spans="2:39" ht="13.5" customHeight="1" x14ac:dyDescent="0.2">
      <c r="B60" s="412" t="s">
        <v>330</v>
      </c>
      <c r="C60" s="413"/>
      <c r="D60" s="414"/>
      <c r="E60" s="415">
        <v>6</v>
      </c>
      <c r="F60" s="416"/>
      <c r="G60" s="416">
        <v>8</v>
      </c>
      <c r="H60" s="416"/>
      <c r="I60" s="416">
        <f t="shared" si="7"/>
        <v>-2</v>
      </c>
      <c r="J60" s="416"/>
      <c r="K60" s="417">
        <f t="shared" si="8"/>
        <v>-0.25</v>
      </c>
      <c r="L60" s="418"/>
      <c r="M60" s="415">
        <v>5</v>
      </c>
      <c r="N60" s="416"/>
      <c r="O60" s="416">
        <f>42/5</f>
        <v>8.4</v>
      </c>
      <c r="P60" s="416"/>
      <c r="Q60" s="416">
        <f t="shared" si="9"/>
        <v>-3.4000000000000004</v>
      </c>
      <c r="R60" s="416"/>
      <c r="S60" s="417">
        <f t="shared" si="10"/>
        <v>-0.40476190476190477</v>
      </c>
      <c r="T60" s="419"/>
      <c r="U60" s="415">
        <v>2</v>
      </c>
      <c r="V60" s="416"/>
      <c r="W60" s="416">
        <f>28/5</f>
        <v>5.6</v>
      </c>
      <c r="X60" s="416"/>
      <c r="Y60" s="416">
        <f t="shared" si="11"/>
        <v>-3.5999999999999996</v>
      </c>
      <c r="Z60" s="416"/>
      <c r="AA60" s="417">
        <f t="shared" si="12"/>
        <v>-0.64285714285714279</v>
      </c>
      <c r="AB60" s="419"/>
      <c r="AC60" s="306"/>
    </row>
    <row r="61" spans="2:39" ht="13.5" customHeight="1" thickBot="1" x14ac:dyDescent="0.25">
      <c r="B61" s="468" t="s">
        <v>331</v>
      </c>
      <c r="C61" s="469"/>
      <c r="D61" s="470"/>
      <c r="E61" s="467">
        <v>23</v>
      </c>
      <c r="F61" s="464"/>
      <c r="G61" s="464">
        <v>31</v>
      </c>
      <c r="H61" s="464"/>
      <c r="I61" s="464">
        <f t="shared" si="7"/>
        <v>-8</v>
      </c>
      <c r="J61" s="464"/>
      <c r="K61" s="465">
        <f t="shared" si="8"/>
        <v>-0.25806451612903225</v>
      </c>
      <c r="L61" s="471"/>
      <c r="M61" s="467">
        <v>18</v>
      </c>
      <c r="N61" s="464"/>
      <c r="O61" s="464">
        <f>134/5</f>
        <v>26.8</v>
      </c>
      <c r="P61" s="464"/>
      <c r="Q61" s="464">
        <f t="shared" si="9"/>
        <v>-8.8000000000000007</v>
      </c>
      <c r="R61" s="464"/>
      <c r="S61" s="465">
        <f t="shared" si="10"/>
        <v>-0.32835820895522394</v>
      </c>
      <c r="T61" s="466"/>
      <c r="U61" s="467">
        <v>15</v>
      </c>
      <c r="V61" s="464"/>
      <c r="W61" s="464">
        <f>105/5</f>
        <v>21</v>
      </c>
      <c r="X61" s="464"/>
      <c r="Y61" s="464">
        <f t="shared" si="11"/>
        <v>-6</v>
      </c>
      <c r="Z61" s="464"/>
      <c r="AA61" s="465">
        <f t="shared" si="12"/>
        <v>-0.2857142857142857</v>
      </c>
      <c r="AB61" s="466"/>
      <c r="AC61" s="306"/>
    </row>
    <row r="62" spans="2:39" ht="13.5" customHeight="1" x14ac:dyDescent="0.2">
      <c r="V62" s="255"/>
      <c r="W62" s="255"/>
      <c r="X62" s="255"/>
      <c r="Y62" s="255"/>
      <c r="Z62" s="255"/>
    </row>
    <row r="63" spans="2:39" ht="13.5" customHeight="1" x14ac:dyDescent="0.2">
      <c r="V63" s="255"/>
      <c r="W63" s="255"/>
      <c r="X63" s="255"/>
      <c r="Y63" s="255"/>
      <c r="Z63" s="255"/>
    </row>
    <row r="64" spans="2:39" s="300" customFormat="1" ht="13.5" customHeight="1" x14ac:dyDescent="0.25">
      <c r="B64" s="356" t="s">
        <v>365</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81"/>
      <c r="AB64" s="306"/>
      <c r="AC64" s="310"/>
      <c r="AD64" s="292"/>
      <c r="AE64" s="311"/>
      <c r="AF64" s="306"/>
      <c r="AG64" s="81"/>
      <c r="AI64" s="312"/>
      <c r="AJ64" s="313"/>
      <c r="AK64" s="312"/>
      <c r="AL64" s="312"/>
      <c r="AM64" s="312"/>
    </row>
    <row r="65" spans="1:39" s="300" customFormat="1" ht="13.5" customHeight="1" thickBot="1" x14ac:dyDescent="0.25">
      <c r="B65" s="293"/>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99"/>
      <c r="AB65" s="306"/>
      <c r="AC65" s="314"/>
      <c r="AD65" s="314"/>
      <c r="AE65" s="306"/>
      <c r="AF65" s="306"/>
      <c r="AG65" s="81"/>
      <c r="AI65" s="312"/>
      <c r="AJ65" s="313"/>
      <c r="AK65" s="312"/>
      <c r="AL65" s="312"/>
      <c r="AM65" s="312"/>
    </row>
    <row r="66" spans="1:39" s="300" customFormat="1" ht="18.75" customHeight="1" x14ac:dyDescent="0.2">
      <c r="B66" s="455"/>
      <c r="C66" s="455"/>
      <c r="D66" s="456"/>
      <c r="E66" s="358" t="s">
        <v>353</v>
      </c>
      <c r="F66" s="359"/>
      <c r="G66" s="359"/>
      <c r="H66" s="359"/>
      <c r="I66" s="359"/>
      <c r="J66" s="359"/>
      <c r="K66" s="359"/>
      <c r="L66" s="357"/>
      <c r="M66" s="358" t="s">
        <v>363</v>
      </c>
      <c r="N66" s="359"/>
      <c r="O66" s="359"/>
      <c r="P66" s="359"/>
      <c r="Q66" s="359"/>
      <c r="R66" s="359"/>
      <c r="S66" s="359"/>
      <c r="T66" s="357"/>
      <c r="U66" s="358" t="s">
        <v>355</v>
      </c>
      <c r="V66" s="359"/>
      <c r="W66" s="359"/>
      <c r="X66" s="359"/>
      <c r="Y66" s="359"/>
      <c r="Z66" s="359"/>
      <c r="AA66" s="359"/>
      <c r="AB66" s="357"/>
      <c r="AC66" s="345"/>
      <c r="AD66" s="345"/>
      <c r="AE66" s="345"/>
      <c r="AF66" s="306"/>
      <c r="AG66" s="81"/>
      <c r="AI66" s="312"/>
      <c r="AJ66" s="313"/>
      <c r="AK66" s="312"/>
      <c r="AL66" s="312"/>
      <c r="AM66" s="312"/>
    </row>
    <row r="67" spans="1:39" ht="18" customHeight="1" thickBot="1" x14ac:dyDescent="0.25">
      <c r="B67" s="457"/>
      <c r="C67" s="457"/>
      <c r="D67" s="458"/>
      <c r="E67" s="424">
        <v>2020</v>
      </c>
      <c r="F67" s="425"/>
      <c r="G67" s="423" t="s">
        <v>79</v>
      </c>
      <c r="H67" s="423"/>
      <c r="I67" s="423" t="s">
        <v>354</v>
      </c>
      <c r="J67" s="423"/>
      <c r="K67" s="423" t="s">
        <v>270</v>
      </c>
      <c r="L67" s="409"/>
      <c r="M67" s="424">
        <v>2020</v>
      </c>
      <c r="N67" s="425"/>
      <c r="O67" s="423" t="s">
        <v>79</v>
      </c>
      <c r="P67" s="423"/>
      <c r="Q67" s="423" t="s">
        <v>354</v>
      </c>
      <c r="R67" s="423"/>
      <c r="S67" s="423" t="s">
        <v>270</v>
      </c>
      <c r="T67" s="426"/>
      <c r="U67" s="427">
        <v>2020</v>
      </c>
      <c r="V67" s="428"/>
      <c r="W67" s="409" t="s">
        <v>79</v>
      </c>
      <c r="X67" s="410"/>
      <c r="Y67" s="409" t="s">
        <v>354</v>
      </c>
      <c r="Z67" s="410"/>
      <c r="AA67" s="409" t="s">
        <v>270</v>
      </c>
      <c r="AB67" s="411"/>
    </row>
    <row r="68" spans="1:39" ht="13.5" customHeight="1" x14ac:dyDescent="0.2">
      <c r="B68" s="446" t="s">
        <v>343</v>
      </c>
      <c r="C68" s="447"/>
      <c r="D68" s="448"/>
      <c r="E68" s="429">
        <v>26</v>
      </c>
      <c r="F68" s="430"/>
      <c r="G68" s="430">
        <v>30</v>
      </c>
      <c r="H68" s="430"/>
      <c r="I68" s="430">
        <f>E68-G68</f>
        <v>-4</v>
      </c>
      <c r="J68" s="430"/>
      <c r="K68" s="435">
        <f>E68/G68-1</f>
        <v>-0.1333333333333333</v>
      </c>
      <c r="L68" s="437"/>
      <c r="M68" s="429">
        <v>6</v>
      </c>
      <c r="N68" s="430"/>
      <c r="O68" s="430">
        <f>124/5</f>
        <v>24.8</v>
      </c>
      <c r="P68" s="430"/>
      <c r="Q68" s="430">
        <f>M68-O68</f>
        <v>-18.8</v>
      </c>
      <c r="R68" s="430"/>
      <c r="S68" s="435">
        <f>M68/O68-1</f>
        <v>-0.75806451612903225</v>
      </c>
      <c r="T68" s="436"/>
      <c r="U68" s="429">
        <v>17</v>
      </c>
      <c r="V68" s="430"/>
      <c r="W68" s="430">
        <f>115/5</f>
        <v>23</v>
      </c>
      <c r="X68" s="430"/>
      <c r="Y68" s="430">
        <f>U68-W68</f>
        <v>-6</v>
      </c>
      <c r="Z68" s="430"/>
      <c r="AA68" s="435">
        <f>U68/W68-1</f>
        <v>-0.26086956521739135</v>
      </c>
      <c r="AB68" s="436"/>
    </row>
    <row r="69" spans="1:39" ht="13.5" customHeight="1" x14ac:dyDescent="0.2">
      <c r="B69" s="412" t="s">
        <v>344</v>
      </c>
      <c r="C69" s="413"/>
      <c r="D69" s="414"/>
      <c r="E69" s="415">
        <v>101</v>
      </c>
      <c r="F69" s="416"/>
      <c r="G69" s="416">
        <v>100</v>
      </c>
      <c r="H69" s="416"/>
      <c r="I69" s="416">
        <f t="shared" ref="I69:I73" si="13">E69-G69</f>
        <v>1</v>
      </c>
      <c r="J69" s="416"/>
      <c r="K69" s="417">
        <f t="shared" ref="K69:K73" si="14">E69/G69-1</f>
        <v>1.0000000000000009E-2</v>
      </c>
      <c r="L69" s="418"/>
      <c r="M69" s="415">
        <v>32</v>
      </c>
      <c r="N69" s="416"/>
      <c r="O69" s="416">
        <f>419/5</f>
        <v>83.8</v>
      </c>
      <c r="P69" s="416"/>
      <c r="Q69" s="416">
        <f t="shared" ref="Q69:Q73" si="15">M69-O69</f>
        <v>-51.8</v>
      </c>
      <c r="R69" s="416"/>
      <c r="S69" s="417">
        <f t="shared" ref="S69:S73" si="16">M69/O69-1</f>
        <v>-0.61813842482100245</v>
      </c>
      <c r="T69" s="419"/>
      <c r="U69" s="415">
        <v>53</v>
      </c>
      <c r="V69" s="416"/>
      <c r="W69" s="416">
        <f>323/5</f>
        <v>64.599999999999994</v>
      </c>
      <c r="X69" s="416"/>
      <c r="Y69" s="416">
        <f t="shared" ref="Y69:Y73" si="17">U69-W69</f>
        <v>-11.599999999999994</v>
      </c>
      <c r="Z69" s="416"/>
      <c r="AA69" s="417">
        <f t="shared" ref="AA69:AA73" si="18">U69/W69-1</f>
        <v>-0.17956656346749222</v>
      </c>
      <c r="AB69" s="419"/>
    </row>
    <row r="70" spans="1:39" ht="13.5" customHeight="1" x14ac:dyDescent="0.2">
      <c r="B70" s="449" t="s">
        <v>345</v>
      </c>
      <c r="C70" s="450"/>
      <c r="D70" s="451"/>
      <c r="E70" s="431">
        <v>154</v>
      </c>
      <c r="F70" s="432"/>
      <c r="G70" s="432">
        <v>163</v>
      </c>
      <c r="H70" s="432"/>
      <c r="I70" s="432">
        <f t="shared" si="13"/>
        <v>-9</v>
      </c>
      <c r="J70" s="432"/>
      <c r="K70" s="438">
        <f t="shared" si="14"/>
        <v>-5.5214723926380382E-2</v>
      </c>
      <c r="L70" s="439"/>
      <c r="M70" s="431">
        <v>57</v>
      </c>
      <c r="N70" s="432"/>
      <c r="O70" s="432">
        <v>145</v>
      </c>
      <c r="P70" s="432"/>
      <c r="Q70" s="432">
        <f t="shared" si="15"/>
        <v>-88</v>
      </c>
      <c r="R70" s="432"/>
      <c r="S70" s="438">
        <f t="shared" si="16"/>
        <v>-0.60689655172413792</v>
      </c>
      <c r="T70" s="444"/>
      <c r="U70" s="431">
        <v>67</v>
      </c>
      <c r="V70" s="432"/>
      <c r="W70" s="432">
        <v>119</v>
      </c>
      <c r="X70" s="432"/>
      <c r="Y70" s="432">
        <f t="shared" si="17"/>
        <v>-52</v>
      </c>
      <c r="Z70" s="432"/>
      <c r="AA70" s="438">
        <f t="shared" si="18"/>
        <v>-0.43697478991596639</v>
      </c>
      <c r="AB70" s="444"/>
    </row>
    <row r="71" spans="1:39" ht="13.5" customHeight="1" x14ac:dyDescent="0.2">
      <c r="B71" s="412" t="s">
        <v>346</v>
      </c>
      <c r="C71" s="413"/>
      <c r="D71" s="414"/>
      <c r="E71" s="415">
        <v>123</v>
      </c>
      <c r="F71" s="416"/>
      <c r="G71" s="416">
        <v>128</v>
      </c>
      <c r="H71" s="416"/>
      <c r="I71" s="416">
        <f t="shared" si="13"/>
        <v>-5</v>
      </c>
      <c r="J71" s="416"/>
      <c r="K71" s="417">
        <f t="shared" si="14"/>
        <v>-3.90625E-2</v>
      </c>
      <c r="L71" s="418"/>
      <c r="M71" s="415">
        <v>50</v>
      </c>
      <c r="N71" s="416"/>
      <c r="O71" s="416">
        <v>113</v>
      </c>
      <c r="P71" s="416"/>
      <c r="Q71" s="416">
        <f t="shared" si="15"/>
        <v>-63</v>
      </c>
      <c r="R71" s="416"/>
      <c r="S71" s="417">
        <f t="shared" si="16"/>
        <v>-0.55752212389380529</v>
      </c>
      <c r="T71" s="419"/>
      <c r="U71" s="415">
        <v>77</v>
      </c>
      <c r="V71" s="416"/>
      <c r="W71" s="416">
        <v>93</v>
      </c>
      <c r="X71" s="416"/>
      <c r="Y71" s="416">
        <f t="shared" si="17"/>
        <v>-16</v>
      </c>
      <c r="Z71" s="416"/>
      <c r="AA71" s="417">
        <f t="shared" si="18"/>
        <v>-0.17204301075268813</v>
      </c>
      <c r="AB71" s="419"/>
    </row>
    <row r="72" spans="1:39" ht="13.5" customHeight="1" x14ac:dyDescent="0.2">
      <c r="B72" s="449" t="s">
        <v>347</v>
      </c>
      <c r="C72" s="450"/>
      <c r="D72" s="451"/>
      <c r="E72" s="431">
        <v>52</v>
      </c>
      <c r="F72" s="432"/>
      <c r="G72" s="432">
        <v>55</v>
      </c>
      <c r="H72" s="432"/>
      <c r="I72" s="432">
        <f t="shared" si="13"/>
        <v>-3</v>
      </c>
      <c r="J72" s="432"/>
      <c r="K72" s="438">
        <f t="shared" si="14"/>
        <v>-5.4545454545454564E-2</v>
      </c>
      <c r="L72" s="439"/>
      <c r="M72" s="431">
        <v>18</v>
      </c>
      <c r="N72" s="432"/>
      <c r="O72" s="432">
        <f>223/5</f>
        <v>44.6</v>
      </c>
      <c r="P72" s="432"/>
      <c r="Q72" s="432">
        <f t="shared" si="15"/>
        <v>-26.6</v>
      </c>
      <c r="R72" s="432"/>
      <c r="S72" s="438">
        <f t="shared" si="16"/>
        <v>-0.5964125560538116</v>
      </c>
      <c r="T72" s="444"/>
      <c r="U72" s="431">
        <v>34</v>
      </c>
      <c r="V72" s="432"/>
      <c r="W72" s="432">
        <f>198/5</f>
        <v>39.6</v>
      </c>
      <c r="X72" s="432"/>
      <c r="Y72" s="432">
        <f t="shared" si="17"/>
        <v>-5.6000000000000014</v>
      </c>
      <c r="Z72" s="432"/>
      <c r="AA72" s="438">
        <f t="shared" si="18"/>
        <v>-0.14141414141414144</v>
      </c>
      <c r="AB72" s="444"/>
    </row>
    <row r="73" spans="1:39" ht="13.5" customHeight="1" thickBot="1" x14ac:dyDescent="0.25">
      <c r="B73" s="452" t="s">
        <v>348</v>
      </c>
      <c r="C73" s="453"/>
      <c r="D73" s="454"/>
      <c r="E73" s="477">
        <v>89</v>
      </c>
      <c r="F73" s="478"/>
      <c r="G73" s="478">
        <v>95</v>
      </c>
      <c r="H73" s="478"/>
      <c r="I73" s="478">
        <f t="shared" si="13"/>
        <v>-6</v>
      </c>
      <c r="J73" s="478"/>
      <c r="K73" s="479">
        <f t="shared" si="14"/>
        <v>-6.315789473684208E-2</v>
      </c>
      <c r="L73" s="480"/>
      <c r="M73" s="477">
        <v>15</v>
      </c>
      <c r="N73" s="478"/>
      <c r="O73" s="478">
        <f>313/5</f>
        <v>62.6</v>
      </c>
      <c r="P73" s="478"/>
      <c r="Q73" s="482">
        <f t="shared" si="15"/>
        <v>-47.6</v>
      </c>
      <c r="R73" s="483"/>
      <c r="S73" s="480">
        <f t="shared" si="16"/>
        <v>-0.76038338658146964</v>
      </c>
      <c r="T73" s="484"/>
      <c r="U73" s="477">
        <v>42</v>
      </c>
      <c r="V73" s="478"/>
      <c r="W73" s="478">
        <f>275/5</f>
        <v>55</v>
      </c>
      <c r="X73" s="478"/>
      <c r="Y73" s="478">
        <f t="shared" si="17"/>
        <v>-13</v>
      </c>
      <c r="Z73" s="478"/>
      <c r="AA73" s="479">
        <f t="shared" si="18"/>
        <v>-0.23636363636363633</v>
      </c>
      <c r="AB73" s="481"/>
    </row>
    <row r="74" spans="1:39" ht="31.5" customHeight="1" x14ac:dyDescent="0.2">
      <c r="V74" s="255"/>
      <c r="W74" s="255"/>
      <c r="X74" s="255"/>
      <c r="Y74" s="255"/>
      <c r="Z74" s="255"/>
    </row>
    <row r="75" spans="1:39" ht="25.5" customHeight="1" thickBot="1" x14ac:dyDescent="0.25">
      <c r="A75" s="381" t="s">
        <v>302</v>
      </c>
      <c r="B75" s="349"/>
      <c r="C75" s="350"/>
      <c r="D75" s="350"/>
      <c r="E75" s="350"/>
      <c r="F75" s="350"/>
      <c r="G75" s="350"/>
      <c r="H75" s="350"/>
      <c r="I75" s="350"/>
      <c r="J75" s="350"/>
      <c r="K75" s="350"/>
      <c r="L75" s="350"/>
      <c r="M75" s="350"/>
      <c r="N75" s="350"/>
      <c r="O75" s="350"/>
      <c r="P75" s="350"/>
      <c r="Q75" s="350"/>
      <c r="R75" s="350"/>
      <c r="S75" s="350"/>
      <c r="T75" s="350"/>
      <c r="U75" s="350"/>
      <c r="V75" s="350"/>
      <c r="W75" s="350"/>
      <c r="X75" s="351"/>
      <c r="Y75" s="351"/>
      <c r="Z75" s="351"/>
      <c r="AA75" s="351"/>
      <c r="AB75" s="351"/>
      <c r="AC75" s="352" t="s">
        <v>366</v>
      </c>
    </row>
    <row r="76" spans="1:39" ht="32.25" customHeight="1" thickTop="1" x14ac:dyDescent="0.2">
      <c r="A76" s="443" t="s">
        <v>303</v>
      </c>
      <c r="B76" s="443"/>
      <c r="C76" s="443"/>
      <c r="D76" s="443"/>
      <c r="E76" s="443"/>
      <c r="F76" s="443"/>
      <c r="G76" s="443"/>
      <c r="H76" s="443"/>
      <c r="I76" s="443"/>
      <c r="J76" s="443"/>
      <c r="K76" s="443"/>
      <c r="L76" s="443"/>
      <c r="M76" s="443"/>
      <c r="N76" s="443"/>
      <c r="O76" s="443"/>
      <c r="P76" s="443"/>
      <c r="Q76" s="443"/>
      <c r="R76" s="443"/>
      <c r="S76" s="443"/>
      <c r="T76" s="443"/>
      <c r="U76" s="443"/>
      <c r="V76" s="443"/>
      <c r="W76" s="443"/>
      <c r="X76" s="443"/>
      <c r="Y76" s="443"/>
      <c r="Z76" s="443"/>
      <c r="AA76" s="443"/>
      <c r="AB76" s="443"/>
      <c r="AC76" s="443"/>
    </row>
    <row r="77" spans="1:39" ht="12.75" customHeight="1" x14ac:dyDescent="0.2">
      <c r="A77" s="397" t="s">
        <v>160</v>
      </c>
      <c r="B77" s="397"/>
      <c r="C77" s="397"/>
      <c r="D77" s="397"/>
      <c r="E77" s="397"/>
      <c r="F77" s="397"/>
      <c r="G77" s="397"/>
      <c r="H77" s="397"/>
      <c r="I77" s="397"/>
      <c r="J77" s="397"/>
      <c r="K77" s="397"/>
      <c r="L77" s="397"/>
      <c r="M77" s="397"/>
      <c r="N77" s="397"/>
      <c r="O77" s="397"/>
      <c r="P77" s="397"/>
      <c r="Q77" s="397"/>
      <c r="R77" s="397"/>
      <c r="S77" s="397"/>
      <c r="T77" s="397"/>
      <c r="U77" s="397"/>
      <c r="V77" s="397"/>
      <c r="W77" s="397"/>
      <c r="X77" s="397"/>
      <c r="Y77" s="397"/>
      <c r="Z77" s="397"/>
      <c r="AA77" s="397"/>
      <c r="AB77" s="397"/>
      <c r="AC77" s="397"/>
    </row>
    <row r="78" spans="1:39" x14ac:dyDescent="0.2">
      <c r="B78" s="315"/>
    </row>
    <row r="90" spans="2:26" x14ac:dyDescent="0.2">
      <c r="B90" s="346"/>
      <c r="C90" s="347"/>
      <c r="D90" s="347"/>
      <c r="E90" s="347"/>
      <c r="F90" s="347"/>
      <c r="G90" s="347"/>
      <c r="H90" s="347"/>
      <c r="I90" s="347"/>
      <c r="J90" s="347"/>
      <c r="K90" s="347"/>
      <c r="L90" s="347"/>
      <c r="M90" s="347"/>
      <c r="N90" s="347"/>
      <c r="O90" s="347"/>
      <c r="P90" s="347"/>
      <c r="Q90" s="347"/>
      <c r="R90" s="347"/>
      <c r="S90" s="347"/>
      <c r="T90" s="347"/>
      <c r="U90" s="347"/>
      <c r="V90" s="347"/>
      <c r="W90" s="347"/>
      <c r="X90" s="347"/>
      <c r="Y90" s="347"/>
      <c r="Z90" s="347"/>
    </row>
  </sheetData>
  <sheetProtection selectLockedCells="1"/>
  <mergeCells count="270">
    <mergeCell ref="A1:AC1"/>
    <mergeCell ref="B6:D6"/>
    <mergeCell ref="B7:D7"/>
    <mergeCell ref="E7:F7"/>
    <mergeCell ref="G7:H7"/>
    <mergeCell ref="I7:J7"/>
    <mergeCell ref="K7:L7"/>
    <mergeCell ref="M7:N7"/>
    <mergeCell ref="O7:P7"/>
    <mergeCell ref="Q7:R7"/>
    <mergeCell ref="S7:T7"/>
    <mergeCell ref="U7:V7"/>
    <mergeCell ref="W7:X7"/>
    <mergeCell ref="Y7:Z7"/>
    <mergeCell ref="AA7:AB7"/>
    <mergeCell ref="B8:D8"/>
    <mergeCell ref="E8:F8"/>
    <mergeCell ref="G8:H8"/>
    <mergeCell ref="I8:J8"/>
    <mergeCell ref="K8:L8"/>
    <mergeCell ref="Y8:Z8"/>
    <mergeCell ref="AA8:AB8"/>
    <mergeCell ref="B9:D9"/>
    <mergeCell ref="E9:F9"/>
    <mergeCell ref="G9:H9"/>
    <mergeCell ref="I9:J9"/>
    <mergeCell ref="K9:L9"/>
    <mergeCell ref="M9:N9"/>
    <mergeCell ref="O9:P9"/>
    <mergeCell ref="Q9:R9"/>
    <mergeCell ref="M8:N8"/>
    <mergeCell ref="O8:P8"/>
    <mergeCell ref="Q8:R8"/>
    <mergeCell ref="S8:T8"/>
    <mergeCell ref="U8:V8"/>
    <mergeCell ref="W8:X8"/>
    <mergeCell ref="S9:T9"/>
    <mergeCell ref="U9:V9"/>
    <mergeCell ref="W9:X9"/>
    <mergeCell ref="Y9:Z9"/>
    <mergeCell ref="AA9:AB9"/>
    <mergeCell ref="B10:D10"/>
    <mergeCell ref="E10:F10"/>
    <mergeCell ref="G10:H10"/>
    <mergeCell ref="I10:J10"/>
    <mergeCell ref="K10:L10"/>
    <mergeCell ref="S11:T11"/>
    <mergeCell ref="U11:V11"/>
    <mergeCell ref="W11:X11"/>
    <mergeCell ref="Y11:Z11"/>
    <mergeCell ref="AA11:AB11"/>
    <mergeCell ref="C16:AA16"/>
    <mergeCell ref="Y10:Z10"/>
    <mergeCell ref="AA10:AB10"/>
    <mergeCell ref="B11:D11"/>
    <mergeCell ref="E11:F11"/>
    <mergeCell ref="G11:H11"/>
    <mergeCell ref="I11:J11"/>
    <mergeCell ref="K11:L11"/>
    <mergeCell ref="M11:N11"/>
    <mergeCell ref="O11:P11"/>
    <mergeCell ref="Q11:R11"/>
    <mergeCell ref="M10:N10"/>
    <mergeCell ref="O10:P10"/>
    <mergeCell ref="Q10:R10"/>
    <mergeCell ref="S10:T10"/>
    <mergeCell ref="U10:V10"/>
    <mergeCell ref="W10:X10"/>
    <mergeCell ref="C25:AA25"/>
    <mergeCell ref="C34:AA34"/>
    <mergeCell ref="C43:AA43"/>
    <mergeCell ref="B53:D53"/>
    <mergeCell ref="B54:D54"/>
    <mergeCell ref="E54:F54"/>
    <mergeCell ref="G54:H54"/>
    <mergeCell ref="I54:J54"/>
    <mergeCell ref="K54:L54"/>
    <mergeCell ref="M54:N54"/>
    <mergeCell ref="AA54:AB54"/>
    <mergeCell ref="B55:D55"/>
    <mergeCell ref="E55:F55"/>
    <mergeCell ref="G55:H55"/>
    <mergeCell ref="I55:J55"/>
    <mergeCell ref="K55:L55"/>
    <mergeCell ref="M55:N55"/>
    <mergeCell ref="O55:P55"/>
    <mergeCell ref="Q55:R55"/>
    <mergeCell ref="S55:T55"/>
    <mergeCell ref="O54:P54"/>
    <mergeCell ref="Q54:R54"/>
    <mergeCell ref="S54:T54"/>
    <mergeCell ref="U54:V54"/>
    <mergeCell ref="W54:X54"/>
    <mergeCell ref="Y54:Z54"/>
    <mergeCell ref="U55:V55"/>
    <mergeCell ref="W55:X55"/>
    <mergeCell ref="Y55:Z55"/>
    <mergeCell ref="AA55:AB55"/>
    <mergeCell ref="B56:D56"/>
    <mergeCell ref="E56:F56"/>
    <mergeCell ref="G56:H56"/>
    <mergeCell ref="I56:J56"/>
    <mergeCell ref="K56:L56"/>
    <mergeCell ref="M56:N56"/>
    <mergeCell ref="AA56:AB56"/>
    <mergeCell ref="B57:D57"/>
    <mergeCell ref="E57:F57"/>
    <mergeCell ref="G57:H57"/>
    <mergeCell ref="I57:J57"/>
    <mergeCell ref="K57:L57"/>
    <mergeCell ref="M57:N57"/>
    <mergeCell ref="O57:P57"/>
    <mergeCell ref="Q57:R57"/>
    <mergeCell ref="S57:T57"/>
    <mergeCell ref="O56:P56"/>
    <mergeCell ref="Q56:R56"/>
    <mergeCell ref="S56:T56"/>
    <mergeCell ref="U56:V56"/>
    <mergeCell ref="W56:X56"/>
    <mergeCell ref="Y56:Z56"/>
    <mergeCell ref="U57:V57"/>
    <mergeCell ref="W57:X57"/>
    <mergeCell ref="Y57:Z57"/>
    <mergeCell ref="AA57:AB57"/>
    <mergeCell ref="B58:D58"/>
    <mergeCell ref="E58:F58"/>
    <mergeCell ref="G58:H58"/>
    <mergeCell ref="I58:J58"/>
    <mergeCell ref="K58:L58"/>
    <mergeCell ref="M58:N58"/>
    <mergeCell ref="AA58:AB58"/>
    <mergeCell ref="B59:D59"/>
    <mergeCell ref="E59:F59"/>
    <mergeCell ref="G59:H59"/>
    <mergeCell ref="I59:J59"/>
    <mergeCell ref="K59:L59"/>
    <mergeCell ref="M59:N59"/>
    <mergeCell ref="O59:P59"/>
    <mergeCell ref="Q59:R59"/>
    <mergeCell ref="S59:T59"/>
    <mergeCell ref="O58:P58"/>
    <mergeCell ref="Q58:R58"/>
    <mergeCell ref="S58:T58"/>
    <mergeCell ref="U58:V58"/>
    <mergeCell ref="W58:X58"/>
    <mergeCell ref="Y58:Z58"/>
    <mergeCell ref="U59:V59"/>
    <mergeCell ref="W59:X59"/>
    <mergeCell ref="Y59:Z59"/>
    <mergeCell ref="AA59:AB59"/>
    <mergeCell ref="B60:D60"/>
    <mergeCell ref="E60:F60"/>
    <mergeCell ref="G60:H60"/>
    <mergeCell ref="I60:J60"/>
    <mergeCell ref="K60:L60"/>
    <mergeCell ref="M60:N60"/>
    <mergeCell ref="AA60:AB60"/>
    <mergeCell ref="B61:D61"/>
    <mergeCell ref="E61:F61"/>
    <mergeCell ref="G61:H61"/>
    <mergeCell ref="I61:J61"/>
    <mergeCell ref="K61:L61"/>
    <mergeCell ref="M61:N61"/>
    <mergeCell ref="O61:P61"/>
    <mergeCell ref="Q61:R61"/>
    <mergeCell ref="S61:T61"/>
    <mergeCell ref="O60:P60"/>
    <mergeCell ref="Q60:R60"/>
    <mergeCell ref="S60:T60"/>
    <mergeCell ref="U60:V60"/>
    <mergeCell ref="W60:X60"/>
    <mergeCell ref="Y60:Z60"/>
    <mergeCell ref="U61:V61"/>
    <mergeCell ref="W61:X61"/>
    <mergeCell ref="Y61:Z61"/>
    <mergeCell ref="AA61:AB61"/>
    <mergeCell ref="B66:D66"/>
    <mergeCell ref="B67:D67"/>
    <mergeCell ref="E67:F67"/>
    <mergeCell ref="G67:H67"/>
    <mergeCell ref="I67:J67"/>
    <mergeCell ref="K67:L67"/>
    <mergeCell ref="Y67:Z67"/>
    <mergeCell ref="AA67:AB67"/>
    <mergeCell ref="B68:D68"/>
    <mergeCell ref="E68:F68"/>
    <mergeCell ref="G68:H68"/>
    <mergeCell ref="I68:J68"/>
    <mergeCell ref="K68:L68"/>
    <mergeCell ref="M68:N68"/>
    <mergeCell ref="O68:P68"/>
    <mergeCell ref="Q68:R68"/>
    <mergeCell ref="M67:N67"/>
    <mergeCell ref="O67:P67"/>
    <mergeCell ref="Q67:R67"/>
    <mergeCell ref="S67:T67"/>
    <mergeCell ref="U67:V67"/>
    <mergeCell ref="W67:X67"/>
    <mergeCell ref="S68:T68"/>
    <mergeCell ref="U68:V68"/>
    <mergeCell ref="W68:X68"/>
    <mergeCell ref="Y68:Z68"/>
    <mergeCell ref="AA68:AB68"/>
    <mergeCell ref="B69:D69"/>
    <mergeCell ref="E69:F69"/>
    <mergeCell ref="G69:H69"/>
    <mergeCell ref="I69:J69"/>
    <mergeCell ref="K69:L69"/>
    <mergeCell ref="Y69:Z69"/>
    <mergeCell ref="AA69:AB69"/>
    <mergeCell ref="B70:D70"/>
    <mergeCell ref="E70:F70"/>
    <mergeCell ref="G70:H70"/>
    <mergeCell ref="I70:J70"/>
    <mergeCell ref="K70:L70"/>
    <mergeCell ref="M70:N70"/>
    <mergeCell ref="O70:P70"/>
    <mergeCell ref="Q70:R70"/>
    <mergeCell ref="M69:N69"/>
    <mergeCell ref="O69:P69"/>
    <mergeCell ref="Q69:R69"/>
    <mergeCell ref="S69:T69"/>
    <mergeCell ref="U69:V69"/>
    <mergeCell ref="W69:X69"/>
    <mergeCell ref="S70:T70"/>
    <mergeCell ref="U70:V70"/>
    <mergeCell ref="W70:X70"/>
    <mergeCell ref="Y70:Z70"/>
    <mergeCell ref="AA70:AB70"/>
    <mergeCell ref="B71:D71"/>
    <mergeCell ref="E71:F71"/>
    <mergeCell ref="G71:H71"/>
    <mergeCell ref="I71:J71"/>
    <mergeCell ref="K71:L71"/>
    <mergeCell ref="Y71:Z71"/>
    <mergeCell ref="AA71:AB71"/>
    <mergeCell ref="B72:D72"/>
    <mergeCell ref="E72:F72"/>
    <mergeCell ref="G72:H72"/>
    <mergeCell ref="I72:J72"/>
    <mergeCell ref="K72:L72"/>
    <mergeCell ref="M72:N72"/>
    <mergeCell ref="O72:P72"/>
    <mergeCell ref="Q72:R72"/>
    <mergeCell ref="M71:N71"/>
    <mergeCell ref="O71:P71"/>
    <mergeCell ref="Q71:R71"/>
    <mergeCell ref="S71:T71"/>
    <mergeCell ref="U71:V71"/>
    <mergeCell ref="W71:X71"/>
    <mergeCell ref="S72:T72"/>
    <mergeCell ref="U72:V72"/>
    <mergeCell ref="W72:X72"/>
    <mergeCell ref="Y72:Z72"/>
    <mergeCell ref="AA72:AB72"/>
    <mergeCell ref="B73:D73"/>
    <mergeCell ref="E73:F73"/>
    <mergeCell ref="G73:H73"/>
    <mergeCell ref="I73:J73"/>
    <mergeCell ref="K73:L73"/>
    <mergeCell ref="Y73:Z73"/>
    <mergeCell ref="AA73:AB73"/>
    <mergeCell ref="A76:AC76"/>
    <mergeCell ref="A77:AC77"/>
    <mergeCell ref="M73:N73"/>
    <mergeCell ref="O73:P73"/>
    <mergeCell ref="Q73:R73"/>
    <mergeCell ref="S73:T73"/>
    <mergeCell ref="U73:V73"/>
    <mergeCell ref="W73:X73"/>
  </mergeCells>
  <printOptions horizontalCentered="1" verticalCentered="1"/>
  <pageMargins left="0.19685039370078741" right="0.35433070866141736" top="0" bottom="0" header="0" footer="0"/>
  <pageSetup paperSize="9"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tabColor rgb="FFCC99FF"/>
    <pageSetUpPr autoPageBreaks="0"/>
  </sheetPr>
  <dimension ref="A1:Y94"/>
  <sheetViews>
    <sheetView showGridLines="0" view="pageBreakPreview" topLeftCell="A48" zoomScaleNormal="100" zoomScaleSheetLayoutView="100" workbookViewId="0">
      <selection activeCell="O68" sqref="O68"/>
    </sheetView>
  </sheetViews>
  <sheetFormatPr baseColWidth="10" defaultColWidth="11.5703125" defaultRowHeight="12.75" x14ac:dyDescent="0.2"/>
  <cols>
    <col min="1" max="1" width="2.140625" style="63" customWidth="1"/>
    <col min="2" max="2" width="9.85546875" style="65" customWidth="1"/>
    <col min="3" max="4" width="13.85546875" style="65" customWidth="1"/>
    <col min="5" max="7" width="14.7109375" style="65" customWidth="1"/>
    <col min="8" max="8" width="14.85546875" style="65" customWidth="1"/>
    <col min="9" max="9" width="12.5703125" style="65" customWidth="1"/>
    <col min="10" max="10" width="12.85546875" style="64" customWidth="1"/>
    <col min="11" max="11" width="7.85546875" style="64" customWidth="1"/>
    <col min="12" max="12" width="1.5703125" style="64" customWidth="1"/>
    <col min="13" max="13" width="4.42578125" style="63" customWidth="1"/>
    <col min="14" max="14" width="3.7109375" style="63" customWidth="1"/>
    <col min="15" max="15" width="11.5703125" style="63"/>
    <col min="16" max="16" width="9.5703125" style="63" customWidth="1"/>
    <col min="17" max="17" width="7.28515625" style="63" customWidth="1"/>
    <col min="18" max="16384" width="11.5703125" style="63"/>
  </cols>
  <sheetData>
    <row r="1" spans="2:21" ht="26.25" customHeight="1" x14ac:dyDescent="0.2">
      <c r="B1" s="398" t="s">
        <v>368</v>
      </c>
      <c r="C1" s="398"/>
      <c r="D1" s="398"/>
      <c r="E1" s="398"/>
      <c r="F1" s="398"/>
      <c r="G1" s="398"/>
      <c r="H1" s="398"/>
      <c r="I1" s="398"/>
      <c r="J1" s="398"/>
      <c r="K1" s="398"/>
      <c r="L1" s="371"/>
      <c r="M1" s="134"/>
    </row>
    <row r="2" spans="2:21" ht="13.5" customHeight="1" x14ac:dyDescent="0.2">
      <c r="B2" s="404" t="s">
        <v>369</v>
      </c>
      <c r="C2" s="404"/>
      <c r="D2" s="404"/>
      <c r="E2" s="404"/>
      <c r="F2" s="404"/>
      <c r="G2" s="404"/>
      <c r="H2" s="404"/>
      <c r="I2" s="404"/>
      <c r="J2" s="404"/>
      <c r="K2" s="404"/>
      <c r="L2" s="260"/>
    </row>
    <row r="3" spans="2:21" ht="13.5" customHeight="1" x14ac:dyDescent="0.2">
      <c r="B3" s="404"/>
      <c r="C3" s="404"/>
      <c r="D3" s="404"/>
      <c r="E3" s="404"/>
      <c r="F3" s="404"/>
      <c r="G3" s="404"/>
      <c r="H3" s="404"/>
      <c r="I3" s="404"/>
      <c r="J3" s="404"/>
      <c r="K3" s="404"/>
      <c r="L3" s="260"/>
    </row>
    <row r="4" spans="2:21" ht="13.5" customHeight="1" x14ac:dyDescent="0.2">
      <c r="B4" s="404"/>
      <c r="C4" s="404"/>
      <c r="D4" s="404"/>
      <c r="E4" s="404"/>
      <c r="F4" s="404"/>
      <c r="G4" s="404"/>
      <c r="H4" s="404"/>
      <c r="I4" s="404"/>
      <c r="J4" s="404"/>
      <c r="K4" s="404"/>
      <c r="L4" s="260"/>
    </row>
    <row r="5" spans="2:21" ht="13.5" customHeight="1" x14ac:dyDescent="0.2">
      <c r="B5" s="404"/>
      <c r="C5" s="404"/>
      <c r="D5" s="404"/>
      <c r="E5" s="404"/>
      <c r="F5" s="404"/>
      <c r="G5" s="404"/>
      <c r="H5" s="404"/>
      <c r="I5" s="404"/>
      <c r="J5" s="404"/>
      <c r="K5" s="404"/>
      <c r="L5" s="260"/>
    </row>
    <row r="6" spans="2:21" s="114" customFormat="1" ht="13.5" customHeight="1" x14ac:dyDescent="0.2">
      <c r="B6" s="404"/>
      <c r="C6" s="404"/>
      <c r="D6" s="404"/>
      <c r="E6" s="404"/>
      <c r="F6" s="404"/>
      <c r="G6" s="404"/>
      <c r="H6" s="404"/>
      <c r="I6" s="404"/>
      <c r="J6" s="404"/>
      <c r="K6" s="404"/>
      <c r="L6" s="133"/>
      <c r="M6" s="115"/>
      <c r="N6" s="115"/>
      <c r="O6" s="115"/>
      <c r="U6" s="63" t="s">
        <v>290</v>
      </c>
    </row>
    <row r="7" spans="2:21" s="114" customFormat="1" ht="15" x14ac:dyDescent="0.2">
      <c r="B7" s="130"/>
      <c r="C7" s="132"/>
      <c r="D7" s="132"/>
      <c r="E7" s="132"/>
      <c r="F7" s="132"/>
      <c r="G7" s="132"/>
      <c r="H7" s="132"/>
      <c r="I7" s="132"/>
      <c r="J7" s="132"/>
      <c r="K7" s="115"/>
      <c r="L7" s="115"/>
      <c r="M7" s="372"/>
      <c r="N7" s="372"/>
      <c r="O7" s="115"/>
    </row>
    <row r="8" spans="2:21" ht="13.5" customHeight="1" x14ac:dyDescent="0.2">
      <c r="B8" s="100"/>
      <c r="I8" s="112"/>
      <c r="M8" s="403"/>
      <c r="N8" s="403"/>
      <c r="O8" s="64"/>
    </row>
    <row r="9" spans="2:21" s="119" customFormat="1" ht="13.5" customHeight="1" x14ac:dyDescent="0.2">
      <c r="B9" s="65"/>
      <c r="C9" s="65"/>
      <c r="D9" s="65"/>
      <c r="E9" s="65"/>
      <c r="F9" s="65"/>
      <c r="G9" s="65"/>
      <c r="H9" s="65"/>
      <c r="I9" s="131"/>
      <c r="J9" s="64"/>
      <c r="K9" s="64"/>
      <c r="L9" s="64"/>
      <c r="M9" s="64"/>
      <c r="N9" s="64"/>
      <c r="O9" s="64"/>
    </row>
    <row r="10" spans="2:21" s="114" customFormat="1" ht="13.5" customHeight="1" x14ac:dyDescent="0.3">
      <c r="B10" s="118"/>
      <c r="C10" s="65"/>
      <c r="D10" s="65"/>
      <c r="E10" s="65"/>
      <c r="F10" s="65"/>
      <c r="G10" s="65"/>
      <c r="H10" s="65"/>
      <c r="I10" s="117"/>
      <c r="J10" s="115"/>
      <c r="K10" s="115"/>
      <c r="L10" s="115"/>
      <c r="M10" s="115"/>
      <c r="N10" s="115"/>
      <c r="O10" s="115"/>
    </row>
    <row r="11" spans="2:21" s="114" customFormat="1" ht="13.5" customHeight="1" x14ac:dyDescent="0.2">
      <c r="B11" s="130"/>
      <c r="C11" s="65"/>
      <c r="D11" s="65"/>
      <c r="E11" s="65"/>
      <c r="F11" s="65"/>
      <c r="G11" s="65"/>
      <c r="H11" s="65"/>
      <c r="I11" s="116"/>
      <c r="J11" s="115"/>
      <c r="K11" s="115"/>
      <c r="L11" s="115"/>
      <c r="M11" s="372"/>
      <c r="N11" s="372"/>
      <c r="O11" s="115"/>
      <c r="P11" s="129"/>
      <c r="Q11" s="125"/>
      <c r="R11" s="128"/>
      <c r="S11" s="127"/>
      <c r="T11" s="78"/>
      <c r="U11" s="78"/>
    </row>
    <row r="12" spans="2:21" ht="13.5" customHeight="1" x14ac:dyDescent="0.2">
      <c r="B12" s="113"/>
      <c r="I12" s="112"/>
      <c r="M12" s="403"/>
      <c r="N12" s="403"/>
      <c r="O12" s="64"/>
      <c r="P12" s="110"/>
      <c r="Q12" s="125"/>
      <c r="R12" s="124"/>
      <c r="S12" s="123"/>
      <c r="T12" s="123"/>
      <c r="U12" s="122"/>
    </row>
    <row r="13" spans="2:21" s="119" customFormat="1" ht="13.5" customHeight="1" x14ac:dyDescent="0.2">
      <c r="B13" s="65"/>
      <c r="C13" s="65"/>
      <c r="D13" s="65"/>
      <c r="E13" s="65"/>
      <c r="F13" s="65"/>
      <c r="G13" s="65"/>
      <c r="H13" s="65"/>
      <c r="I13" s="65"/>
      <c r="J13" s="64"/>
      <c r="K13" s="64"/>
      <c r="L13" s="64"/>
      <c r="M13" s="64"/>
      <c r="N13" s="64"/>
      <c r="O13" s="64"/>
      <c r="P13" s="120"/>
      <c r="Q13" s="125"/>
      <c r="R13" s="124"/>
      <c r="S13" s="126"/>
      <c r="T13" s="123"/>
      <c r="U13" s="122"/>
    </row>
    <row r="14" spans="2:21" s="114" customFormat="1" ht="13.5" customHeight="1" x14ac:dyDescent="0.3">
      <c r="B14" s="118"/>
      <c r="C14" s="65"/>
      <c r="D14" s="65"/>
      <c r="E14" s="65"/>
      <c r="F14" s="65"/>
      <c r="G14" s="65"/>
      <c r="H14" s="65"/>
      <c r="I14" s="117"/>
      <c r="J14" s="115"/>
      <c r="K14" s="115"/>
      <c r="L14" s="115"/>
      <c r="M14" s="115"/>
      <c r="N14" s="115"/>
      <c r="O14" s="115"/>
      <c r="P14" s="110"/>
      <c r="Q14" s="125"/>
      <c r="R14" s="124"/>
      <c r="S14" s="123"/>
      <c r="T14" s="123"/>
      <c r="U14" s="122"/>
    </row>
    <row r="15" spans="2:21" s="114" customFormat="1" ht="13.5" customHeight="1" x14ac:dyDescent="0.2">
      <c r="B15" s="113"/>
      <c r="C15" s="65"/>
      <c r="D15" s="65"/>
      <c r="E15" s="65"/>
      <c r="F15" s="65"/>
      <c r="G15" s="65"/>
      <c r="H15" s="65"/>
      <c r="I15" s="116"/>
      <c r="J15" s="115"/>
      <c r="K15" s="115"/>
      <c r="L15" s="115"/>
      <c r="M15" s="372"/>
      <c r="N15" s="372"/>
      <c r="O15" s="115"/>
      <c r="P15" s="110"/>
      <c r="Q15" s="125"/>
      <c r="R15" s="124"/>
      <c r="S15" s="123"/>
      <c r="T15" s="123"/>
      <c r="U15" s="122"/>
    </row>
    <row r="16" spans="2:21" ht="13.5" customHeight="1" x14ac:dyDescent="0.2">
      <c r="B16" s="113"/>
      <c r="I16" s="112"/>
      <c r="M16" s="403"/>
      <c r="N16" s="403"/>
      <c r="O16" s="64"/>
      <c r="P16" s="110"/>
      <c r="Q16" s="125"/>
      <c r="R16" s="124"/>
      <c r="S16" s="123"/>
      <c r="T16" s="123"/>
      <c r="U16" s="122"/>
    </row>
    <row r="17" spans="2:18" s="119" customFormat="1" ht="13.5" customHeight="1" x14ac:dyDescent="0.2">
      <c r="B17" s="65"/>
      <c r="C17" s="65"/>
      <c r="D17" s="65"/>
      <c r="E17" s="65"/>
      <c r="F17" s="65"/>
      <c r="G17" s="65"/>
      <c r="H17" s="65"/>
      <c r="I17" s="65"/>
      <c r="J17" s="64"/>
      <c r="K17" s="64"/>
      <c r="L17" s="64"/>
      <c r="P17" s="120"/>
      <c r="Q17" s="121"/>
      <c r="R17" s="120"/>
    </row>
    <row r="18" spans="2:18" s="114" customFormat="1" ht="13.5" customHeight="1" x14ac:dyDescent="0.3">
      <c r="B18" s="118"/>
      <c r="C18" s="65"/>
      <c r="D18" s="65"/>
      <c r="E18" s="65"/>
      <c r="F18" s="65"/>
      <c r="G18" s="65"/>
      <c r="H18" s="65"/>
      <c r="I18" s="117"/>
      <c r="J18" s="115"/>
      <c r="K18" s="115"/>
      <c r="L18" s="115"/>
      <c r="P18" s="110"/>
      <c r="Q18" s="111"/>
      <c r="R18" s="110"/>
    </row>
    <row r="19" spans="2:18" s="114" customFormat="1" ht="13.5" customHeight="1" x14ac:dyDescent="0.2">
      <c r="B19" s="113"/>
      <c r="C19" s="65"/>
      <c r="D19" s="65"/>
      <c r="E19" s="65"/>
      <c r="F19" s="65"/>
      <c r="G19" s="65"/>
      <c r="H19" s="65"/>
      <c r="I19" s="116"/>
      <c r="J19" s="115"/>
      <c r="K19" s="115"/>
      <c r="L19" s="115"/>
      <c r="M19" s="372"/>
      <c r="N19" s="372"/>
      <c r="P19" s="110"/>
      <c r="Q19" s="111"/>
      <c r="R19" s="110"/>
    </row>
    <row r="20" spans="2:18" ht="13.5" customHeight="1" x14ac:dyDescent="0.2">
      <c r="B20" s="113"/>
      <c r="I20" s="112"/>
      <c r="M20" s="403"/>
      <c r="N20" s="403"/>
      <c r="P20" s="110"/>
      <c r="Q20" s="111"/>
      <c r="R20" s="110"/>
    </row>
    <row r="21" spans="2:18" ht="13.5" customHeight="1" x14ac:dyDescent="0.2">
      <c r="P21" s="110"/>
      <c r="Q21" s="111"/>
      <c r="R21" s="110"/>
    </row>
    <row r="22" spans="2:18" ht="15.75" customHeight="1" x14ac:dyDescent="0.2">
      <c r="B22" s="63"/>
      <c r="C22" s="138"/>
      <c r="D22" s="138"/>
      <c r="E22" s="138"/>
      <c r="F22" s="138"/>
      <c r="G22" s="138"/>
      <c r="H22" s="138"/>
      <c r="I22" s="138"/>
      <c r="J22" s="138"/>
      <c r="K22" s="138"/>
      <c r="L22" s="138"/>
      <c r="P22" s="110"/>
      <c r="Q22" s="111"/>
      <c r="R22" s="110"/>
    </row>
    <row r="23" spans="2:18" ht="13.5" customHeight="1" x14ac:dyDescent="0.2">
      <c r="C23" s="138"/>
      <c r="D23" s="138"/>
      <c r="E23" s="138"/>
      <c r="F23" s="138"/>
      <c r="G23" s="138"/>
      <c r="H23" s="138"/>
      <c r="I23" s="138"/>
      <c r="J23" s="138"/>
      <c r="K23" s="138"/>
      <c r="L23" s="138"/>
      <c r="M23" s="82"/>
      <c r="N23" s="107"/>
      <c r="P23" s="110"/>
      <c r="Q23" s="111"/>
      <c r="R23" s="110"/>
    </row>
    <row r="24" spans="2:18" ht="13.5" customHeight="1" x14ac:dyDescent="0.2">
      <c r="B24" s="138"/>
      <c r="C24" s="138"/>
      <c r="J24" s="138"/>
      <c r="K24" s="138"/>
      <c r="L24" s="138"/>
      <c r="M24" s="82"/>
      <c r="N24" s="107"/>
    </row>
    <row r="25" spans="2:18" ht="13.5" customHeight="1" x14ac:dyDescent="0.2">
      <c r="B25" s="91"/>
      <c r="C25" s="91"/>
      <c r="D25" s="402" t="s">
        <v>376</v>
      </c>
      <c r="E25" s="402"/>
      <c r="F25" s="402"/>
      <c r="G25" s="402"/>
      <c r="H25" s="402"/>
      <c r="I25" s="402"/>
      <c r="J25" s="91"/>
      <c r="K25" s="91"/>
      <c r="L25" s="91"/>
      <c r="M25" s="82"/>
      <c r="N25" s="107"/>
    </row>
    <row r="26" spans="2:18" ht="13.5" customHeight="1" x14ac:dyDescent="0.2">
      <c r="C26" s="138"/>
      <c r="D26" s="402"/>
      <c r="E26" s="402"/>
      <c r="F26" s="402"/>
      <c r="G26" s="402"/>
      <c r="H26" s="402"/>
      <c r="I26" s="402"/>
      <c r="J26" s="138"/>
      <c r="K26" s="138"/>
      <c r="L26" s="138"/>
      <c r="M26" s="82"/>
      <c r="N26" s="107"/>
    </row>
    <row r="27" spans="2:18" ht="13.5" customHeight="1" x14ac:dyDescent="0.2">
      <c r="B27" s="138"/>
      <c r="C27" s="138"/>
      <c r="D27" s="367"/>
      <c r="E27" s="367"/>
      <c r="F27" s="367"/>
      <c r="G27" s="367"/>
      <c r="H27" s="367"/>
      <c r="I27" s="367"/>
      <c r="J27" s="138"/>
      <c r="K27" s="138"/>
      <c r="L27" s="138"/>
      <c r="M27" s="82"/>
      <c r="N27" s="107"/>
    </row>
    <row r="28" spans="2:18" ht="13.5" customHeight="1" x14ac:dyDescent="0.25">
      <c r="B28" s="91"/>
      <c r="C28" s="77"/>
      <c r="D28" s="77"/>
      <c r="E28" s="77"/>
      <c r="F28" s="77"/>
      <c r="G28" s="86"/>
      <c r="H28" s="91"/>
      <c r="I28" s="97"/>
      <c r="J28" s="91"/>
      <c r="M28" s="82"/>
      <c r="N28" s="107"/>
    </row>
    <row r="29" spans="2:18" ht="13.5" customHeight="1" x14ac:dyDescent="0.2">
      <c r="B29" s="91"/>
      <c r="C29" s="64"/>
      <c r="D29" s="91"/>
      <c r="E29" s="91"/>
      <c r="F29" s="86"/>
      <c r="G29" s="86"/>
      <c r="H29" s="91"/>
      <c r="I29" s="90"/>
      <c r="J29" s="91"/>
      <c r="M29" s="82"/>
      <c r="N29" s="107"/>
    </row>
    <row r="30" spans="2:18" ht="13.5" customHeight="1" x14ac:dyDescent="0.2">
      <c r="B30" s="91"/>
      <c r="C30" s="64"/>
      <c r="D30" s="95"/>
      <c r="E30" s="91"/>
      <c r="F30" s="86"/>
      <c r="G30" s="86"/>
      <c r="H30" s="86"/>
      <c r="I30" s="95"/>
      <c r="J30" s="91"/>
      <c r="M30" s="82"/>
      <c r="N30" s="107"/>
    </row>
    <row r="31" spans="2:18" ht="13.5" customHeight="1" x14ac:dyDescent="0.2">
      <c r="B31" s="91"/>
      <c r="D31" s="95"/>
      <c r="E31" s="91"/>
      <c r="F31" s="86"/>
      <c r="G31" s="86"/>
      <c r="H31" s="86"/>
      <c r="I31" s="95"/>
      <c r="J31" s="91"/>
      <c r="M31" s="82"/>
      <c r="N31" s="107"/>
    </row>
    <row r="32" spans="2:18" ht="13.5" customHeight="1" x14ac:dyDescent="0.2">
      <c r="B32" s="91"/>
      <c r="C32" s="109"/>
      <c r="D32" s="109"/>
      <c r="E32" s="109"/>
      <c r="F32" s="86"/>
      <c r="G32" s="86"/>
      <c r="H32" s="86"/>
      <c r="I32" s="95"/>
      <c r="J32" s="91"/>
      <c r="M32" s="82"/>
      <c r="N32" s="107"/>
    </row>
    <row r="33" spans="1:18" ht="13.5" customHeight="1" x14ac:dyDescent="0.2">
      <c r="B33" s="91"/>
      <c r="C33" s="109"/>
      <c r="D33" s="109"/>
      <c r="E33" s="109"/>
      <c r="F33" s="86"/>
      <c r="G33" s="86"/>
      <c r="H33" s="86"/>
      <c r="I33" s="95"/>
      <c r="J33" s="91"/>
      <c r="M33" s="82"/>
      <c r="N33" s="107"/>
    </row>
    <row r="34" spans="1:18" ht="13.5" customHeight="1" x14ac:dyDescent="0.2">
      <c r="C34" s="77"/>
      <c r="D34" s="77"/>
      <c r="E34" s="77"/>
      <c r="F34" s="86"/>
      <c r="G34" s="86"/>
      <c r="H34" s="86"/>
      <c r="I34" s="95"/>
      <c r="J34" s="91"/>
      <c r="M34" s="82"/>
      <c r="N34" s="107"/>
    </row>
    <row r="35" spans="1:18" ht="18" customHeight="1" x14ac:dyDescent="0.3">
      <c r="B35" s="77"/>
      <c r="C35" s="77"/>
      <c r="D35" s="77"/>
      <c r="E35" s="77"/>
      <c r="F35" s="108"/>
      <c r="G35" s="86"/>
      <c r="H35" s="86"/>
      <c r="I35" s="93"/>
      <c r="J35" s="91"/>
      <c r="M35" s="82"/>
      <c r="N35" s="107"/>
    </row>
    <row r="36" spans="1:18" ht="13.5" customHeight="1" x14ac:dyDescent="0.2">
      <c r="B36" s="106"/>
      <c r="C36" s="106"/>
      <c r="D36" s="86"/>
      <c r="E36" s="91"/>
      <c r="G36" s="86"/>
      <c r="H36" s="86"/>
      <c r="I36" s="91"/>
      <c r="J36" s="91"/>
      <c r="K36" s="78"/>
      <c r="L36" s="78"/>
      <c r="M36" s="78"/>
      <c r="N36" s="78"/>
      <c r="O36" s="78"/>
      <c r="P36" s="78"/>
      <c r="Q36" s="78"/>
      <c r="R36" s="78"/>
    </row>
    <row r="37" spans="1:18" ht="13.5" customHeight="1" x14ac:dyDescent="0.2">
      <c r="B37" s="86"/>
      <c r="D37" s="86"/>
      <c r="E37" s="86"/>
      <c r="F37" s="86"/>
      <c r="G37" s="86"/>
      <c r="H37" s="86"/>
      <c r="I37" s="90"/>
      <c r="J37" s="90"/>
      <c r="K37" s="78"/>
      <c r="L37" s="78"/>
      <c r="M37" s="78"/>
      <c r="N37" s="78"/>
      <c r="O37" s="78"/>
      <c r="P37" s="78"/>
      <c r="Q37" s="78"/>
      <c r="R37" s="78"/>
    </row>
    <row r="38" spans="1:18" ht="13.5" customHeight="1" x14ac:dyDescent="0.25">
      <c r="E38" s="86"/>
      <c r="F38" s="86"/>
      <c r="G38" s="86"/>
      <c r="H38" s="86"/>
      <c r="I38" s="105"/>
      <c r="J38" s="103"/>
      <c r="K38" s="78"/>
      <c r="L38" s="78"/>
      <c r="M38" s="78"/>
      <c r="N38" s="78"/>
      <c r="O38" s="78"/>
      <c r="P38" s="78"/>
      <c r="Q38" s="78"/>
      <c r="R38" s="78"/>
    </row>
    <row r="39" spans="1:18" ht="13.5" customHeight="1" x14ac:dyDescent="0.25">
      <c r="E39" s="86"/>
      <c r="F39" s="86"/>
      <c r="G39" s="86"/>
      <c r="H39" s="86"/>
      <c r="I39" s="105"/>
      <c r="J39" s="103"/>
      <c r="K39" s="78"/>
      <c r="L39" s="78"/>
      <c r="M39" s="78"/>
      <c r="N39" s="78"/>
      <c r="O39" s="78"/>
      <c r="P39" s="78"/>
      <c r="Q39" s="78"/>
      <c r="R39" s="78"/>
    </row>
    <row r="40" spans="1:18" ht="23.25" customHeight="1" x14ac:dyDescent="0.2">
      <c r="B40" s="138"/>
      <c r="C40" s="138"/>
      <c r="D40" s="138"/>
      <c r="E40" s="138"/>
      <c r="F40" s="138"/>
      <c r="G40" s="138"/>
      <c r="H40" s="138"/>
      <c r="I40" s="138"/>
      <c r="J40" s="138"/>
      <c r="K40" s="138"/>
      <c r="L40" s="138"/>
      <c r="M40" s="78"/>
      <c r="N40" s="78"/>
      <c r="O40" s="78"/>
      <c r="P40" s="78"/>
      <c r="Q40" s="78"/>
      <c r="R40" s="78"/>
    </row>
    <row r="41" spans="1:18" ht="13.5" customHeight="1" x14ac:dyDescent="0.2">
      <c r="M41" s="78"/>
      <c r="N41" s="78"/>
      <c r="O41" s="78"/>
      <c r="P41" s="78"/>
      <c r="Q41" s="78"/>
      <c r="R41" s="78"/>
    </row>
    <row r="42" spans="1:18" ht="13.5" customHeight="1" x14ac:dyDescent="0.2">
      <c r="A42" s="399" t="s">
        <v>377</v>
      </c>
      <c r="B42" s="399"/>
      <c r="C42" s="399"/>
      <c r="D42" s="399"/>
      <c r="E42" s="399"/>
      <c r="F42" s="399"/>
      <c r="G42" s="399"/>
      <c r="H42" s="399"/>
      <c r="I42" s="399"/>
      <c r="J42" s="399"/>
      <c r="K42" s="399"/>
      <c r="L42" s="399"/>
      <c r="M42" s="78"/>
      <c r="N42" s="78"/>
      <c r="O42" s="78"/>
      <c r="P42" s="78"/>
      <c r="Q42" s="78"/>
      <c r="R42" s="78"/>
    </row>
    <row r="43" spans="1:18" ht="13.5" customHeight="1" x14ac:dyDescent="0.2">
      <c r="B43" s="288"/>
      <c r="C43" s="288"/>
      <c r="D43" s="288"/>
      <c r="E43" s="288"/>
      <c r="F43" s="288"/>
      <c r="G43" s="288"/>
      <c r="H43" s="288"/>
      <c r="I43" s="288"/>
      <c r="J43" s="288"/>
      <c r="K43" s="288"/>
      <c r="L43" s="90"/>
      <c r="M43" s="82"/>
      <c r="N43" s="82"/>
    </row>
    <row r="44" spans="1:18" ht="13.5" customHeight="1" x14ac:dyDescent="0.2">
      <c r="M44" s="82"/>
      <c r="N44" s="82"/>
    </row>
    <row r="45" spans="1:18" ht="13.5" customHeight="1" x14ac:dyDescent="0.2">
      <c r="B45" s="288"/>
      <c r="C45" s="288"/>
      <c r="D45" s="288"/>
      <c r="E45" s="288"/>
      <c r="F45" s="288"/>
      <c r="G45" s="288"/>
      <c r="H45" s="288"/>
      <c r="I45" s="288"/>
      <c r="J45" s="288"/>
      <c r="K45" s="288"/>
      <c r="L45" s="90"/>
      <c r="M45" s="82"/>
      <c r="N45" s="82"/>
    </row>
    <row r="46" spans="1:18" ht="13.5" customHeight="1" x14ac:dyDescent="0.2">
      <c r="M46" s="82"/>
      <c r="N46" s="82"/>
    </row>
    <row r="47" spans="1:18" ht="13.5" customHeight="1" x14ac:dyDescent="0.2">
      <c r="M47" s="82"/>
      <c r="N47" s="82"/>
    </row>
    <row r="48" spans="1:18" ht="13.5" customHeight="1" x14ac:dyDescent="0.2">
      <c r="B48" s="98"/>
      <c r="C48" s="91"/>
      <c r="D48" s="86"/>
      <c r="E48" s="86"/>
      <c r="G48" s="86"/>
      <c r="H48" s="86"/>
      <c r="I48" s="90"/>
      <c r="J48" s="90"/>
      <c r="K48" s="90"/>
      <c r="L48" s="90"/>
      <c r="M48" s="82"/>
      <c r="N48" s="82"/>
    </row>
    <row r="49" spans="1:25" ht="13.5" customHeight="1" x14ac:dyDescent="0.2">
      <c r="B49" s="98"/>
      <c r="C49" s="91"/>
      <c r="D49" s="86"/>
      <c r="E49" s="86"/>
      <c r="F49" s="86"/>
      <c r="G49" s="86"/>
      <c r="H49" s="86"/>
      <c r="I49" s="90"/>
      <c r="J49" s="90"/>
      <c r="K49" s="90"/>
      <c r="L49" s="90"/>
      <c r="M49" s="82"/>
      <c r="N49" s="82"/>
    </row>
    <row r="50" spans="1:25" ht="13.5" customHeight="1" x14ac:dyDescent="0.2">
      <c r="B50" s="92"/>
      <c r="C50" s="91"/>
      <c r="D50" s="86"/>
      <c r="E50" s="86"/>
      <c r="F50" s="86"/>
      <c r="G50" s="86"/>
      <c r="H50" s="86"/>
      <c r="I50" s="90"/>
      <c r="J50" s="90"/>
      <c r="K50" s="90"/>
      <c r="L50" s="90"/>
      <c r="M50" s="82"/>
      <c r="N50" s="82"/>
    </row>
    <row r="51" spans="1:25" ht="13.5" customHeight="1" x14ac:dyDescent="0.25">
      <c r="B51" s="91"/>
      <c r="C51" s="64"/>
      <c r="D51" s="97"/>
      <c r="E51" s="86"/>
      <c r="F51" s="86"/>
      <c r="G51" s="86"/>
      <c r="H51" s="86"/>
      <c r="I51" s="97"/>
      <c r="J51" s="90"/>
      <c r="M51" s="82"/>
      <c r="N51" s="82"/>
    </row>
    <row r="52" spans="1:25" ht="13.5" customHeight="1" x14ac:dyDescent="0.2">
      <c r="B52" s="91"/>
      <c r="C52" s="64"/>
      <c r="D52" s="92"/>
      <c r="E52" s="86"/>
      <c r="F52" s="86"/>
      <c r="G52" s="86"/>
      <c r="H52" s="86"/>
      <c r="I52" s="90"/>
      <c r="J52" s="90"/>
      <c r="M52" s="82"/>
      <c r="N52" s="82"/>
    </row>
    <row r="53" spans="1:25" ht="13.5" customHeight="1" x14ac:dyDescent="0.2">
      <c r="B53" s="96"/>
      <c r="C53" s="64"/>
      <c r="D53" s="95"/>
      <c r="E53" s="86"/>
      <c r="F53" s="86"/>
      <c r="G53" s="86"/>
      <c r="H53" s="86"/>
      <c r="I53" s="95"/>
      <c r="J53" s="90"/>
      <c r="M53" s="82"/>
      <c r="N53" s="82"/>
      <c r="U53" s="63" t="s">
        <v>290</v>
      </c>
    </row>
    <row r="54" spans="1:25" ht="13.5" customHeight="1" x14ac:dyDescent="0.25">
      <c r="B54" s="94"/>
      <c r="C54" s="64"/>
      <c r="D54" s="93"/>
      <c r="E54" s="86"/>
      <c r="F54" s="86"/>
      <c r="G54" s="86"/>
      <c r="H54" s="86"/>
      <c r="I54" s="93"/>
      <c r="J54" s="90"/>
      <c r="M54" s="82"/>
      <c r="N54" s="82"/>
    </row>
    <row r="55" spans="1:25" ht="13.5" customHeight="1" x14ac:dyDescent="0.2">
      <c r="B55" s="92"/>
      <c r="C55" s="91"/>
      <c r="D55" s="86"/>
      <c r="E55" s="86"/>
      <c r="F55" s="86"/>
      <c r="G55" s="86"/>
      <c r="H55" s="86"/>
      <c r="I55" s="90"/>
      <c r="J55" s="90"/>
      <c r="M55" s="82"/>
      <c r="N55" s="82"/>
    </row>
    <row r="56" spans="1:25" ht="13.5" customHeight="1" x14ac:dyDescent="0.2"/>
    <row r="57" spans="1:25" ht="13.5" customHeight="1" x14ac:dyDescent="0.2"/>
    <row r="58" spans="1:25" s="78" customFormat="1" ht="13.5" customHeight="1" x14ac:dyDescent="0.25">
      <c r="A58" s="400" t="s">
        <v>378</v>
      </c>
      <c r="B58" s="400"/>
      <c r="C58" s="400"/>
      <c r="D58" s="400"/>
      <c r="E58" s="400"/>
      <c r="F58" s="400"/>
      <c r="G58" s="400"/>
      <c r="H58" s="400"/>
      <c r="I58" s="400"/>
      <c r="J58" s="400"/>
      <c r="K58" s="400"/>
      <c r="L58" s="400"/>
      <c r="M58" s="64"/>
      <c r="N58" s="89"/>
      <c r="O58" s="64"/>
      <c r="P58" s="63"/>
      <c r="Q58" s="88"/>
      <c r="R58" s="82"/>
      <c r="S58" s="81"/>
      <c r="U58" s="79"/>
      <c r="V58" s="80"/>
      <c r="W58" s="79"/>
      <c r="X58" s="79"/>
      <c r="Y58" s="79"/>
    </row>
    <row r="59" spans="1:25" s="78" customFormat="1" ht="13.5" customHeight="1" x14ac:dyDescent="0.2">
      <c r="B59" s="87"/>
      <c r="C59" s="87"/>
      <c r="D59" s="87"/>
      <c r="E59" s="87"/>
      <c r="F59" s="87"/>
      <c r="G59" s="87"/>
      <c r="H59" s="87"/>
      <c r="I59" s="87"/>
      <c r="J59" s="86"/>
      <c r="K59" s="86"/>
      <c r="L59" s="86"/>
      <c r="M59" s="85"/>
      <c r="N59" s="85"/>
      <c r="O59" s="85"/>
      <c r="P59" s="85"/>
      <c r="Q59" s="82"/>
      <c r="R59" s="82"/>
      <c r="S59" s="81"/>
      <c r="U59" s="79"/>
      <c r="V59" s="80"/>
      <c r="W59" s="79"/>
      <c r="X59" s="79"/>
      <c r="Y59" s="79"/>
    </row>
    <row r="60" spans="1:25" s="78" customFormat="1" ht="13.5" customHeight="1" x14ac:dyDescent="0.2">
      <c r="M60" s="370"/>
      <c r="N60" s="370"/>
      <c r="O60" s="370"/>
      <c r="P60" s="370"/>
      <c r="Q60" s="370"/>
      <c r="R60" s="82"/>
      <c r="S60" s="81"/>
      <c r="U60" s="79"/>
      <c r="V60" s="80"/>
      <c r="W60" s="79"/>
      <c r="X60" s="79"/>
      <c r="Y60" s="79"/>
    </row>
    <row r="61" spans="1:25" ht="13.5" customHeight="1" x14ac:dyDescent="0.2"/>
    <row r="62" spans="1:25" ht="13.5" customHeight="1" x14ac:dyDescent="0.2"/>
    <row r="63" spans="1:25" ht="13.5" customHeight="1" x14ac:dyDescent="0.2"/>
    <row r="64" spans="1:25" ht="13.5" customHeight="1" x14ac:dyDescent="0.2"/>
    <row r="65" spans="1:21" ht="13.5" customHeight="1" x14ac:dyDescent="0.2"/>
    <row r="66" spans="1:21" ht="13.5" customHeight="1" x14ac:dyDescent="0.2">
      <c r="U66" s="63" t="s">
        <v>290</v>
      </c>
    </row>
    <row r="67" spans="1:21" ht="13.5" customHeight="1" x14ac:dyDescent="0.2"/>
    <row r="68" spans="1:21" ht="13.5" customHeight="1" x14ac:dyDescent="0.2"/>
    <row r="69" spans="1:21" ht="13.5" customHeight="1" x14ac:dyDescent="0.2"/>
    <row r="70" spans="1:21" ht="13.5" customHeight="1" x14ac:dyDescent="0.2"/>
    <row r="71" spans="1:21" ht="13.5" customHeight="1" x14ac:dyDescent="0.2"/>
    <row r="72" spans="1:21" ht="13.5" customHeight="1" x14ac:dyDescent="0.2"/>
    <row r="73" spans="1:21" ht="13.5" customHeight="1" x14ac:dyDescent="0.2"/>
    <row r="74" spans="1:21" ht="13.5" customHeight="1" x14ac:dyDescent="0.2">
      <c r="H74" s="77"/>
      <c r="I74" s="77"/>
      <c r="J74" s="77"/>
    </row>
    <row r="75" spans="1:21" ht="13.5" customHeight="1" x14ac:dyDescent="0.2"/>
    <row r="76" spans="1:21" ht="25.5" customHeight="1" x14ac:dyDescent="0.2">
      <c r="G76" s="401" t="s">
        <v>379</v>
      </c>
      <c r="H76" s="401"/>
      <c r="I76" s="401"/>
      <c r="J76" s="401"/>
      <c r="K76" s="401"/>
    </row>
    <row r="77" spans="1:21" ht="13.5" customHeight="1" x14ac:dyDescent="0.2">
      <c r="G77" s="401"/>
      <c r="H77" s="401"/>
      <c r="I77" s="401"/>
      <c r="J77" s="401"/>
      <c r="K77" s="401"/>
    </row>
    <row r="78" spans="1:21" ht="12" customHeight="1" x14ac:dyDescent="0.2">
      <c r="C78" s="76"/>
      <c r="G78" s="368"/>
      <c r="H78" s="368"/>
      <c r="I78" s="368"/>
      <c r="J78" s="368"/>
      <c r="K78" s="368"/>
    </row>
    <row r="79" spans="1:21" ht="25.5" customHeight="1" thickBot="1" x14ac:dyDescent="0.25">
      <c r="A79" s="381" t="s">
        <v>380</v>
      </c>
      <c r="C79" s="75"/>
      <c r="D79" s="75"/>
      <c r="E79" s="75"/>
      <c r="F79" s="75"/>
      <c r="G79" s="75"/>
      <c r="H79" s="75"/>
      <c r="I79" s="74"/>
      <c r="L79" s="73" t="s">
        <v>381</v>
      </c>
      <c r="M79" s="72"/>
    </row>
    <row r="80" spans="1:21" ht="32.25" customHeight="1" thickTop="1" x14ac:dyDescent="0.2">
      <c r="B80" s="396" t="s">
        <v>384</v>
      </c>
      <c r="C80" s="396"/>
      <c r="D80" s="396"/>
      <c r="E80" s="396"/>
      <c r="F80" s="396"/>
      <c r="G80" s="396"/>
      <c r="H80" s="396"/>
      <c r="I80" s="396"/>
      <c r="J80" s="396"/>
      <c r="K80" s="396"/>
      <c r="L80" s="374"/>
      <c r="M80" s="71"/>
    </row>
    <row r="81" spans="2:15" ht="12.75" customHeight="1" x14ac:dyDescent="0.2">
      <c r="B81" s="397" t="s">
        <v>160</v>
      </c>
      <c r="C81" s="397"/>
      <c r="D81" s="397"/>
      <c r="E81" s="397"/>
      <c r="F81" s="397"/>
      <c r="G81" s="397"/>
      <c r="H81" s="397"/>
      <c r="I81" s="397"/>
      <c r="J81" s="397"/>
      <c r="K81" s="397"/>
      <c r="L81" s="370"/>
      <c r="M81" s="70"/>
      <c r="N81" s="70"/>
      <c r="O81" s="70"/>
    </row>
    <row r="82" spans="2:15" ht="13.5" x14ac:dyDescent="0.2">
      <c r="B82" s="69"/>
    </row>
    <row r="92" spans="2:15" x14ac:dyDescent="0.2">
      <c r="K92" s="68"/>
      <c r="L92" s="68"/>
    </row>
    <row r="94" spans="2:15" x14ac:dyDescent="0.2">
      <c r="B94" s="67"/>
      <c r="C94" s="66"/>
      <c r="D94" s="66"/>
      <c r="E94" s="66"/>
      <c r="F94" s="66"/>
      <c r="G94" s="66"/>
      <c r="H94" s="66"/>
      <c r="I94" s="66"/>
      <c r="J94" s="66"/>
    </row>
  </sheetData>
  <sheetProtection selectLockedCells="1"/>
  <mergeCells count="12">
    <mergeCell ref="B81:K81"/>
    <mergeCell ref="B1:K1"/>
    <mergeCell ref="B2:K6"/>
    <mergeCell ref="M8:N8"/>
    <mergeCell ref="M12:N12"/>
    <mergeCell ref="M16:N16"/>
    <mergeCell ref="M20:N20"/>
    <mergeCell ref="D25:I26"/>
    <mergeCell ref="A42:L42"/>
    <mergeCell ref="A58:L58"/>
    <mergeCell ref="G76:K77"/>
    <mergeCell ref="B80:K80"/>
  </mergeCells>
  <printOptions horizontalCentered="1" verticalCentered="1"/>
  <pageMargins left="0.19685039370078741" right="0.35433070866141736" top="0" bottom="0" header="0" footer="0"/>
  <pageSetup paperSize="9" scale="7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tabColor rgb="FFCC99FF"/>
    <pageSetUpPr autoPageBreaks="0"/>
  </sheetPr>
  <dimension ref="A1:Y93"/>
  <sheetViews>
    <sheetView showGridLines="0" view="pageBreakPreview" topLeftCell="A40" zoomScaleNormal="100" zoomScaleSheetLayoutView="100" workbookViewId="0">
      <selection activeCell="O68" sqref="O68"/>
    </sheetView>
  </sheetViews>
  <sheetFormatPr baseColWidth="10" defaultColWidth="11.5703125" defaultRowHeight="12.75" x14ac:dyDescent="0.2"/>
  <cols>
    <col min="1" max="1" width="7.140625" style="65" customWidth="1"/>
    <col min="2" max="3" width="13.85546875" style="65" customWidth="1"/>
    <col min="4" max="4" width="21" style="65" customWidth="1"/>
    <col min="5" max="5" width="6.42578125" style="65" customWidth="1"/>
    <col min="6" max="6" width="9.85546875" style="65" customWidth="1"/>
    <col min="7" max="7" width="14.7109375" style="65" customWidth="1"/>
    <col min="8" max="8" width="14.85546875" style="65" customWidth="1"/>
    <col min="9" max="9" width="12.5703125" style="65" customWidth="1"/>
    <col min="10" max="10" width="12.85546875" style="64" customWidth="1"/>
    <col min="11" max="11" width="9.28515625" style="64" customWidth="1"/>
    <col min="12" max="12" width="3" style="64" customWidth="1"/>
    <col min="13" max="13" width="4.42578125" style="63" customWidth="1"/>
    <col min="14" max="14" width="3.7109375" style="63" customWidth="1"/>
    <col min="15" max="15" width="11.5703125" style="63"/>
    <col min="16" max="16" width="9.5703125" style="63" customWidth="1"/>
    <col min="17" max="17" width="7.28515625" style="63" customWidth="1"/>
    <col min="18" max="16384" width="11.5703125" style="63"/>
  </cols>
  <sheetData>
    <row r="1" spans="1:21" ht="26.25" customHeight="1" x14ac:dyDescent="0.2">
      <c r="A1" s="406" t="s">
        <v>385</v>
      </c>
      <c r="B1" s="406"/>
      <c r="C1" s="406"/>
      <c r="D1" s="406"/>
      <c r="E1" s="406"/>
      <c r="F1" s="406"/>
      <c r="G1" s="406"/>
      <c r="H1" s="406"/>
      <c r="I1" s="406"/>
      <c r="J1" s="406"/>
      <c r="K1" s="406"/>
      <c r="L1" s="406"/>
      <c r="M1" s="134"/>
    </row>
    <row r="2" spans="1:21" ht="13.5" customHeight="1" x14ac:dyDescent="0.2">
      <c r="B2" s="137"/>
      <c r="C2" s="137"/>
      <c r="D2" s="137"/>
      <c r="E2" s="137"/>
      <c r="F2" s="137"/>
      <c r="G2" s="137"/>
      <c r="H2" s="137"/>
      <c r="I2" s="136"/>
    </row>
    <row r="3" spans="1:21" ht="13.5" customHeight="1" x14ac:dyDescent="0.2"/>
    <row r="4" spans="1:21" ht="13.5" customHeight="1" x14ac:dyDescent="0.2">
      <c r="B4" s="270"/>
      <c r="C4" s="270"/>
      <c r="D4" s="270"/>
      <c r="E4" s="270"/>
      <c r="F4" s="270"/>
      <c r="G4" s="270"/>
      <c r="H4" s="270"/>
      <c r="I4" s="270"/>
      <c r="J4" s="270"/>
      <c r="K4" s="270"/>
      <c r="L4" s="270"/>
    </row>
    <row r="5" spans="1:21" ht="13.5" customHeight="1" x14ac:dyDescent="0.2">
      <c r="B5" s="244"/>
      <c r="C5" s="244"/>
      <c r="D5" s="244"/>
      <c r="E5" s="244"/>
      <c r="F5" s="244"/>
      <c r="G5" s="244"/>
      <c r="H5" s="244"/>
      <c r="I5" s="244"/>
      <c r="J5" s="244"/>
      <c r="K5" s="244"/>
    </row>
    <row r="6" spans="1:21" s="114" customFormat="1" ht="23.25" customHeight="1" x14ac:dyDescent="0.3">
      <c r="A6" s="135"/>
      <c r="B6" s="244"/>
      <c r="C6" s="244"/>
      <c r="D6" s="244"/>
      <c r="E6" s="244"/>
      <c r="F6" s="244"/>
      <c r="G6" s="244"/>
      <c r="H6" s="244"/>
      <c r="I6" s="244"/>
      <c r="J6" s="244"/>
      <c r="K6" s="244"/>
      <c r="L6" s="115"/>
      <c r="M6" s="115"/>
      <c r="N6" s="115"/>
      <c r="O6" s="115"/>
      <c r="U6" s="63" t="s">
        <v>290</v>
      </c>
    </row>
    <row r="7" spans="1:21" s="114" customFormat="1" ht="3.75" customHeight="1" x14ac:dyDescent="0.2">
      <c r="A7" s="130"/>
      <c r="B7" s="132"/>
      <c r="C7" s="132"/>
      <c r="D7" s="132"/>
      <c r="E7" s="132"/>
      <c r="F7" s="132"/>
      <c r="G7" s="132"/>
      <c r="H7" s="132"/>
      <c r="I7" s="132"/>
      <c r="J7" s="132"/>
      <c r="K7" s="132"/>
      <c r="L7" s="115"/>
      <c r="M7" s="372"/>
      <c r="N7" s="372"/>
      <c r="O7" s="115"/>
    </row>
    <row r="8" spans="1:21" ht="13.5" customHeight="1" x14ac:dyDescent="0.2">
      <c r="A8" s="100"/>
      <c r="I8" s="112"/>
      <c r="M8" s="403"/>
      <c r="N8" s="403"/>
      <c r="O8" s="64"/>
    </row>
    <row r="9" spans="1:21" s="119" customFormat="1" ht="13.5" customHeight="1" x14ac:dyDescent="0.2">
      <c r="A9" s="65"/>
      <c r="B9" s="65"/>
      <c r="C9" s="65"/>
      <c r="D9" s="65"/>
      <c r="E9" s="65"/>
      <c r="F9" s="65"/>
      <c r="G9" s="65"/>
      <c r="H9" s="65"/>
      <c r="I9" s="131"/>
      <c r="J9" s="64"/>
      <c r="K9" s="64"/>
      <c r="L9" s="64"/>
      <c r="M9" s="64"/>
      <c r="N9" s="64"/>
      <c r="O9" s="64"/>
    </row>
    <row r="10" spans="1:21" s="114" customFormat="1" ht="13.5" customHeight="1" x14ac:dyDescent="0.3">
      <c r="A10" s="118"/>
      <c r="B10" s="65"/>
      <c r="C10" s="65"/>
      <c r="D10" s="65"/>
      <c r="E10" s="65"/>
      <c r="F10" s="65"/>
      <c r="G10" s="65"/>
      <c r="H10" s="65"/>
      <c r="I10" s="117"/>
      <c r="J10" s="115"/>
      <c r="K10" s="115"/>
      <c r="L10" s="115"/>
      <c r="M10" s="115"/>
      <c r="N10" s="115"/>
      <c r="O10" s="115"/>
    </row>
    <row r="11" spans="1:21" s="114" customFormat="1" ht="13.5" customHeight="1" x14ac:dyDescent="0.2">
      <c r="A11" s="130"/>
      <c r="B11" s="65"/>
      <c r="C11" s="65"/>
      <c r="D11" s="65"/>
      <c r="E11" s="65"/>
      <c r="F11" s="65"/>
      <c r="G11" s="65"/>
      <c r="H11" s="65"/>
      <c r="I11" s="116"/>
      <c r="J11" s="115"/>
      <c r="K11" s="115"/>
      <c r="L11" s="115"/>
      <c r="M11" s="372"/>
      <c r="N11" s="372"/>
      <c r="O11" s="115"/>
      <c r="P11" s="129"/>
      <c r="Q11" s="125"/>
      <c r="R11" s="128"/>
      <c r="S11" s="127"/>
      <c r="T11" s="78"/>
      <c r="U11" s="78"/>
    </row>
    <row r="12" spans="1:21" ht="13.5" customHeight="1" x14ac:dyDescent="0.2">
      <c r="A12" s="113"/>
      <c r="I12" s="112"/>
      <c r="M12" s="403"/>
      <c r="N12" s="403"/>
      <c r="O12" s="64"/>
      <c r="P12" s="110"/>
      <c r="Q12" s="125"/>
      <c r="R12" s="124"/>
      <c r="S12" s="123"/>
      <c r="T12" s="123"/>
      <c r="U12" s="122"/>
    </row>
    <row r="13" spans="1:21" s="119" customFormat="1" ht="13.5" customHeight="1" x14ac:dyDescent="0.2">
      <c r="A13" s="65"/>
      <c r="B13" s="65"/>
      <c r="C13" s="65"/>
      <c r="D13" s="65"/>
      <c r="E13" s="65"/>
      <c r="F13" s="65"/>
      <c r="G13" s="65"/>
      <c r="H13" s="65"/>
      <c r="I13" s="65"/>
      <c r="J13" s="64"/>
      <c r="K13" s="64"/>
      <c r="L13" s="64"/>
      <c r="M13" s="64"/>
      <c r="N13" s="64"/>
      <c r="O13" s="64"/>
      <c r="P13" s="120"/>
      <c r="Q13" s="125"/>
      <c r="R13" s="124"/>
      <c r="S13" s="126"/>
      <c r="T13" s="123"/>
      <c r="U13" s="122"/>
    </row>
    <row r="14" spans="1:21" s="114" customFormat="1" ht="13.5" customHeight="1" x14ac:dyDescent="0.3">
      <c r="A14" s="118"/>
      <c r="B14" s="65"/>
      <c r="C14" s="65"/>
      <c r="D14" s="65"/>
      <c r="E14" s="65"/>
      <c r="F14" s="65"/>
      <c r="G14" s="65"/>
      <c r="H14" s="65"/>
      <c r="I14" s="117"/>
      <c r="J14" s="115"/>
      <c r="K14" s="115"/>
      <c r="L14" s="115"/>
      <c r="M14" s="115"/>
      <c r="N14" s="115"/>
      <c r="O14" s="115"/>
      <c r="P14" s="110"/>
      <c r="Q14" s="125"/>
      <c r="R14" s="124"/>
      <c r="S14" s="123"/>
      <c r="T14" s="123"/>
      <c r="U14" s="122"/>
    </row>
    <row r="15" spans="1:21" s="114" customFormat="1" ht="13.5" customHeight="1" x14ac:dyDescent="0.2">
      <c r="A15" s="113"/>
      <c r="B15" s="65"/>
      <c r="C15" s="65"/>
      <c r="D15" s="65"/>
      <c r="E15" s="65"/>
      <c r="F15" s="65"/>
      <c r="G15" s="65"/>
      <c r="H15" s="65"/>
      <c r="I15" s="116"/>
      <c r="J15" s="115"/>
      <c r="K15" s="115"/>
      <c r="L15" s="115"/>
      <c r="M15" s="372"/>
      <c r="N15" s="372"/>
      <c r="O15" s="115"/>
      <c r="P15" s="110"/>
      <c r="Q15" s="125"/>
      <c r="R15" s="124"/>
      <c r="S15" s="123"/>
      <c r="T15" s="123"/>
      <c r="U15" s="122"/>
    </row>
    <row r="16" spans="1:21" ht="13.5" customHeight="1" x14ac:dyDescent="0.2">
      <c r="A16" s="113"/>
      <c r="I16" s="112"/>
      <c r="M16" s="403"/>
      <c r="N16" s="403"/>
      <c r="O16" s="64"/>
      <c r="P16" s="110"/>
      <c r="Q16" s="125"/>
      <c r="R16" s="124"/>
      <c r="S16" s="123"/>
      <c r="T16" s="123"/>
      <c r="U16" s="122"/>
    </row>
    <row r="17" spans="1:18" s="119" customFormat="1" ht="13.5" customHeight="1" x14ac:dyDescent="0.2">
      <c r="A17" s="65"/>
      <c r="B17" s="65"/>
      <c r="C17" s="65"/>
      <c r="D17" s="65"/>
      <c r="E17" s="65"/>
      <c r="F17" s="65"/>
      <c r="G17" s="65"/>
      <c r="H17" s="65"/>
      <c r="I17" s="65"/>
      <c r="J17" s="64"/>
      <c r="K17" s="64"/>
      <c r="L17" s="64"/>
      <c r="P17" s="120"/>
      <c r="Q17" s="121"/>
      <c r="R17" s="120"/>
    </row>
    <row r="18" spans="1:18" s="114" customFormat="1" ht="13.5" customHeight="1" x14ac:dyDescent="0.3">
      <c r="A18" s="118"/>
      <c r="B18" s="65"/>
      <c r="C18" s="65"/>
      <c r="D18" s="65"/>
      <c r="E18" s="65"/>
      <c r="F18" s="65"/>
      <c r="G18" s="65"/>
      <c r="H18" s="65"/>
      <c r="I18" s="117"/>
      <c r="J18" s="115"/>
      <c r="K18" s="115"/>
      <c r="L18" s="115"/>
      <c r="P18" s="110"/>
      <c r="Q18" s="111"/>
      <c r="R18" s="110"/>
    </row>
    <row r="19" spans="1:18" s="114" customFormat="1" ht="13.5" customHeight="1" x14ac:dyDescent="0.2">
      <c r="A19" s="113"/>
      <c r="B19" s="65"/>
      <c r="C19" s="65"/>
      <c r="D19" s="65"/>
      <c r="E19" s="65"/>
      <c r="F19" s="65"/>
      <c r="H19" s="368"/>
      <c r="I19" s="368"/>
      <c r="J19" s="368"/>
      <c r="K19" s="368"/>
      <c r="L19" s="115"/>
      <c r="M19" s="372"/>
      <c r="N19" s="372"/>
      <c r="P19" s="110"/>
      <c r="Q19" s="111"/>
      <c r="R19" s="110"/>
    </row>
    <row r="20" spans="1:18" ht="13.5" customHeight="1" x14ac:dyDescent="0.2">
      <c r="C20" s="253"/>
      <c r="D20" s="253"/>
      <c r="E20" s="253"/>
      <c r="F20" s="252"/>
      <c r="G20" s="368"/>
      <c r="H20" s="368"/>
      <c r="I20" s="368"/>
      <c r="J20" s="368"/>
      <c r="K20" s="368"/>
      <c r="M20" s="403"/>
      <c r="N20" s="403"/>
      <c r="P20" s="110"/>
      <c r="Q20" s="111"/>
      <c r="R20" s="110"/>
    </row>
    <row r="21" spans="1:18" ht="13.5" customHeight="1" x14ac:dyDescent="0.2">
      <c r="B21" s="270"/>
      <c r="C21" s="270"/>
      <c r="D21" s="270"/>
      <c r="E21" s="270"/>
      <c r="F21" s="270"/>
      <c r="G21" s="368"/>
      <c r="H21" s="368"/>
      <c r="I21" s="368"/>
      <c r="J21" s="368"/>
      <c r="K21" s="368"/>
      <c r="L21" s="270"/>
      <c r="P21" s="110"/>
      <c r="Q21" s="111"/>
      <c r="R21" s="110"/>
    </row>
    <row r="22" spans="1:18" ht="13.5" customHeight="1" x14ac:dyDescent="0.2">
      <c r="A22" s="252"/>
      <c r="B22" s="253"/>
      <c r="C22" s="253"/>
      <c r="D22" s="253"/>
      <c r="E22" s="253"/>
      <c r="F22" s="252"/>
      <c r="G22" s="368"/>
      <c r="H22" s="368"/>
      <c r="I22" s="368"/>
      <c r="J22" s="368"/>
      <c r="K22" s="368"/>
      <c r="P22" s="110"/>
      <c r="Q22" s="111"/>
      <c r="R22" s="110"/>
    </row>
    <row r="23" spans="1:18" ht="13.5" customHeight="1" x14ac:dyDescent="0.2">
      <c r="M23" s="82"/>
      <c r="N23" s="107"/>
      <c r="P23" s="110"/>
      <c r="Q23" s="111"/>
      <c r="R23" s="110"/>
    </row>
    <row r="24" spans="1:18" ht="13.5" customHeight="1" x14ac:dyDescent="0.2">
      <c r="A24" s="405" t="s">
        <v>386</v>
      </c>
      <c r="B24" s="405"/>
      <c r="C24" s="405"/>
      <c r="D24" s="405"/>
      <c r="E24" s="405"/>
      <c r="F24" s="405"/>
      <c r="G24" s="405"/>
      <c r="H24" s="405"/>
      <c r="I24" s="405"/>
      <c r="J24" s="405"/>
      <c r="K24" s="405"/>
      <c r="L24" s="405"/>
      <c r="M24" s="82"/>
      <c r="N24" s="107"/>
    </row>
    <row r="25" spans="1:18" ht="13.5" customHeight="1" x14ac:dyDescent="0.2">
      <c r="M25" s="82"/>
      <c r="N25" s="107"/>
    </row>
    <row r="26" spans="1:18" ht="13.5" customHeight="1" x14ac:dyDescent="0.2">
      <c r="M26" s="82"/>
      <c r="N26" s="107"/>
    </row>
    <row r="27" spans="1:18" ht="13.5" customHeight="1" x14ac:dyDescent="0.2">
      <c r="M27" s="82"/>
      <c r="N27" s="107"/>
    </row>
    <row r="28" spans="1:18" ht="13.5" customHeight="1" x14ac:dyDescent="0.2">
      <c r="A28" s="252"/>
      <c r="B28" s="256"/>
      <c r="C28" s="256"/>
      <c r="D28" s="256"/>
      <c r="E28" s="256"/>
      <c r="F28" s="256"/>
      <c r="G28" s="256"/>
      <c r="H28" s="256"/>
      <c r="I28" s="256"/>
      <c r="J28" s="256"/>
      <c r="K28" s="91"/>
      <c r="M28" s="82"/>
      <c r="N28" s="107"/>
    </row>
    <row r="29" spans="1:18" ht="13.5" customHeight="1" x14ac:dyDescent="0.2">
      <c r="A29" s="252"/>
      <c r="B29" s="256"/>
      <c r="C29" s="256"/>
      <c r="D29" s="256"/>
      <c r="E29" s="256"/>
      <c r="F29" s="256"/>
      <c r="G29" s="256"/>
      <c r="H29" s="256"/>
      <c r="I29" s="256"/>
      <c r="J29" s="256"/>
      <c r="K29" s="91"/>
      <c r="M29" s="82"/>
      <c r="N29" s="107"/>
    </row>
    <row r="30" spans="1:18" ht="13.5" customHeight="1" x14ac:dyDescent="0.2">
      <c r="A30" s="252"/>
      <c r="B30" s="256"/>
      <c r="C30" s="256"/>
      <c r="D30" s="256"/>
      <c r="E30" s="256"/>
      <c r="F30" s="256"/>
      <c r="G30" s="256"/>
      <c r="H30" s="256"/>
      <c r="I30" s="256"/>
      <c r="J30" s="256"/>
      <c r="K30" s="91"/>
      <c r="M30" s="82"/>
      <c r="N30" s="107"/>
    </row>
    <row r="31" spans="1:18" ht="13.5" customHeight="1" x14ac:dyDescent="0.2">
      <c r="A31" s="91"/>
      <c r="B31" s="256"/>
      <c r="C31" s="256"/>
      <c r="D31" s="256"/>
      <c r="E31" s="256"/>
      <c r="F31" s="256"/>
      <c r="G31" s="256"/>
      <c r="H31" s="256"/>
      <c r="I31" s="256"/>
      <c r="J31" s="256"/>
      <c r="K31" s="91"/>
      <c r="M31" s="82"/>
      <c r="N31" s="107"/>
    </row>
    <row r="32" spans="1:18" ht="13.5" customHeight="1" x14ac:dyDescent="0.2">
      <c r="A32" s="91"/>
      <c r="B32" s="256"/>
      <c r="C32" s="256"/>
      <c r="D32" s="256"/>
      <c r="E32" s="256"/>
      <c r="F32" s="256"/>
      <c r="G32" s="256"/>
      <c r="H32" s="256"/>
      <c r="I32" s="256"/>
      <c r="J32" s="256"/>
      <c r="K32" s="91"/>
      <c r="M32" s="82"/>
      <c r="N32" s="107"/>
    </row>
    <row r="33" spans="1:18" ht="13.5" customHeight="1" x14ac:dyDescent="0.2">
      <c r="A33" s="91"/>
      <c r="B33" s="256"/>
      <c r="C33" s="256"/>
      <c r="D33" s="256"/>
      <c r="E33" s="256"/>
      <c r="F33" s="256"/>
      <c r="G33" s="256"/>
      <c r="H33" s="256"/>
      <c r="I33" s="256"/>
      <c r="J33" s="256"/>
      <c r="K33" s="91"/>
      <c r="M33" s="82"/>
      <c r="N33" s="107"/>
    </row>
    <row r="34" spans="1:18" ht="13.5" customHeight="1" x14ac:dyDescent="0.2">
      <c r="B34" s="256"/>
      <c r="C34" s="256"/>
      <c r="D34" s="256"/>
      <c r="E34" s="256"/>
      <c r="F34" s="256"/>
      <c r="G34" s="256"/>
      <c r="H34" s="256"/>
      <c r="I34" s="256"/>
      <c r="J34" s="256"/>
      <c r="K34" s="91"/>
      <c r="M34" s="82"/>
      <c r="N34" s="107"/>
    </row>
    <row r="35" spans="1:18" ht="18" customHeight="1" x14ac:dyDescent="0.2">
      <c r="B35" s="270"/>
      <c r="C35" s="270"/>
      <c r="D35" s="270"/>
      <c r="E35" s="270"/>
      <c r="F35" s="270"/>
      <c r="G35" s="270"/>
      <c r="H35" s="270"/>
      <c r="I35" s="270"/>
      <c r="J35" s="270"/>
      <c r="K35" s="270"/>
      <c r="L35" s="270"/>
      <c r="M35" s="82"/>
      <c r="N35" s="107"/>
    </row>
    <row r="36" spans="1:18" ht="13.5" customHeight="1" x14ac:dyDescent="0.2">
      <c r="A36" s="106"/>
      <c r="B36" s="256"/>
      <c r="C36" s="256"/>
      <c r="D36" s="256"/>
      <c r="E36" s="256"/>
      <c r="F36" s="256"/>
      <c r="G36" s="256"/>
      <c r="H36" s="256"/>
      <c r="I36" s="256"/>
      <c r="J36" s="256"/>
      <c r="K36" s="255"/>
      <c r="L36" s="78"/>
      <c r="M36" s="78"/>
      <c r="N36" s="78"/>
      <c r="O36" s="78"/>
      <c r="P36" s="78"/>
      <c r="Q36" s="78"/>
      <c r="R36" s="78"/>
    </row>
    <row r="37" spans="1:18" ht="13.5" customHeight="1" x14ac:dyDescent="0.2">
      <c r="A37" s="86"/>
      <c r="C37" s="86"/>
      <c r="D37" s="86"/>
      <c r="E37" s="86"/>
      <c r="F37" s="86"/>
      <c r="G37" s="86"/>
      <c r="H37" s="255"/>
      <c r="I37" s="255"/>
      <c r="J37" s="255"/>
      <c r="K37" s="255"/>
      <c r="L37" s="78"/>
      <c r="M37" s="78"/>
      <c r="N37" s="78"/>
      <c r="O37" s="78"/>
      <c r="P37" s="78"/>
      <c r="Q37" s="78"/>
      <c r="R37" s="78"/>
    </row>
    <row r="38" spans="1:18" ht="13.5" customHeight="1" x14ac:dyDescent="0.2">
      <c r="B38" s="402" t="s">
        <v>387</v>
      </c>
      <c r="C38" s="402"/>
      <c r="D38" s="402"/>
      <c r="E38" s="402"/>
      <c r="F38" s="86"/>
      <c r="G38" s="86"/>
      <c r="I38" s="255"/>
      <c r="J38" s="255"/>
      <c r="K38" s="255"/>
      <c r="L38" s="78"/>
      <c r="M38" s="78"/>
      <c r="N38" s="78"/>
      <c r="O38" s="78"/>
      <c r="P38" s="78"/>
      <c r="Q38" s="78"/>
      <c r="R38" s="78"/>
    </row>
    <row r="39" spans="1:18" ht="13.5" customHeight="1" x14ac:dyDescent="0.2">
      <c r="B39" s="402"/>
      <c r="C39" s="402"/>
      <c r="D39" s="402"/>
      <c r="E39" s="402"/>
      <c r="F39" s="256"/>
      <c r="G39" s="408" t="s">
        <v>388</v>
      </c>
      <c r="H39" s="408"/>
      <c r="I39" s="408"/>
      <c r="J39" s="408"/>
      <c r="K39" s="408"/>
      <c r="L39" s="78"/>
      <c r="M39" s="78"/>
      <c r="N39" s="78"/>
      <c r="O39" s="78"/>
      <c r="P39" s="78"/>
      <c r="Q39" s="78"/>
      <c r="R39" s="78"/>
    </row>
    <row r="40" spans="1:18" ht="13.5" customHeight="1" x14ac:dyDescent="0.2">
      <c r="G40" s="408"/>
      <c r="H40" s="408"/>
      <c r="I40" s="408"/>
      <c r="J40" s="408"/>
      <c r="K40" s="408"/>
      <c r="L40" s="78"/>
      <c r="M40" s="78"/>
      <c r="N40" s="78"/>
      <c r="O40" s="78"/>
      <c r="P40" s="78"/>
      <c r="Q40" s="78"/>
      <c r="R40" s="78"/>
    </row>
    <row r="41" spans="1:18" ht="13.5" customHeight="1" x14ac:dyDescent="0.35">
      <c r="A41" s="104"/>
      <c r="B41" s="408" t="s">
        <v>389</v>
      </c>
      <c r="C41" s="408"/>
      <c r="D41" s="408"/>
      <c r="E41" s="408"/>
      <c r="G41" s="408"/>
      <c r="H41" s="408"/>
      <c r="I41" s="408"/>
      <c r="J41" s="408"/>
      <c r="K41" s="408"/>
      <c r="L41" s="78"/>
      <c r="M41" s="78"/>
      <c r="N41" s="78"/>
      <c r="O41" s="78"/>
      <c r="P41" s="78"/>
      <c r="Q41" s="78"/>
      <c r="R41" s="78"/>
    </row>
    <row r="42" spans="1:18" ht="13.5" customHeight="1" x14ac:dyDescent="0.35">
      <c r="A42" s="104"/>
      <c r="B42" s="408"/>
      <c r="C42" s="408"/>
      <c r="D42" s="408"/>
      <c r="E42" s="408"/>
      <c r="G42" s="408"/>
      <c r="H42" s="408"/>
      <c r="I42" s="408"/>
      <c r="J42" s="408"/>
      <c r="K42" s="408"/>
      <c r="L42" s="78"/>
      <c r="M42" s="78"/>
      <c r="N42" s="78"/>
      <c r="O42" s="78"/>
      <c r="P42" s="78"/>
      <c r="Q42" s="78"/>
      <c r="R42" s="78"/>
    </row>
    <row r="43" spans="1:18" ht="13.5" customHeight="1" x14ac:dyDescent="0.25">
      <c r="A43" s="102"/>
      <c r="B43" s="408"/>
      <c r="C43" s="408"/>
      <c r="D43" s="408"/>
      <c r="E43" s="408"/>
      <c r="F43" s="253"/>
      <c r="G43" s="408"/>
      <c r="H43" s="408"/>
      <c r="I43" s="408"/>
      <c r="J43" s="408"/>
      <c r="K43" s="408"/>
      <c r="L43" s="90"/>
      <c r="M43" s="82"/>
      <c r="N43" s="82"/>
    </row>
    <row r="44" spans="1:18" ht="13.5" customHeight="1" x14ac:dyDescent="0.2">
      <c r="A44" s="64"/>
      <c r="B44" s="408"/>
      <c r="C44" s="408"/>
      <c r="D44" s="408"/>
      <c r="E44" s="408"/>
      <c r="F44" s="253"/>
      <c r="G44" s="408"/>
      <c r="H44" s="408"/>
      <c r="I44" s="408"/>
      <c r="J44" s="408"/>
      <c r="K44" s="408"/>
      <c r="L44" s="90"/>
      <c r="M44" s="82"/>
      <c r="N44" s="82"/>
    </row>
    <row r="45" spans="1:18" ht="13.5" customHeight="1" x14ac:dyDescent="0.35">
      <c r="A45" s="101"/>
      <c r="B45" s="256"/>
      <c r="C45" s="256"/>
      <c r="D45" s="256"/>
      <c r="E45" s="256"/>
      <c r="F45" s="253"/>
      <c r="L45" s="90"/>
      <c r="M45" s="82"/>
      <c r="N45" s="82"/>
    </row>
    <row r="46" spans="1:18" ht="13.5" customHeight="1" x14ac:dyDescent="0.2">
      <c r="A46" s="405" t="s">
        <v>390</v>
      </c>
      <c r="B46" s="405"/>
      <c r="C46" s="405"/>
      <c r="D46" s="405"/>
      <c r="E46" s="405"/>
      <c r="F46" s="405"/>
      <c r="G46" s="405"/>
      <c r="H46" s="405"/>
      <c r="I46" s="405"/>
      <c r="J46" s="405"/>
      <c r="K46" s="405"/>
      <c r="L46" s="405"/>
      <c r="M46" s="82"/>
      <c r="N46" s="82"/>
    </row>
    <row r="47" spans="1:18" ht="13.5" customHeight="1" x14ac:dyDescent="0.2">
      <c r="M47" s="82"/>
      <c r="N47" s="82"/>
    </row>
    <row r="48" spans="1:18" ht="13.5" customHeight="1" x14ac:dyDescent="0.2">
      <c r="M48" s="82"/>
      <c r="N48" s="82"/>
    </row>
    <row r="49" spans="1:25" ht="13.5" customHeight="1" x14ac:dyDescent="0.2">
      <c r="G49" s="486" t="s">
        <v>391</v>
      </c>
      <c r="H49" s="486"/>
      <c r="I49" s="486"/>
      <c r="J49" s="486"/>
      <c r="K49" s="486"/>
      <c r="M49" s="82"/>
      <c r="N49" s="82"/>
    </row>
    <row r="50" spans="1:25" ht="13.5" customHeight="1" x14ac:dyDescent="0.2">
      <c r="B50" s="91"/>
      <c r="C50" s="86"/>
      <c r="D50" s="86"/>
      <c r="E50" s="86"/>
      <c r="F50" s="86"/>
      <c r="G50" s="486"/>
      <c r="H50" s="486"/>
      <c r="I50" s="486"/>
      <c r="J50" s="486"/>
      <c r="K50" s="486"/>
      <c r="L50" s="90"/>
      <c r="M50" s="82"/>
      <c r="N50" s="82"/>
    </row>
    <row r="51" spans="1:25" ht="13.5" customHeight="1" x14ac:dyDescent="0.25">
      <c r="B51" s="64"/>
      <c r="C51" s="97"/>
      <c r="D51" s="86"/>
      <c r="E51" s="86"/>
      <c r="F51" s="86"/>
      <c r="G51" s="486"/>
      <c r="H51" s="486"/>
      <c r="I51" s="486"/>
      <c r="J51" s="486"/>
      <c r="K51" s="486"/>
      <c r="M51" s="82"/>
      <c r="N51" s="82"/>
    </row>
    <row r="52" spans="1:25" ht="13.5" customHeight="1" x14ac:dyDescent="0.2">
      <c r="A52" s="91"/>
      <c r="B52" s="64"/>
      <c r="C52" s="92"/>
      <c r="D52" s="86"/>
      <c r="E52" s="86"/>
      <c r="F52" s="86"/>
      <c r="G52" s="486"/>
      <c r="H52" s="486"/>
      <c r="I52" s="486"/>
      <c r="J52" s="486"/>
      <c r="K52" s="486"/>
      <c r="M52" s="82"/>
      <c r="N52" s="82"/>
    </row>
    <row r="53" spans="1:25" ht="13.5" customHeight="1" x14ac:dyDescent="0.2">
      <c r="A53" s="96"/>
      <c r="B53" s="64"/>
      <c r="C53" s="95"/>
      <c r="D53" s="86"/>
      <c r="E53" s="86"/>
      <c r="F53" s="86"/>
      <c r="G53" s="486"/>
      <c r="H53" s="486"/>
      <c r="I53" s="486"/>
      <c r="J53" s="486"/>
      <c r="K53" s="486"/>
      <c r="M53" s="82"/>
      <c r="N53" s="82"/>
      <c r="U53" s="63" t="s">
        <v>290</v>
      </c>
    </row>
    <row r="54" spans="1:25" ht="13.5" customHeight="1" x14ac:dyDescent="0.25">
      <c r="A54" s="94"/>
      <c r="B54" s="64"/>
      <c r="C54" s="93"/>
      <c r="D54" s="86"/>
      <c r="E54" s="86"/>
      <c r="F54" s="86"/>
      <c r="G54" s="486"/>
      <c r="H54" s="486"/>
      <c r="I54" s="486"/>
      <c r="J54" s="486"/>
      <c r="K54" s="486"/>
      <c r="M54" s="82"/>
      <c r="N54" s="82"/>
    </row>
    <row r="55" spans="1:25" ht="13.5" customHeight="1" x14ac:dyDescent="0.2">
      <c r="A55" s="92"/>
      <c r="B55" s="91"/>
      <c r="C55" s="86"/>
      <c r="D55" s="86"/>
      <c r="E55" s="86"/>
      <c r="F55" s="86"/>
      <c r="G55" s="486"/>
      <c r="H55" s="486"/>
      <c r="I55" s="486"/>
      <c r="J55" s="486"/>
      <c r="K55" s="486"/>
      <c r="M55" s="82"/>
      <c r="N55" s="82"/>
    </row>
    <row r="56" spans="1:25" ht="13.5" customHeight="1" x14ac:dyDescent="0.2">
      <c r="G56" s="486"/>
      <c r="H56" s="486"/>
      <c r="I56" s="486"/>
      <c r="J56" s="486"/>
      <c r="K56" s="486"/>
    </row>
    <row r="57" spans="1:25" ht="13.5" customHeight="1" x14ac:dyDescent="0.2">
      <c r="G57" s="486"/>
      <c r="H57" s="486"/>
      <c r="I57" s="486"/>
      <c r="J57" s="486"/>
      <c r="K57" s="486"/>
    </row>
    <row r="58" spans="1:25" s="78" customFormat="1" ht="13.5" customHeight="1" x14ac:dyDescent="0.2">
      <c r="A58" s="64"/>
      <c r="B58" s="64"/>
      <c r="C58" s="64"/>
      <c r="D58" s="64"/>
      <c r="E58" s="64"/>
      <c r="F58" s="64"/>
      <c r="G58" s="486"/>
      <c r="H58" s="486"/>
      <c r="I58" s="486"/>
      <c r="J58" s="486"/>
      <c r="K58" s="486"/>
      <c r="L58" s="64"/>
      <c r="M58" s="64"/>
      <c r="N58" s="89"/>
      <c r="O58" s="64"/>
      <c r="P58" s="63"/>
      <c r="Q58" s="88"/>
      <c r="R58" s="82"/>
      <c r="S58" s="81"/>
      <c r="U58" s="79"/>
      <c r="V58" s="80"/>
      <c r="W58" s="79"/>
      <c r="X58" s="79"/>
      <c r="Y58" s="79"/>
    </row>
    <row r="59" spans="1:25" s="78" customFormat="1" ht="13.5" customHeight="1" x14ac:dyDescent="0.2">
      <c r="A59" s="87"/>
      <c r="B59" s="87"/>
      <c r="C59" s="87"/>
      <c r="D59" s="87"/>
      <c r="E59" s="87"/>
      <c r="F59" s="87"/>
      <c r="G59" s="486"/>
      <c r="H59" s="486"/>
      <c r="I59" s="486"/>
      <c r="J59" s="486"/>
      <c r="K59" s="486"/>
      <c r="L59" s="86"/>
      <c r="M59" s="85"/>
      <c r="N59" s="85"/>
      <c r="O59" s="85"/>
      <c r="P59" s="85"/>
      <c r="Q59" s="82"/>
      <c r="R59" s="82"/>
      <c r="S59" s="81"/>
      <c r="U59" s="79"/>
      <c r="V59" s="80"/>
      <c r="W59" s="79"/>
      <c r="X59" s="79"/>
      <c r="Y59" s="79"/>
    </row>
    <row r="60" spans="1:25" s="78" customFormat="1" ht="13.5" customHeight="1" x14ac:dyDescent="0.2">
      <c r="A60" s="84"/>
      <c r="B60" s="84"/>
      <c r="C60" s="84"/>
      <c r="D60" s="84"/>
      <c r="E60" s="84"/>
      <c r="F60" s="84"/>
      <c r="G60" s="486"/>
      <c r="H60" s="486"/>
      <c r="I60" s="486"/>
      <c r="J60" s="486"/>
      <c r="K60" s="486"/>
      <c r="L60" s="83"/>
      <c r="M60" s="370"/>
      <c r="N60" s="370"/>
      <c r="O60" s="370"/>
      <c r="P60" s="370"/>
      <c r="Q60" s="370"/>
      <c r="R60" s="82"/>
      <c r="S60" s="81"/>
      <c r="U60" s="79"/>
      <c r="V60" s="80"/>
      <c r="W60" s="79"/>
      <c r="X60" s="79"/>
      <c r="Y60" s="79"/>
    </row>
    <row r="61" spans="1:25" ht="13.5" customHeight="1" x14ac:dyDescent="0.2">
      <c r="G61" s="486"/>
      <c r="H61" s="486"/>
      <c r="I61" s="486"/>
      <c r="J61" s="486"/>
      <c r="K61" s="486"/>
    </row>
    <row r="62" spans="1:25" ht="13.5" customHeight="1" x14ac:dyDescent="0.2">
      <c r="G62" s="486"/>
      <c r="H62" s="486"/>
      <c r="I62" s="486"/>
      <c r="J62" s="486"/>
      <c r="K62" s="486"/>
    </row>
    <row r="63" spans="1:25" ht="13.5" customHeight="1" x14ac:dyDescent="0.2">
      <c r="G63" s="486"/>
      <c r="H63" s="486"/>
      <c r="I63" s="486"/>
      <c r="J63" s="486"/>
      <c r="K63" s="486"/>
    </row>
    <row r="64" spans="1:25" ht="13.5" customHeight="1" x14ac:dyDescent="0.2">
      <c r="G64" s="486"/>
      <c r="H64" s="486"/>
      <c r="I64" s="486"/>
      <c r="J64" s="486"/>
      <c r="K64" s="486"/>
    </row>
    <row r="65" spans="1:21" ht="13.5" customHeight="1" x14ac:dyDescent="0.2">
      <c r="H65" s="255"/>
      <c r="I65" s="255"/>
      <c r="J65" s="255"/>
      <c r="K65" s="255"/>
    </row>
    <row r="66" spans="1:21" ht="13.5" customHeight="1" x14ac:dyDescent="0.2">
      <c r="G66" s="255"/>
      <c r="H66" s="255"/>
      <c r="I66" s="255"/>
      <c r="J66" s="255"/>
      <c r="K66" s="255"/>
      <c r="U66" s="63" t="s">
        <v>290</v>
      </c>
    </row>
    <row r="67" spans="1:21" ht="13.5" customHeight="1" x14ac:dyDescent="0.2">
      <c r="G67" s="255"/>
      <c r="H67" s="255"/>
      <c r="I67" s="255"/>
      <c r="J67" s="255"/>
      <c r="K67" s="255"/>
    </row>
    <row r="68" spans="1:21" ht="13.5" customHeight="1" x14ac:dyDescent="0.2">
      <c r="G68" s="255"/>
      <c r="H68" s="255"/>
      <c r="I68" s="255"/>
      <c r="J68" s="255"/>
      <c r="K68" s="255"/>
    </row>
    <row r="69" spans="1:21" ht="13.5" customHeight="1" x14ac:dyDescent="0.2">
      <c r="G69" s="255"/>
      <c r="H69" s="255"/>
      <c r="I69" s="255"/>
      <c r="J69" s="255"/>
      <c r="K69" s="255"/>
    </row>
    <row r="70" spans="1:21" ht="13.5" customHeight="1" x14ac:dyDescent="0.2">
      <c r="G70" s="255"/>
      <c r="H70" s="255"/>
      <c r="I70" s="255"/>
      <c r="J70" s="255"/>
      <c r="K70" s="255"/>
    </row>
    <row r="71" spans="1:21" ht="13.5" customHeight="1" x14ac:dyDescent="0.2">
      <c r="G71" s="255"/>
      <c r="H71" s="255"/>
      <c r="I71" s="255"/>
      <c r="J71" s="255"/>
      <c r="K71" s="255"/>
    </row>
    <row r="72" spans="1:21" ht="13.5" customHeight="1" x14ac:dyDescent="0.2">
      <c r="G72" s="255"/>
      <c r="H72" s="255"/>
      <c r="I72" s="255"/>
      <c r="J72" s="255"/>
      <c r="K72" s="255"/>
    </row>
    <row r="73" spans="1:21" ht="13.5" customHeight="1" x14ac:dyDescent="0.2">
      <c r="G73" s="255"/>
      <c r="H73" s="255"/>
      <c r="I73" s="255"/>
      <c r="J73" s="255"/>
      <c r="K73" s="255"/>
    </row>
    <row r="74" spans="1:21" ht="13.5" customHeight="1" x14ac:dyDescent="0.2">
      <c r="G74" s="255"/>
      <c r="H74" s="255"/>
      <c r="I74" s="255"/>
      <c r="J74" s="255"/>
      <c r="K74" s="255"/>
    </row>
    <row r="75" spans="1:21" ht="13.5" customHeight="1" x14ac:dyDescent="0.2">
      <c r="G75" s="255"/>
      <c r="H75" s="255"/>
      <c r="I75" s="255"/>
      <c r="J75" s="255"/>
      <c r="K75" s="255"/>
    </row>
    <row r="76" spans="1:21" ht="25.5" customHeight="1" x14ac:dyDescent="0.2">
      <c r="G76" s="255"/>
      <c r="H76" s="255"/>
      <c r="I76" s="255"/>
      <c r="J76" s="255"/>
      <c r="K76" s="255"/>
    </row>
    <row r="77" spans="1:21" ht="31.5" customHeight="1" x14ac:dyDescent="0.2">
      <c r="B77" s="76"/>
      <c r="G77" s="255"/>
      <c r="H77" s="255"/>
      <c r="I77" s="255"/>
      <c r="J77" s="255"/>
      <c r="K77" s="255"/>
    </row>
    <row r="78" spans="1:21" ht="25.5" customHeight="1" thickBot="1" x14ac:dyDescent="0.25">
      <c r="A78" s="381" t="s">
        <v>380</v>
      </c>
      <c r="B78" s="75"/>
      <c r="C78" s="75"/>
      <c r="D78" s="75"/>
      <c r="E78" s="75"/>
      <c r="F78" s="75"/>
      <c r="G78" s="75"/>
      <c r="H78" s="75"/>
      <c r="I78" s="74"/>
      <c r="L78" s="73" t="s">
        <v>382</v>
      </c>
      <c r="M78" s="72"/>
    </row>
    <row r="79" spans="1:21" ht="32.25" customHeight="1" thickTop="1" x14ac:dyDescent="0.2">
      <c r="A79" s="396" t="s">
        <v>384</v>
      </c>
      <c r="B79" s="396"/>
      <c r="C79" s="396"/>
      <c r="D79" s="396"/>
      <c r="E79" s="396"/>
      <c r="F79" s="396"/>
      <c r="G79" s="396"/>
      <c r="H79" s="396"/>
      <c r="I79" s="396"/>
      <c r="J79" s="396"/>
      <c r="K79" s="396"/>
      <c r="L79" s="396"/>
      <c r="M79" s="71"/>
    </row>
    <row r="80" spans="1:21" ht="12.75" customHeight="1" x14ac:dyDescent="0.2">
      <c r="A80" s="397" t="s">
        <v>160</v>
      </c>
      <c r="B80" s="397"/>
      <c r="C80" s="397"/>
      <c r="D80" s="397"/>
      <c r="E80" s="397"/>
      <c r="F80" s="397"/>
      <c r="G80" s="397"/>
      <c r="H80" s="397"/>
      <c r="I80" s="397"/>
      <c r="J80" s="397"/>
      <c r="K80" s="397"/>
      <c r="L80" s="397"/>
      <c r="M80" s="70"/>
      <c r="N80" s="70"/>
      <c r="O80" s="70"/>
    </row>
    <row r="81" spans="1:12" ht="13.5" x14ac:dyDescent="0.2">
      <c r="A81" s="69"/>
    </row>
    <row r="91" spans="1:12" x14ac:dyDescent="0.2">
      <c r="L91" s="68"/>
    </row>
    <row r="93" spans="1:12" x14ac:dyDescent="0.2">
      <c r="A93" s="67"/>
      <c r="B93" s="66"/>
      <c r="C93" s="66"/>
      <c r="D93" s="66"/>
      <c r="E93" s="66"/>
      <c r="F93" s="66"/>
      <c r="G93" s="66"/>
      <c r="H93" s="66"/>
      <c r="I93" s="66"/>
      <c r="J93" s="66"/>
      <c r="K93" s="66"/>
    </row>
  </sheetData>
  <sheetProtection selectLockedCells="1"/>
  <mergeCells count="13">
    <mergeCell ref="A24:L24"/>
    <mergeCell ref="A1:L1"/>
    <mergeCell ref="M8:N8"/>
    <mergeCell ref="M12:N12"/>
    <mergeCell ref="M16:N16"/>
    <mergeCell ref="M20:N20"/>
    <mergeCell ref="A80:L80"/>
    <mergeCell ref="G39:K44"/>
    <mergeCell ref="B41:E44"/>
    <mergeCell ref="G49:K64"/>
    <mergeCell ref="B38:E39"/>
    <mergeCell ref="A46:L46"/>
    <mergeCell ref="A79:L79"/>
  </mergeCells>
  <printOptions horizontalCentered="1" verticalCentered="1"/>
  <pageMargins left="0.19685039370078741" right="0.35433070866141736" top="0" bottom="0" header="0" footer="0"/>
  <pageSetup paperSize="9" scale="7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tabColor rgb="FFCC99FF"/>
    <pageSetUpPr autoPageBreaks="0"/>
  </sheetPr>
  <dimension ref="A1:AM90"/>
  <sheetViews>
    <sheetView showGridLines="0" zoomScaleNormal="100" zoomScaleSheetLayoutView="100" workbookViewId="0">
      <selection activeCell="O68" sqref="O68"/>
    </sheetView>
  </sheetViews>
  <sheetFormatPr baseColWidth="10" defaultColWidth="11.5703125" defaultRowHeight="12.75" x14ac:dyDescent="0.2"/>
  <cols>
    <col min="1" max="1" width="1" style="292" customWidth="1"/>
    <col min="2" max="2" width="9.7109375" style="293" customWidth="1"/>
    <col min="3" max="3" width="5" style="293" customWidth="1"/>
    <col min="4" max="4" width="4.85546875" style="293" customWidth="1"/>
    <col min="5" max="24" width="5" style="293" customWidth="1"/>
    <col min="25" max="27" width="5" style="99" customWidth="1"/>
    <col min="28" max="28" width="5" style="292" customWidth="1"/>
    <col min="29" max="29" width="1.85546875" style="292" customWidth="1"/>
    <col min="30" max="30" width="9.5703125" style="292" customWidth="1"/>
    <col min="31" max="31" width="7.28515625" style="292" customWidth="1"/>
    <col min="32" max="16384" width="11.5703125" style="292"/>
  </cols>
  <sheetData>
    <row r="1" spans="1:31" ht="15.75" x14ac:dyDescent="0.2">
      <c r="A1" s="442" t="s">
        <v>414</v>
      </c>
      <c r="B1" s="442"/>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row>
    <row r="2" spans="1:31" ht="15.75" x14ac:dyDescent="0.2">
      <c r="A2" s="373"/>
      <c r="B2" s="373"/>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row>
    <row r="3" spans="1:31" ht="15.75" x14ac:dyDescent="0.2">
      <c r="A3" s="373"/>
      <c r="B3" s="360" t="s">
        <v>399</v>
      </c>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row>
    <row r="4" spans="1:31" ht="15.75" x14ac:dyDescent="0.2">
      <c r="A4" s="373"/>
      <c r="B4" s="360"/>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row>
    <row r="5" spans="1:31" ht="13.5" thickBot="1" x14ac:dyDescent="0.25"/>
    <row r="6" spans="1:31" ht="18.75" customHeight="1" x14ac:dyDescent="0.2">
      <c r="B6" s="455"/>
      <c r="C6" s="455"/>
      <c r="D6" s="456"/>
      <c r="E6" s="358" t="s">
        <v>400</v>
      </c>
      <c r="F6" s="359"/>
      <c r="G6" s="359"/>
      <c r="H6" s="359"/>
      <c r="I6" s="359"/>
      <c r="J6" s="359"/>
      <c r="K6" s="359"/>
      <c r="L6" s="357"/>
      <c r="M6" s="358" t="s">
        <v>401</v>
      </c>
      <c r="N6" s="359"/>
      <c r="O6" s="359"/>
      <c r="P6" s="359"/>
      <c r="Q6" s="359"/>
      <c r="R6" s="359"/>
      <c r="S6" s="359"/>
      <c r="T6" s="357"/>
      <c r="U6" s="358" t="s">
        <v>402</v>
      </c>
      <c r="V6" s="359"/>
      <c r="W6" s="359"/>
      <c r="X6" s="359"/>
      <c r="Y6" s="359"/>
      <c r="Z6" s="359"/>
      <c r="AA6" s="359"/>
      <c r="AB6" s="357"/>
      <c r="AD6" s="335"/>
    </row>
    <row r="7" spans="1:31" ht="18" customHeight="1" thickBot="1" x14ac:dyDescent="0.25">
      <c r="B7" s="457"/>
      <c r="C7" s="457"/>
      <c r="D7" s="458"/>
      <c r="E7" s="424">
        <v>2020</v>
      </c>
      <c r="F7" s="425"/>
      <c r="G7" s="423" t="s">
        <v>79</v>
      </c>
      <c r="H7" s="423"/>
      <c r="I7" s="423" t="s">
        <v>405</v>
      </c>
      <c r="J7" s="423"/>
      <c r="K7" s="423" t="s">
        <v>406</v>
      </c>
      <c r="L7" s="409"/>
      <c r="M7" s="424">
        <v>2020</v>
      </c>
      <c r="N7" s="425"/>
      <c r="O7" s="423" t="s">
        <v>79</v>
      </c>
      <c r="P7" s="423"/>
      <c r="Q7" s="423" t="s">
        <v>405</v>
      </c>
      <c r="R7" s="423"/>
      <c r="S7" s="423" t="s">
        <v>406</v>
      </c>
      <c r="T7" s="409"/>
      <c r="U7" s="427">
        <v>2020</v>
      </c>
      <c r="V7" s="428"/>
      <c r="W7" s="409" t="s">
        <v>79</v>
      </c>
      <c r="X7" s="410"/>
      <c r="Y7" s="423" t="s">
        <v>405</v>
      </c>
      <c r="Z7" s="423"/>
      <c r="AA7" s="423" t="s">
        <v>406</v>
      </c>
      <c r="AB7" s="426"/>
    </row>
    <row r="8" spans="1:31" ht="13.5" customHeight="1" x14ac:dyDescent="0.2">
      <c r="B8" s="446" t="s">
        <v>374</v>
      </c>
      <c r="C8" s="447"/>
      <c r="D8" s="448"/>
      <c r="E8" s="429">
        <f>SUM(C29:L29)</f>
        <v>10106</v>
      </c>
      <c r="F8" s="430"/>
      <c r="G8" s="430">
        <f>SUM(C27:L27)</f>
        <v>9725.6</v>
      </c>
      <c r="H8" s="430"/>
      <c r="I8" s="430">
        <f>E8-G8</f>
        <v>380.39999999999964</v>
      </c>
      <c r="J8" s="430"/>
      <c r="K8" s="435">
        <f>E8/G8-1</f>
        <v>3.911326807600557E-2</v>
      </c>
      <c r="L8" s="437"/>
      <c r="M8" s="429">
        <f>SUM(M29:T29)</f>
        <v>2005</v>
      </c>
      <c r="N8" s="430"/>
      <c r="O8" s="430">
        <f>SUM(M27:T27)</f>
        <v>8396</v>
      </c>
      <c r="P8" s="430"/>
      <c r="Q8" s="430">
        <f>M8-O8</f>
        <v>-6391</v>
      </c>
      <c r="R8" s="430"/>
      <c r="S8" s="435">
        <f>M8/O8-1</f>
        <v>-0.76119580752739402</v>
      </c>
      <c r="T8" s="436"/>
      <c r="U8" s="429">
        <f>SUM(U29:Z29)</f>
        <v>5450</v>
      </c>
      <c r="V8" s="430"/>
      <c r="W8" s="430">
        <f>SUM(U27:Z27)</f>
        <v>7241</v>
      </c>
      <c r="X8" s="430"/>
      <c r="Y8" s="430">
        <f>U8-W8</f>
        <v>-1791</v>
      </c>
      <c r="Z8" s="430"/>
      <c r="AA8" s="435">
        <f>U8/W8-1</f>
        <v>-0.2473415274133407</v>
      </c>
      <c r="AB8" s="436"/>
    </row>
    <row r="9" spans="1:31" ht="13.5" customHeight="1" x14ac:dyDescent="0.2">
      <c r="B9" s="412" t="s">
        <v>403</v>
      </c>
      <c r="C9" s="413"/>
      <c r="D9" s="414"/>
      <c r="E9" s="415">
        <f>SUM(C47:L47)</f>
        <v>12978</v>
      </c>
      <c r="F9" s="416"/>
      <c r="G9" s="416">
        <f>SUM(C45:L45)</f>
        <v>12583.2</v>
      </c>
      <c r="H9" s="416"/>
      <c r="I9" s="416">
        <f t="shared" ref="I9:I11" si="0">E9-G9</f>
        <v>394.79999999999927</v>
      </c>
      <c r="J9" s="416"/>
      <c r="K9" s="417">
        <f t="shared" ref="K9:K11" si="1">E9/G9-1</f>
        <v>3.1375166889185513E-2</v>
      </c>
      <c r="L9" s="418"/>
      <c r="M9" s="415">
        <f>SUM(M47:T47)</f>
        <v>2424</v>
      </c>
      <c r="N9" s="416"/>
      <c r="O9" s="416">
        <f>SUM(M45:T45)</f>
        <v>11004.400000000001</v>
      </c>
      <c r="P9" s="416"/>
      <c r="Q9" s="416">
        <f t="shared" ref="Q9:Q11" si="2">M9-O9</f>
        <v>-8580.4000000000015</v>
      </c>
      <c r="R9" s="416"/>
      <c r="S9" s="417">
        <f t="shared" ref="S9:S11" si="3">M9/O9-1</f>
        <v>-0.77972447384682497</v>
      </c>
      <c r="T9" s="419"/>
      <c r="U9" s="415">
        <f>SUM(U47:Z47)</f>
        <v>7030</v>
      </c>
      <c r="V9" s="416"/>
      <c r="W9" s="416">
        <f>SUM(U45:Z45)</f>
        <v>9495.7999999999993</v>
      </c>
      <c r="X9" s="416"/>
      <c r="Y9" s="416">
        <f t="shared" ref="Y9:Y11" si="4">U9-W9</f>
        <v>-2465.7999999999993</v>
      </c>
      <c r="Z9" s="416"/>
      <c r="AA9" s="417">
        <f t="shared" ref="AA9:AA11" si="5">U9/W9-1</f>
        <v>-0.25967269740306231</v>
      </c>
      <c r="AB9" s="419"/>
    </row>
    <row r="10" spans="1:31" ht="13.5" customHeight="1" x14ac:dyDescent="0.2">
      <c r="B10" s="449" t="s">
        <v>375</v>
      </c>
      <c r="C10" s="450"/>
      <c r="D10" s="451"/>
      <c r="E10" s="431">
        <f>SUM(C20:L20)</f>
        <v>545</v>
      </c>
      <c r="F10" s="432"/>
      <c r="G10" s="432">
        <f>SUM(C18:L18)</f>
        <v>570.99999999999989</v>
      </c>
      <c r="H10" s="432"/>
      <c r="I10" s="432">
        <f t="shared" si="0"/>
        <v>-25.999999999999886</v>
      </c>
      <c r="J10" s="432"/>
      <c r="K10" s="438">
        <f t="shared" si="1"/>
        <v>-4.5534150612959512E-2</v>
      </c>
      <c r="L10" s="439"/>
      <c r="M10" s="431">
        <f>SUM(M20:T20)</f>
        <v>178</v>
      </c>
      <c r="N10" s="432"/>
      <c r="O10" s="432">
        <f>SUM(M18:T18)</f>
        <v>474.40000000000003</v>
      </c>
      <c r="P10" s="432"/>
      <c r="Q10" s="432">
        <f t="shared" si="2"/>
        <v>-296.40000000000003</v>
      </c>
      <c r="R10" s="432"/>
      <c r="S10" s="438">
        <f t="shared" si="3"/>
        <v>-0.62478920741989885</v>
      </c>
      <c r="T10" s="444"/>
      <c r="U10" s="431">
        <f>SUM(U20:Z20)</f>
        <v>290</v>
      </c>
      <c r="V10" s="432"/>
      <c r="W10" s="432">
        <f>SUM(U18:Z18)</f>
        <v>394.4</v>
      </c>
      <c r="X10" s="432"/>
      <c r="Y10" s="432">
        <f t="shared" si="4"/>
        <v>-104.39999999999998</v>
      </c>
      <c r="Z10" s="432"/>
      <c r="AA10" s="438">
        <f t="shared" si="5"/>
        <v>-0.26470588235294112</v>
      </c>
      <c r="AB10" s="444"/>
    </row>
    <row r="11" spans="1:31" s="295" customFormat="1" ht="13.5" thickBot="1" x14ac:dyDescent="0.25">
      <c r="B11" s="452" t="s">
        <v>404</v>
      </c>
      <c r="C11" s="453"/>
      <c r="D11" s="454"/>
      <c r="E11" s="433">
        <f>SUM(C38:L38)</f>
        <v>12433</v>
      </c>
      <c r="F11" s="434"/>
      <c r="G11" s="434">
        <f>SUM(C36:L36)</f>
        <v>12012.199999999999</v>
      </c>
      <c r="H11" s="434"/>
      <c r="I11" s="434">
        <f t="shared" si="0"/>
        <v>420.80000000000109</v>
      </c>
      <c r="J11" s="434"/>
      <c r="K11" s="440">
        <f t="shared" si="1"/>
        <v>3.5031051764039978E-2</v>
      </c>
      <c r="L11" s="441"/>
      <c r="M11" s="433">
        <f>SUM(M38:T38)</f>
        <v>2246</v>
      </c>
      <c r="N11" s="434"/>
      <c r="O11" s="434">
        <f>SUM(M36:T36)</f>
        <v>10530.000000000002</v>
      </c>
      <c r="P11" s="434"/>
      <c r="Q11" s="434">
        <f t="shared" si="2"/>
        <v>-8284.0000000000018</v>
      </c>
      <c r="R11" s="434"/>
      <c r="S11" s="440">
        <f t="shared" si="3"/>
        <v>-0.78670465337132001</v>
      </c>
      <c r="T11" s="445"/>
      <c r="U11" s="433">
        <f>SUM(U38:Z38)</f>
        <v>6740</v>
      </c>
      <c r="V11" s="434"/>
      <c r="W11" s="434">
        <f>SUM(U36:Z36)</f>
        <v>9101.4</v>
      </c>
      <c r="X11" s="434"/>
      <c r="Y11" s="434">
        <f t="shared" si="4"/>
        <v>-2361.3999999999996</v>
      </c>
      <c r="Z11" s="434"/>
      <c r="AA11" s="440">
        <f t="shared" si="5"/>
        <v>-0.25945458940382793</v>
      </c>
      <c r="AB11" s="445"/>
      <c r="AD11" s="294"/>
      <c r="AE11" s="294"/>
    </row>
    <row r="12" spans="1:31" s="295" customFormat="1" x14ac:dyDescent="0.2">
      <c r="B12" s="253"/>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294"/>
      <c r="AB12" s="296"/>
      <c r="AC12" s="296"/>
    </row>
    <row r="13" spans="1:31" ht="13.5" customHeight="1" x14ac:dyDescent="0.2">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C13" s="316"/>
    </row>
    <row r="14" spans="1:31" s="298" customFormat="1" ht="13.5" customHeight="1" x14ac:dyDescent="0.2">
      <c r="B14" s="348" t="s">
        <v>408</v>
      </c>
      <c r="AC14" s="99"/>
    </row>
    <row r="15" spans="1:31" s="298" customFormat="1" ht="13.5" thickBot="1" x14ac:dyDescent="0.25">
      <c r="AC15" s="99"/>
    </row>
    <row r="16" spans="1:31" s="295" customFormat="1" ht="13.5" customHeight="1" x14ac:dyDescent="0.2">
      <c r="B16" s="297"/>
      <c r="C16" s="420" t="s">
        <v>407</v>
      </c>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2"/>
      <c r="AB16" s="294"/>
    </row>
    <row r="17" spans="2:35" s="295" customFormat="1" ht="13.5" customHeight="1" thickBot="1" x14ac:dyDescent="0.25">
      <c r="B17" s="298"/>
      <c r="C17" s="366">
        <v>2</v>
      </c>
      <c r="D17" s="317">
        <v>3</v>
      </c>
      <c r="E17" s="323">
        <v>4</v>
      </c>
      <c r="F17" s="317">
        <v>5</v>
      </c>
      <c r="G17" s="323">
        <v>6</v>
      </c>
      <c r="H17" s="317">
        <v>7</v>
      </c>
      <c r="I17" s="323">
        <v>8</v>
      </c>
      <c r="J17" s="317">
        <v>9</v>
      </c>
      <c r="K17" s="323">
        <v>10</v>
      </c>
      <c r="L17" s="317">
        <v>11</v>
      </c>
      <c r="M17" s="323">
        <v>12</v>
      </c>
      <c r="N17" s="317">
        <v>13</v>
      </c>
      <c r="O17" s="323">
        <v>14</v>
      </c>
      <c r="P17" s="317">
        <v>15</v>
      </c>
      <c r="Q17" s="323">
        <v>16</v>
      </c>
      <c r="R17" s="317">
        <v>17</v>
      </c>
      <c r="S17" s="323">
        <v>18</v>
      </c>
      <c r="T17" s="317">
        <v>19</v>
      </c>
      <c r="U17" s="323">
        <v>20</v>
      </c>
      <c r="V17" s="317">
        <v>21</v>
      </c>
      <c r="W17" s="323">
        <v>22</v>
      </c>
      <c r="X17" s="317">
        <v>23</v>
      </c>
      <c r="Y17" s="323">
        <v>24</v>
      </c>
      <c r="Z17" s="318">
        <v>25</v>
      </c>
      <c r="AA17" s="331">
        <v>26</v>
      </c>
      <c r="AB17" s="296"/>
      <c r="AC17" s="337"/>
      <c r="AD17" s="338"/>
      <c r="AE17" s="128"/>
      <c r="AF17" s="299"/>
      <c r="AG17" s="300"/>
      <c r="AH17" s="300"/>
    </row>
    <row r="18" spans="2:35" ht="25.5" x14ac:dyDescent="0.2">
      <c r="B18" s="361" t="s">
        <v>166</v>
      </c>
      <c r="C18" s="320">
        <v>60.2</v>
      </c>
      <c r="D18" s="319">
        <v>55.2</v>
      </c>
      <c r="E18" s="320">
        <v>51.4</v>
      </c>
      <c r="F18" s="319">
        <v>57.2</v>
      </c>
      <c r="G18" s="320">
        <v>60.4</v>
      </c>
      <c r="H18" s="319">
        <v>62</v>
      </c>
      <c r="I18" s="320">
        <v>53.4</v>
      </c>
      <c r="J18" s="319">
        <v>60.2</v>
      </c>
      <c r="K18" s="320">
        <v>56.6</v>
      </c>
      <c r="L18" s="319">
        <v>54.4</v>
      </c>
      <c r="M18" s="320">
        <v>54.4</v>
      </c>
      <c r="N18" s="319">
        <v>54.4</v>
      </c>
      <c r="O18" s="320">
        <v>58.2</v>
      </c>
      <c r="P18" s="319">
        <v>61</v>
      </c>
      <c r="Q18" s="320">
        <v>63.6</v>
      </c>
      <c r="R18" s="319">
        <v>62</v>
      </c>
      <c r="S18" s="320">
        <v>60.8</v>
      </c>
      <c r="T18" s="319">
        <v>60</v>
      </c>
      <c r="U18" s="320">
        <v>65</v>
      </c>
      <c r="V18" s="319">
        <v>61.8</v>
      </c>
      <c r="W18" s="320">
        <v>62.8</v>
      </c>
      <c r="X18" s="319">
        <v>68.400000000000006</v>
      </c>
      <c r="Y18" s="320">
        <v>65.400000000000006</v>
      </c>
      <c r="Z18" s="319">
        <v>71</v>
      </c>
      <c r="AA18" s="332">
        <v>72</v>
      </c>
      <c r="AB18" s="316"/>
      <c r="AC18" s="301"/>
      <c r="AD18" s="338"/>
      <c r="AE18" s="302"/>
      <c r="AF18" s="303"/>
      <c r="AG18" s="303"/>
      <c r="AH18" s="304"/>
    </row>
    <row r="19" spans="2:35" s="298" customFormat="1" ht="13.5" customHeight="1" x14ac:dyDescent="0.2">
      <c r="B19" s="328">
        <v>2019</v>
      </c>
      <c r="C19" s="362">
        <v>55</v>
      </c>
      <c r="D19" s="363">
        <v>59</v>
      </c>
      <c r="E19" s="362">
        <v>49</v>
      </c>
      <c r="F19" s="363">
        <v>63</v>
      </c>
      <c r="G19" s="362">
        <v>59</v>
      </c>
      <c r="H19" s="363">
        <v>73</v>
      </c>
      <c r="I19" s="362">
        <v>46</v>
      </c>
      <c r="J19" s="363">
        <v>71</v>
      </c>
      <c r="K19" s="362">
        <v>54</v>
      </c>
      <c r="L19" s="363">
        <v>48</v>
      </c>
      <c r="M19" s="362">
        <v>57</v>
      </c>
      <c r="N19" s="363">
        <v>71</v>
      </c>
      <c r="O19" s="362">
        <v>48</v>
      </c>
      <c r="P19" s="363">
        <v>54</v>
      </c>
      <c r="Q19" s="362">
        <v>66</v>
      </c>
      <c r="R19" s="363">
        <v>54</v>
      </c>
      <c r="S19" s="362">
        <v>60</v>
      </c>
      <c r="T19" s="363">
        <v>49</v>
      </c>
      <c r="U19" s="362">
        <v>69</v>
      </c>
      <c r="V19" s="363">
        <v>50</v>
      </c>
      <c r="W19" s="362">
        <v>59</v>
      </c>
      <c r="X19" s="363">
        <v>50</v>
      </c>
      <c r="Y19" s="362">
        <v>58</v>
      </c>
      <c r="Z19" s="363">
        <v>66</v>
      </c>
      <c r="AA19" s="364">
        <v>87</v>
      </c>
      <c r="AB19" s="99"/>
      <c r="AC19" s="305"/>
      <c r="AD19" s="338"/>
      <c r="AE19" s="302"/>
      <c r="AF19" s="340"/>
      <c r="AG19" s="303"/>
      <c r="AH19" s="304"/>
    </row>
    <row r="20" spans="2:35" s="295" customFormat="1" ht="13.5" customHeight="1" thickBot="1" x14ac:dyDescent="0.25">
      <c r="B20" s="329">
        <v>2020</v>
      </c>
      <c r="C20" s="324">
        <v>67</v>
      </c>
      <c r="D20" s="325">
        <v>64</v>
      </c>
      <c r="E20" s="324">
        <v>51</v>
      </c>
      <c r="F20" s="325">
        <v>55</v>
      </c>
      <c r="G20" s="324">
        <v>62</v>
      </c>
      <c r="H20" s="325">
        <v>58</v>
      </c>
      <c r="I20" s="324">
        <v>51</v>
      </c>
      <c r="J20" s="325">
        <v>48</v>
      </c>
      <c r="K20" s="324">
        <v>37</v>
      </c>
      <c r="L20" s="325">
        <v>52</v>
      </c>
      <c r="M20" s="324">
        <v>15</v>
      </c>
      <c r="N20" s="325">
        <v>22</v>
      </c>
      <c r="O20" s="324">
        <v>18</v>
      </c>
      <c r="P20" s="325">
        <v>24</v>
      </c>
      <c r="Q20" s="324">
        <v>27</v>
      </c>
      <c r="R20" s="325">
        <v>25</v>
      </c>
      <c r="S20" s="324">
        <v>22</v>
      </c>
      <c r="T20" s="325">
        <v>25</v>
      </c>
      <c r="U20" s="324">
        <v>41</v>
      </c>
      <c r="V20" s="325">
        <v>72</v>
      </c>
      <c r="W20" s="324">
        <v>52</v>
      </c>
      <c r="X20" s="325">
        <v>43</v>
      </c>
      <c r="Y20" s="324">
        <v>40</v>
      </c>
      <c r="Z20" s="325">
        <v>42</v>
      </c>
      <c r="AA20" s="365">
        <v>50</v>
      </c>
      <c r="AB20" s="291"/>
      <c r="AC20" s="301"/>
      <c r="AD20" s="338"/>
      <c r="AE20" s="302"/>
      <c r="AF20" s="303"/>
      <c r="AG20" s="303"/>
      <c r="AH20" s="304"/>
    </row>
    <row r="21" spans="2:35" s="295" customFormat="1" ht="13.5" customHeight="1" x14ac:dyDescent="0.2">
      <c r="B21" s="297"/>
      <c r="C21" s="293"/>
      <c r="D21" s="293"/>
      <c r="E21" s="293"/>
      <c r="F21" s="293"/>
      <c r="G21" s="293"/>
      <c r="H21" s="293"/>
      <c r="I21" s="293"/>
      <c r="J21" s="293"/>
      <c r="K21" s="293"/>
      <c r="L21" s="293"/>
      <c r="M21" s="293"/>
      <c r="N21" s="293"/>
      <c r="O21" s="293"/>
      <c r="P21" s="293"/>
      <c r="Q21" s="293"/>
      <c r="R21" s="293"/>
      <c r="S21" s="293"/>
      <c r="T21" s="293"/>
      <c r="U21" s="293"/>
      <c r="V21" s="293"/>
      <c r="W21" s="293"/>
      <c r="X21" s="341"/>
      <c r="Y21" s="294"/>
      <c r="Z21" s="294"/>
      <c r="AA21" s="294"/>
      <c r="AB21" s="296"/>
      <c r="AC21" s="296"/>
      <c r="AD21" s="301"/>
      <c r="AE21" s="338"/>
      <c r="AF21" s="302"/>
      <c r="AG21" s="303"/>
      <c r="AH21" s="303"/>
      <c r="AI21" s="304"/>
    </row>
    <row r="22" spans="2:35" ht="13.5" customHeight="1" x14ac:dyDescent="0.2">
      <c r="B22" s="297"/>
      <c r="X22" s="339"/>
      <c r="AB22" s="316"/>
      <c r="AC22" s="316"/>
      <c r="AD22" s="301"/>
      <c r="AE22" s="338"/>
      <c r="AF22" s="302"/>
      <c r="AG22" s="303"/>
      <c r="AH22" s="303"/>
      <c r="AI22" s="304"/>
    </row>
    <row r="23" spans="2:35" s="298" customFormat="1" ht="13.5" customHeight="1" x14ac:dyDescent="0.2">
      <c r="B23" s="348" t="s">
        <v>409</v>
      </c>
      <c r="AD23" s="305"/>
      <c r="AE23" s="342"/>
      <c r="AF23" s="305"/>
    </row>
    <row r="24" spans="2:35" s="295" customFormat="1" ht="13.5" customHeight="1" thickBot="1" x14ac:dyDescent="0.25">
      <c r="AD24" s="301"/>
      <c r="AE24" s="343"/>
      <c r="AF24" s="301"/>
    </row>
    <row r="25" spans="2:35" s="295" customFormat="1" ht="13.5" customHeight="1" x14ac:dyDescent="0.2">
      <c r="B25" s="297"/>
      <c r="C25" s="420" t="s">
        <v>407</v>
      </c>
      <c r="D25" s="421"/>
      <c r="E25" s="421"/>
      <c r="F25" s="421"/>
      <c r="G25" s="421"/>
      <c r="H25" s="421"/>
      <c r="I25" s="421"/>
      <c r="J25" s="421"/>
      <c r="K25" s="421"/>
      <c r="L25" s="421"/>
      <c r="M25" s="421"/>
      <c r="N25" s="421"/>
      <c r="O25" s="421"/>
      <c r="P25" s="421"/>
      <c r="Q25" s="421"/>
      <c r="R25" s="421"/>
      <c r="S25" s="421"/>
      <c r="T25" s="421"/>
      <c r="U25" s="421"/>
      <c r="V25" s="421"/>
      <c r="W25" s="421"/>
      <c r="X25" s="421"/>
      <c r="Y25" s="421"/>
      <c r="Z25" s="421"/>
      <c r="AA25" s="422"/>
      <c r="AB25" s="296"/>
      <c r="AC25" s="301"/>
      <c r="AD25" s="343"/>
      <c r="AE25" s="301"/>
    </row>
    <row r="26" spans="2:35" ht="13.5" customHeight="1" thickBot="1" x14ac:dyDescent="0.25">
      <c r="B26" s="298"/>
      <c r="C26" s="366">
        <v>2</v>
      </c>
      <c r="D26" s="317">
        <v>3</v>
      </c>
      <c r="E26" s="323">
        <v>4</v>
      </c>
      <c r="F26" s="317">
        <v>5</v>
      </c>
      <c r="G26" s="323">
        <v>6</v>
      </c>
      <c r="H26" s="317">
        <v>7</v>
      </c>
      <c r="I26" s="323">
        <v>8</v>
      </c>
      <c r="J26" s="317">
        <v>9</v>
      </c>
      <c r="K26" s="323">
        <v>10</v>
      </c>
      <c r="L26" s="317">
        <v>11</v>
      </c>
      <c r="M26" s="323">
        <v>12</v>
      </c>
      <c r="N26" s="317">
        <v>13</v>
      </c>
      <c r="O26" s="323">
        <v>14</v>
      </c>
      <c r="P26" s="317">
        <v>15</v>
      </c>
      <c r="Q26" s="323">
        <v>16</v>
      </c>
      <c r="R26" s="317">
        <v>17</v>
      </c>
      <c r="S26" s="323">
        <v>18</v>
      </c>
      <c r="T26" s="317">
        <v>19</v>
      </c>
      <c r="U26" s="323">
        <v>20</v>
      </c>
      <c r="V26" s="317">
        <v>21</v>
      </c>
      <c r="W26" s="323">
        <v>22</v>
      </c>
      <c r="X26" s="317">
        <v>23</v>
      </c>
      <c r="Y26" s="323">
        <v>24</v>
      </c>
      <c r="Z26" s="318">
        <v>25</v>
      </c>
      <c r="AA26" s="331">
        <v>26</v>
      </c>
      <c r="AB26" s="316"/>
      <c r="AC26" s="301"/>
      <c r="AD26" s="343"/>
      <c r="AE26" s="301"/>
    </row>
    <row r="27" spans="2:35" ht="25.5" x14ac:dyDescent="0.2">
      <c r="B27" s="327" t="s">
        <v>166</v>
      </c>
      <c r="C27" s="320">
        <v>1021</v>
      </c>
      <c r="D27" s="319">
        <v>1014.4</v>
      </c>
      <c r="E27" s="320">
        <v>987.4</v>
      </c>
      <c r="F27" s="319">
        <v>1000.8</v>
      </c>
      <c r="G27" s="320">
        <v>927.8</v>
      </c>
      <c r="H27" s="319">
        <v>985.4</v>
      </c>
      <c r="I27" s="320">
        <v>893</v>
      </c>
      <c r="J27" s="319">
        <v>930.8</v>
      </c>
      <c r="K27" s="320">
        <v>965.8</v>
      </c>
      <c r="L27" s="319">
        <v>999.2</v>
      </c>
      <c r="M27" s="320">
        <v>981.4</v>
      </c>
      <c r="N27" s="319">
        <v>1048.2</v>
      </c>
      <c r="O27" s="320">
        <v>1086.2</v>
      </c>
      <c r="P27" s="319">
        <v>1087.4000000000001</v>
      </c>
      <c r="Q27" s="320">
        <v>1103.2</v>
      </c>
      <c r="R27" s="319">
        <v>1036.4000000000001</v>
      </c>
      <c r="S27" s="320">
        <v>1033.4000000000001</v>
      </c>
      <c r="T27" s="319">
        <v>1019.8</v>
      </c>
      <c r="U27" s="320">
        <v>1149</v>
      </c>
      <c r="V27" s="319">
        <v>1151</v>
      </c>
      <c r="W27" s="320">
        <v>1145</v>
      </c>
      <c r="X27" s="319">
        <v>1260.5999999999999</v>
      </c>
      <c r="Y27" s="320">
        <v>1221.8</v>
      </c>
      <c r="Z27" s="319">
        <v>1313.6</v>
      </c>
      <c r="AA27" s="332">
        <v>1279</v>
      </c>
      <c r="AC27" s="301"/>
      <c r="AD27" s="343"/>
      <c r="AE27" s="301"/>
    </row>
    <row r="28" spans="2:35" ht="13.5" customHeight="1" x14ac:dyDescent="0.2">
      <c r="B28" s="328">
        <v>2019</v>
      </c>
      <c r="C28" s="362">
        <v>972</v>
      </c>
      <c r="D28" s="363">
        <v>1013</v>
      </c>
      <c r="E28" s="362">
        <v>877</v>
      </c>
      <c r="F28" s="363">
        <v>918</v>
      </c>
      <c r="G28" s="362">
        <v>1001</v>
      </c>
      <c r="H28" s="363">
        <v>1115</v>
      </c>
      <c r="I28" s="362">
        <v>972</v>
      </c>
      <c r="J28" s="363">
        <v>957</v>
      </c>
      <c r="K28" s="362">
        <v>909</v>
      </c>
      <c r="L28" s="363">
        <v>938</v>
      </c>
      <c r="M28" s="362">
        <v>1088</v>
      </c>
      <c r="N28" s="363">
        <v>1168</v>
      </c>
      <c r="O28" s="362">
        <v>1024</v>
      </c>
      <c r="P28" s="363">
        <v>1049</v>
      </c>
      <c r="Q28" s="362">
        <v>1071</v>
      </c>
      <c r="R28" s="363">
        <v>930</v>
      </c>
      <c r="S28" s="362">
        <v>950</v>
      </c>
      <c r="T28" s="363">
        <v>963</v>
      </c>
      <c r="U28" s="362">
        <v>1105</v>
      </c>
      <c r="V28" s="363">
        <v>1116</v>
      </c>
      <c r="W28" s="362">
        <v>1124</v>
      </c>
      <c r="X28" s="363">
        <v>1157</v>
      </c>
      <c r="Y28" s="362">
        <v>1144</v>
      </c>
      <c r="Z28" s="363">
        <v>1293</v>
      </c>
      <c r="AA28" s="364">
        <v>1320</v>
      </c>
      <c r="AC28" s="301"/>
      <c r="AD28" s="343"/>
      <c r="AE28" s="301"/>
    </row>
    <row r="29" spans="2:35" ht="13.5" customHeight="1" thickBot="1" x14ac:dyDescent="0.25">
      <c r="B29" s="329">
        <v>2020</v>
      </c>
      <c r="C29" s="324">
        <v>1097</v>
      </c>
      <c r="D29" s="325">
        <v>1070</v>
      </c>
      <c r="E29" s="324">
        <v>1044</v>
      </c>
      <c r="F29" s="325">
        <v>1081</v>
      </c>
      <c r="G29" s="324">
        <v>1059</v>
      </c>
      <c r="H29" s="325">
        <v>988</v>
      </c>
      <c r="I29" s="324">
        <v>946</v>
      </c>
      <c r="J29" s="325">
        <v>928</v>
      </c>
      <c r="K29" s="324">
        <v>983</v>
      </c>
      <c r="L29" s="325">
        <v>910</v>
      </c>
      <c r="M29" s="324">
        <v>225</v>
      </c>
      <c r="N29" s="325">
        <v>148</v>
      </c>
      <c r="O29" s="324">
        <v>197</v>
      </c>
      <c r="P29" s="325">
        <v>243</v>
      </c>
      <c r="Q29" s="324">
        <v>252</v>
      </c>
      <c r="R29" s="325">
        <v>308</v>
      </c>
      <c r="S29" s="324">
        <v>269</v>
      </c>
      <c r="T29" s="325">
        <v>363</v>
      </c>
      <c r="U29" s="324">
        <v>757</v>
      </c>
      <c r="V29" s="325">
        <v>926</v>
      </c>
      <c r="W29" s="324">
        <v>997</v>
      </c>
      <c r="X29" s="325">
        <v>892</v>
      </c>
      <c r="Y29" s="324">
        <v>885</v>
      </c>
      <c r="Z29" s="325">
        <v>993</v>
      </c>
      <c r="AA29" s="365">
        <v>1072</v>
      </c>
      <c r="AB29" s="344"/>
      <c r="AC29" s="301"/>
      <c r="AD29" s="343"/>
      <c r="AE29" s="301"/>
    </row>
    <row r="30" spans="2:35" ht="13.5" customHeight="1" x14ac:dyDescent="0.2">
      <c r="AB30" s="306"/>
      <c r="AC30" s="344"/>
    </row>
    <row r="31" spans="2:35" ht="13.5" customHeight="1" x14ac:dyDescent="0.2">
      <c r="B31" s="307"/>
      <c r="C31" s="307"/>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6"/>
      <c r="AC31" s="344"/>
    </row>
    <row r="32" spans="2:35" ht="13.5" customHeight="1" x14ac:dyDescent="0.2">
      <c r="B32" s="348" t="s">
        <v>410</v>
      </c>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344"/>
    </row>
    <row r="33" spans="2:32" ht="13.5" customHeight="1" thickBot="1" x14ac:dyDescent="0.25">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344"/>
    </row>
    <row r="34" spans="2:32" ht="13.5" customHeight="1" x14ac:dyDescent="0.2">
      <c r="B34" s="297"/>
      <c r="C34" s="420" t="s">
        <v>407</v>
      </c>
      <c r="D34" s="421"/>
      <c r="E34" s="421"/>
      <c r="F34" s="421"/>
      <c r="G34" s="421"/>
      <c r="H34" s="421"/>
      <c r="I34" s="421"/>
      <c r="J34" s="421"/>
      <c r="K34" s="421"/>
      <c r="L34" s="421"/>
      <c r="M34" s="421"/>
      <c r="N34" s="421"/>
      <c r="O34" s="421"/>
      <c r="P34" s="421"/>
      <c r="Q34" s="421"/>
      <c r="R34" s="421"/>
      <c r="S34" s="421"/>
      <c r="T34" s="421"/>
      <c r="U34" s="421"/>
      <c r="V34" s="421"/>
      <c r="W34" s="421"/>
      <c r="X34" s="421"/>
      <c r="Y34" s="421"/>
      <c r="Z34" s="421"/>
      <c r="AA34" s="422"/>
      <c r="AB34" s="344"/>
    </row>
    <row r="35" spans="2:32" ht="13.5" customHeight="1" thickBot="1" x14ac:dyDescent="0.25">
      <c r="B35" s="298"/>
      <c r="C35" s="366">
        <v>2</v>
      </c>
      <c r="D35" s="317">
        <v>3</v>
      </c>
      <c r="E35" s="323">
        <v>4</v>
      </c>
      <c r="F35" s="317">
        <v>5</v>
      </c>
      <c r="G35" s="323">
        <v>6</v>
      </c>
      <c r="H35" s="317">
        <v>7</v>
      </c>
      <c r="I35" s="323">
        <v>8</v>
      </c>
      <c r="J35" s="317">
        <v>9</v>
      </c>
      <c r="K35" s="323">
        <v>10</v>
      </c>
      <c r="L35" s="317">
        <v>11</v>
      </c>
      <c r="M35" s="323">
        <v>12</v>
      </c>
      <c r="N35" s="317">
        <v>13</v>
      </c>
      <c r="O35" s="323">
        <v>14</v>
      </c>
      <c r="P35" s="317">
        <v>15</v>
      </c>
      <c r="Q35" s="323">
        <v>16</v>
      </c>
      <c r="R35" s="317">
        <v>17</v>
      </c>
      <c r="S35" s="323">
        <v>18</v>
      </c>
      <c r="T35" s="317">
        <v>19</v>
      </c>
      <c r="U35" s="323">
        <v>20</v>
      </c>
      <c r="V35" s="317">
        <v>21</v>
      </c>
      <c r="W35" s="323">
        <v>22</v>
      </c>
      <c r="X35" s="317">
        <v>23</v>
      </c>
      <c r="Y35" s="323">
        <v>24</v>
      </c>
      <c r="Z35" s="318">
        <v>25</v>
      </c>
      <c r="AA35" s="331">
        <v>26</v>
      </c>
      <c r="AB35" s="344"/>
    </row>
    <row r="36" spans="2:32" ht="25.5" x14ac:dyDescent="0.2">
      <c r="B36" s="327" t="s">
        <v>166</v>
      </c>
      <c r="C36" s="320">
        <v>1242.5999999999999</v>
      </c>
      <c r="D36" s="319">
        <v>1251.4000000000001</v>
      </c>
      <c r="E36" s="320">
        <v>1228.8</v>
      </c>
      <c r="F36" s="319">
        <v>1228.2</v>
      </c>
      <c r="G36" s="320">
        <v>1141.5999999999999</v>
      </c>
      <c r="H36" s="319">
        <v>1214.2</v>
      </c>
      <c r="I36" s="320">
        <v>1107.2</v>
      </c>
      <c r="J36" s="319">
        <v>1168.4000000000001</v>
      </c>
      <c r="K36" s="320">
        <v>1207</v>
      </c>
      <c r="L36" s="319">
        <v>1222.8</v>
      </c>
      <c r="M36" s="320">
        <v>1228</v>
      </c>
      <c r="N36" s="319">
        <v>1297.5999999999999</v>
      </c>
      <c r="O36" s="320">
        <v>1361</v>
      </c>
      <c r="P36" s="319">
        <v>1357.2</v>
      </c>
      <c r="Q36" s="320">
        <v>1371.2</v>
      </c>
      <c r="R36" s="319">
        <v>1296.5999999999999</v>
      </c>
      <c r="S36" s="320">
        <v>1326.2</v>
      </c>
      <c r="T36" s="319">
        <v>1292.2</v>
      </c>
      <c r="U36" s="320">
        <v>1430.8</v>
      </c>
      <c r="V36" s="319">
        <v>1457.8</v>
      </c>
      <c r="W36" s="320">
        <v>1447</v>
      </c>
      <c r="X36" s="319">
        <v>1589.4</v>
      </c>
      <c r="Y36" s="320">
        <v>1531.6</v>
      </c>
      <c r="Z36" s="319">
        <v>1644.8</v>
      </c>
      <c r="AA36" s="332">
        <v>1617.8</v>
      </c>
      <c r="AB36" s="344"/>
    </row>
    <row r="37" spans="2:32" ht="13.5" customHeight="1" x14ac:dyDescent="0.2">
      <c r="B37" s="328">
        <v>2019</v>
      </c>
      <c r="C37" s="322">
        <v>1206</v>
      </c>
      <c r="D37" s="321">
        <v>1225</v>
      </c>
      <c r="E37" s="322">
        <v>1114</v>
      </c>
      <c r="F37" s="321">
        <v>1132</v>
      </c>
      <c r="G37" s="322">
        <v>1237</v>
      </c>
      <c r="H37" s="321">
        <v>1347</v>
      </c>
      <c r="I37" s="322">
        <v>1192</v>
      </c>
      <c r="J37" s="321">
        <v>1139</v>
      </c>
      <c r="K37" s="322">
        <v>1106</v>
      </c>
      <c r="L37" s="321">
        <v>1174</v>
      </c>
      <c r="M37" s="322">
        <v>1354</v>
      </c>
      <c r="N37" s="321">
        <v>1427</v>
      </c>
      <c r="O37" s="322">
        <v>1267</v>
      </c>
      <c r="P37" s="321">
        <v>1303</v>
      </c>
      <c r="Q37" s="322">
        <v>1317</v>
      </c>
      <c r="R37" s="321">
        <v>1198</v>
      </c>
      <c r="S37" s="322">
        <v>1200</v>
      </c>
      <c r="T37" s="321">
        <v>1255</v>
      </c>
      <c r="U37" s="322">
        <v>1364</v>
      </c>
      <c r="V37" s="321">
        <v>1378</v>
      </c>
      <c r="W37" s="322">
        <v>1442</v>
      </c>
      <c r="X37" s="321">
        <v>1467</v>
      </c>
      <c r="Y37" s="322">
        <v>1463</v>
      </c>
      <c r="Z37" s="321">
        <v>1604</v>
      </c>
      <c r="AA37" s="333">
        <v>1694</v>
      </c>
      <c r="AB37" s="344"/>
    </row>
    <row r="38" spans="2:32" ht="13.5" customHeight="1" thickBot="1" x14ac:dyDescent="0.25">
      <c r="B38" s="329">
        <v>2020</v>
      </c>
      <c r="C38" s="324">
        <v>1320</v>
      </c>
      <c r="D38" s="325">
        <v>1328</v>
      </c>
      <c r="E38" s="324">
        <v>1326</v>
      </c>
      <c r="F38" s="325">
        <v>1324</v>
      </c>
      <c r="G38" s="324">
        <v>1287</v>
      </c>
      <c r="H38" s="325">
        <v>1223</v>
      </c>
      <c r="I38" s="324">
        <v>1154</v>
      </c>
      <c r="J38" s="325">
        <v>1155</v>
      </c>
      <c r="K38" s="324">
        <v>1209</v>
      </c>
      <c r="L38" s="325">
        <v>1107</v>
      </c>
      <c r="M38" s="324">
        <v>283</v>
      </c>
      <c r="N38" s="325">
        <v>150</v>
      </c>
      <c r="O38" s="324">
        <v>220</v>
      </c>
      <c r="P38" s="325">
        <v>264</v>
      </c>
      <c r="Q38" s="324">
        <v>275</v>
      </c>
      <c r="R38" s="325">
        <v>335</v>
      </c>
      <c r="S38" s="324">
        <v>323</v>
      </c>
      <c r="T38" s="325">
        <v>396</v>
      </c>
      <c r="U38" s="324">
        <v>878</v>
      </c>
      <c r="V38" s="325">
        <v>1099</v>
      </c>
      <c r="W38" s="324">
        <v>1254</v>
      </c>
      <c r="X38" s="325">
        <v>1117</v>
      </c>
      <c r="Y38" s="330">
        <v>1128</v>
      </c>
      <c r="Z38" s="326">
        <v>1264</v>
      </c>
      <c r="AA38" s="334">
        <v>1367</v>
      </c>
      <c r="AB38" s="344"/>
    </row>
    <row r="39" spans="2:32" ht="13.5" customHeight="1" x14ac:dyDescent="0.2">
      <c r="B39" s="308"/>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308"/>
      <c r="AB39" s="306"/>
      <c r="AC39" s="344"/>
    </row>
    <row r="40" spans="2:32" ht="13.5" customHeight="1" x14ac:dyDescent="0.2">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308"/>
      <c r="AB40" s="306"/>
      <c r="AC40" s="344"/>
    </row>
    <row r="41" spans="2:32" ht="14.25" x14ac:dyDescent="0.2">
      <c r="B41" s="348" t="s">
        <v>411</v>
      </c>
      <c r="C41" s="298"/>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344"/>
    </row>
    <row r="42" spans="2:32" ht="13.5" customHeight="1" thickBot="1" x14ac:dyDescent="0.25">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300"/>
      <c r="AD42" s="300"/>
      <c r="AE42" s="300"/>
      <c r="AF42" s="300"/>
    </row>
    <row r="43" spans="2:32" ht="13.5" customHeight="1" x14ac:dyDescent="0.2">
      <c r="B43" s="297"/>
      <c r="C43" s="420" t="s">
        <v>407</v>
      </c>
      <c r="D43" s="421"/>
      <c r="E43" s="421"/>
      <c r="F43" s="421"/>
      <c r="G43" s="421"/>
      <c r="H43" s="421"/>
      <c r="I43" s="421"/>
      <c r="J43" s="421"/>
      <c r="K43" s="421"/>
      <c r="L43" s="421"/>
      <c r="M43" s="421"/>
      <c r="N43" s="421"/>
      <c r="O43" s="421"/>
      <c r="P43" s="421"/>
      <c r="Q43" s="421"/>
      <c r="R43" s="421"/>
      <c r="S43" s="421"/>
      <c r="T43" s="421"/>
      <c r="U43" s="421"/>
      <c r="V43" s="421"/>
      <c r="W43" s="421"/>
      <c r="X43" s="421"/>
      <c r="Y43" s="421"/>
      <c r="Z43" s="421"/>
      <c r="AA43" s="422"/>
      <c r="AB43" s="300"/>
      <c r="AC43" s="300"/>
      <c r="AD43" s="300"/>
      <c r="AE43" s="300"/>
    </row>
    <row r="44" spans="2:32" ht="13.5" customHeight="1" thickBot="1" x14ac:dyDescent="0.25">
      <c r="B44" s="298"/>
      <c r="C44" s="366">
        <v>2</v>
      </c>
      <c r="D44" s="317">
        <v>3</v>
      </c>
      <c r="E44" s="323">
        <v>4</v>
      </c>
      <c r="F44" s="317">
        <v>5</v>
      </c>
      <c r="G44" s="323">
        <v>6</v>
      </c>
      <c r="H44" s="317">
        <v>7</v>
      </c>
      <c r="I44" s="323">
        <v>8</v>
      </c>
      <c r="J44" s="317">
        <v>9</v>
      </c>
      <c r="K44" s="323">
        <v>10</v>
      </c>
      <c r="L44" s="317">
        <v>11</v>
      </c>
      <c r="M44" s="323">
        <v>12</v>
      </c>
      <c r="N44" s="317">
        <v>13</v>
      </c>
      <c r="O44" s="323">
        <v>14</v>
      </c>
      <c r="P44" s="317">
        <v>15</v>
      </c>
      <c r="Q44" s="323">
        <v>16</v>
      </c>
      <c r="R44" s="317">
        <v>17</v>
      </c>
      <c r="S44" s="323">
        <v>18</v>
      </c>
      <c r="T44" s="317">
        <v>19</v>
      </c>
      <c r="U44" s="323">
        <v>20</v>
      </c>
      <c r="V44" s="317">
        <v>21</v>
      </c>
      <c r="W44" s="323">
        <v>22</v>
      </c>
      <c r="X44" s="317">
        <v>23</v>
      </c>
      <c r="Y44" s="323">
        <v>24</v>
      </c>
      <c r="Z44" s="318">
        <v>25</v>
      </c>
      <c r="AA44" s="331">
        <v>26</v>
      </c>
      <c r="AB44" s="300"/>
      <c r="AC44" s="300"/>
      <c r="AD44" s="300"/>
      <c r="AE44" s="300"/>
    </row>
    <row r="45" spans="2:32" ht="25.5" x14ac:dyDescent="0.2">
      <c r="B45" s="327" t="s">
        <v>166</v>
      </c>
      <c r="C45" s="320">
        <f t="shared" ref="C45:AA47" si="6">C18+C36</f>
        <v>1302.8</v>
      </c>
      <c r="D45" s="319">
        <f t="shared" si="6"/>
        <v>1306.6000000000001</v>
      </c>
      <c r="E45" s="320">
        <f t="shared" si="6"/>
        <v>1280.2</v>
      </c>
      <c r="F45" s="319">
        <f t="shared" si="6"/>
        <v>1285.4000000000001</v>
      </c>
      <c r="G45" s="320">
        <f t="shared" si="6"/>
        <v>1202</v>
      </c>
      <c r="H45" s="319">
        <f t="shared" si="6"/>
        <v>1276.2</v>
      </c>
      <c r="I45" s="320">
        <f t="shared" si="6"/>
        <v>1160.6000000000001</v>
      </c>
      <c r="J45" s="319">
        <f t="shared" si="6"/>
        <v>1228.6000000000001</v>
      </c>
      <c r="K45" s="320">
        <f t="shared" si="6"/>
        <v>1263.5999999999999</v>
      </c>
      <c r="L45" s="319">
        <f t="shared" si="6"/>
        <v>1277.2</v>
      </c>
      <c r="M45" s="320">
        <f t="shared" si="6"/>
        <v>1282.4000000000001</v>
      </c>
      <c r="N45" s="319">
        <f t="shared" si="6"/>
        <v>1352</v>
      </c>
      <c r="O45" s="320">
        <f t="shared" si="6"/>
        <v>1419.2</v>
      </c>
      <c r="P45" s="319">
        <f t="shared" si="6"/>
        <v>1418.2</v>
      </c>
      <c r="Q45" s="320">
        <f t="shared" si="6"/>
        <v>1434.8</v>
      </c>
      <c r="R45" s="319">
        <f t="shared" si="6"/>
        <v>1358.6</v>
      </c>
      <c r="S45" s="320">
        <f t="shared" si="6"/>
        <v>1387</v>
      </c>
      <c r="T45" s="319">
        <f t="shared" si="6"/>
        <v>1352.2</v>
      </c>
      <c r="U45" s="320">
        <f t="shared" si="6"/>
        <v>1495.8</v>
      </c>
      <c r="V45" s="319">
        <f t="shared" si="6"/>
        <v>1519.6</v>
      </c>
      <c r="W45" s="320">
        <f t="shared" si="6"/>
        <v>1509.8</v>
      </c>
      <c r="X45" s="319">
        <f t="shared" si="6"/>
        <v>1657.8000000000002</v>
      </c>
      <c r="Y45" s="320">
        <f t="shared" si="6"/>
        <v>1597</v>
      </c>
      <c r="Z45" s="319">
        <f t="shared" si="6"/>
        <v>1715.8</v>
      </c>
      <c r="AA45" s="332">
        <f t="shared" si="6"/>
        <v>1689.8</v>
      </c>
      <c r="AB45" s="300"/>
      <c r="AC45" s="300"/>
      <c r="AD45" s="300"/>
      <c r="AE45" s="300"/>
    </row>
    <row r="46" spans="2:32" ht="13.5" customHeight="1" x14ac:dyDescent="0.2">
      <c r="B46" s="328">
        <v>2019</v>
      </c>
      <c r="C46" s="322">
        <f t="shared" si="6"/>
        <v>1261</v>
      </c>
      <c r="D46" s="321">
        <f t="shared" si="6"/>
        <v>1284</v>
      </c>
      <c r="E46" s="322">
        <f t="shared" si="6"/>
        <v>1163</v>
      </c>
      <c r="F46" s="321">
        <f t="shared" si="6"/>
        <v>1195</v>
      </c>
      <c r="G46" s="322">
        <f t="shared" si="6"/>
        <v>1296</v>
      </c>
      <c r="H46" s="321">
        <f t="shared" si="6"/>
        <v>1420</v>
      </c>
      <c r="I46" s="322">
        <f t="shared" si="6"/>
        <v>1238</v>
      </c>
      <c r="J46" s="321">
        <f t="shared" si="6"/>
        <v>1210</v>
      </c>
      <c r="K46" s="322">
        <f t="shared" si="6"/>
        <v>1160</v>
      </c>
      <c r="L46" s="321">
        <f t="shared" si="6"/>
        <v>1222</v>
      </c>
      <c r="M46" s="322">
        <f t="shared" si="6"/>
        <v>1411</v>
      </c>
      <c r="N46" s="321">
        <f t="shared" si="6"/>
        <v>1498</v>
      </c>
      <c r="O46" s="322">
        <f t="shared" si="6"/>
        <v>1315</v>
      </c>
      <c r="P46" s="321">
        <f t="shared" si="6"/>
        <v>1357</v>
      </c>
      <c r="Q46" s="322">
        <f t="shared" si="6"/>
        <v>1383</v>
      </c>
      <c r="R46" s="321">
        <f t="shared" si="6"/>
        <v>1252</v>
      </c>
      <c r="S46" s="322">
        <f t="shared" si="6"/>
        <v>1260</v>
      </c>
      <c r="T46" s="321">
        <f t="shared" si="6"/>
        <v>1304</v>
      </c>
      <c r="U46" s="322">
        <f t="shared" si="6"/>
        <v>1433</v>
      </c>
      <c r="V46" s="321">
        <f t="shared" si="6"/>
        <v>1428</v>
      </c>
      <c r="W46" s="322">
        <f t="shared" si="6"/>
        <v>1501</v>
      </c>
      <c r="X46" s="321">
        <f t="shared" si="6"/>
        <v>1517</v>
      </c>
      <c r="Y46" s="322">
        <f t="shared" si="6"/>
        <v>1521</v>
      </c>
      <c r="Z46" s="321">
        <f t="shared" si="6"/>
        <v>1670</v>
      </c>
      <c r="AA46" s="333">
        <f t="shared" si="6"/>
        <v>1781</v>
      </c>
      <c r="AB46" s="300"/>
      <c r="AC46" s="300"/>
      <c r="AD46" s="300"/>
      <c r="AE46" s="300"/>
    </row>
    <row r="47" spans="2:32" ht="13.5" customHeight="1" thickBot="1" x14ac:dyDescent="0.25">
      <c r="B47" s="329">
        <v>2020</v>
      </c>
      <c r="C47" s="324">
        <f t="shared" si="6"/>
        <v>1387</v>
      </c>
      <c r="D47" s="325">
        <f t="shared" si="6"/>
        <v>1392</v>
      </c>
      <c r="E47" s="324">
        <f t="shared" si="6"/>
        <v>1377</v>
      </c>
      <c r="F47" s="325">
        <f t="shared" si="6"/>
        <v>1379</v>
      </c>
      <c r="G47" s="324">
        <f t="shared" si="6"/>
        <v>1349</v>
      </c>
      <c r="H47" s="325">
        <f t="shared" si="6"/>
        <v>1281</v>
      </c>
      <c r="I47" s="324">
        <f t="shared" si="6"/>
        <v>1205</v>
      </c>
      <c r="J47" s="325">
        <f t="shared" si="6"/>
        <v>1203</v>
      </c>
      <c r="K47" s="324">
        <f t="shared" si="6"/>
        <v>1246</v>
      </c>
      <c r="L47" s="325">
        <f t="shared" si="6"/>
        <v>1159</v>
      </c>
      <c r="M47" s="324">
        <f t="shared" si="6"/>
        <v>298</v>
      </c>
      <c r="N47" s="325">
        <f t="shared" si="6"/>
        <v>172</v>
      </c>
      <c r="O47" s="324">
        <f t="shared" si="6"/>
        <v>238</v>
      </c>
      <c r="P47" s="325">
        <f t="shared" si="6"/>
        <v>288</v>
      </c>
      <c r="Q47" s="324">
        <f t="shared" si="6"/>
        <v>302</v>
      </c>
      <c r="R47" s="325">
        <f t="shared" si="6"/>
        <v>360</v>
      </c>
      <c r="S47" s="324">
        <f t="shared" si="6"/>
        <v>345</v>
      </c>
      <c r="T47" s="325">
        <f t="shared" si="6"/>
        <v>421</v>
      </c>
      <c r="U47" s="324">
        <f t="shared" si="6"/>
        <v>919</v>
      </c>
      <c r="V47" s="325">
        <f t="shared" si="6"/>
        <v>1171</v>
      </c>
      <c r="W47" s="324">
        <f t="shared" si="6"/>
        <v>1306</v>
      </c>
      <c r="X47" s="325">
        <f t="shared" si="6"/>
        <v>1160</v>
      </c>
      <c r="Y47" s="330">
        <f t="shared" si="6"/>
        <v>1168</v>
      </c>
      <c r="Z47" s="326">
        <f t="shared" si="6"/>
        <v>1306</v>
      </c>
      <c r="AA47" s="334">
        <f t="shared" si="6"/>
        <v>1417</v>
      </c>
      <c r="AB47" s="300"/>
      <c r="AC47" s="300"/>
      <c r="AD47" s="300"/>
      <c r="AE47" s="300"/>
    </row>
    <row r="48" spans="2:32" ht="13.5" customHeight="1" x14ac:dyDescent="0.2">
      <c r="B48" s="309"/>
      <c r="AA48" s="300"/>
      <c r="AB48" s="300"/>
      <c r="AC48" s="300"/>
      <c r="AD48" s="300"/>
      <c r="AE48" s="300"/>
      <c r="AF48" s="300"/>
    </row>
    <row r="49" spans="2:39" ht="13.5" customHeight="1" x14ac:dyDescent="0.2">
      <c r="B49" s="309"/>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81"/>
      <c r="AB49" s="306"/>
      <c r="AC49" s="306"/>
    </row>
    <row r="50" spans="2:39" ht="13.5" customHeight="1" x14ac:dyDescent="0.2">
      <c r="B50" s="99"/>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81"/>
      <c r="AB50" s="306"/>
      <c r="AC50" s="306"/>
    </row>
    <row r="51" spans="2:39" ht="13.5" customHeight="1" x14ac:dyDescent="0.25">
      <c r="B51" s="356" t="s">
        <v>412</v>
      </c>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81"/>
      <c r="AB51" s="306"/>
      <c r="AC51" s="306"/>
    </row>
    <row r="52" spans="2:39" ht="13.5" customHeight="1" thickBot="1" x14ac:dyDescent="0.25">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B52" s="306"/>
      <c r="AC52" s="306"/>
    </row>
    <row r="53" spans="2:39" ht="18.75" customHeight="1" x14ac:dyDescent="0.2">
      <c r="B53" s="455"/>
      <c r="C53" s="455"/>
      <c r="D53" s="456"/>
      <c r="E53" s="358" t="s">
        <v>400</v>
      </c>
      <c r="F53" s="359"/>
      <c r="G53" s="359"/>
      <c r="H53" s="359"/>
      <c r="I53" s="359"/>
      <c r="J53" s="359"/>
      <c r="K53" s="359"/>
      <c r="L53" s="357"/>
      <c r="M53" s="358" t="s">
        <v>401</v>
      </c>
      <c r="N53" s="359"/>
      <c r="O53" s="359"/>
      <c r="P53" s="359"/>
      <c r="Q53" s="359"/>
      <c r="R53" s="359"/>
      <c r="S53" s="359"/>
      <c r="T53" s="357"/>
      <c r="U53" s="358" t="s">
        <v>402</v>
      </c>
      <c r="V53" s="359"/>
      <c r="W53" s="359"/>
      <c r="X53" s="359"/>
      <c r="Y53" s="359"/>
      <c r="Z53" s="359"/>
      <c r="AA53" s="359"/>
      <c r="AB53" s="357"/>
      <c r="AC53" s="306"/>
    </row>
    <row r="54" spans="2:39" ht="18" customHeight="1" thickBot="1" x14ac:dyDescent="0.25">
      <c r="B54" s="457"/>
      <c r="C54" s="457"/>
      <c r="D54" s="458"/>
      <c r="E54" s="424">
        <v>2020</v>
      </c>
      <c r="F54" s="425"/>
      <c r="G54" s="423" t="s">
        <v>79</v>
      </c>
      <c r="H54" s="423"/>
      <c r="I54" s="423" t="s">
        <v>405</v>
      </c>
      <c r="J54" s="423"/>
      <c r="K54" s="423" t="s">
        <v>406</v>
      </c>
      <c r="L54" s="409"/>
      <c r="M54" s="424">
        <v>2020</v>
      </c>
      <c r="N54" s="425"/>
      <c r="O54" s="423" t="s">
        <v>79</v>
      </c>
      <c r="P54" s="423"/>
      <c r="Q54" s="423" t="s">
        <v>405</v>
      </c>
      <c r="R54" s="423"/>
      <c r="S54" s="423" t="s">
        <v>406</v>
      </c>
      <c r="T54" s="409"/>
      <c r="U54" s="427">
        <v>2020</v>
      </c>
      <c r="V54" s="428"/>
      <c r="W54" s="409" t="s">
        <v>79</v>
      </c>
      <c r="X54" s="410"/>
      <c r="Y54" s="423" t="s">
        <v>405</v>
      </c>
      <c r="Z54" s="423"/>
      <c r="AA54" s="423" t="s">
        <v>406</v>
      </c>
      <c r="AB54" s="426"/>
      <c r="AC54" s="306"/>
    </row>
    <row r="55" spans="2:39" ht="13.5" customHeight="1" x14ac:dyDescent="0.2">
      <c r="B55" s="384" t="s">
        <v>332</v>
      </c>
      <c r="C55" s="385"/>
      <c r="D55" s="386"/>
      <c r="E55" s="429">
        <v>93</v>
      </c>
      <c r="F55" s="430"/>
      <c r="G55" s="430">
        <v>99</v>
      </c>
      <c r="H55" s="430"/>
      <c r="I55" s="430">
        <f>E55-G55</f>
        <v>-6</v>
      </c>
      <c r="J55" s="430"/>
      <c r="K55" s="435">
        <f>E55/G55-1</f>
        <v>-6.0606060606060552E-2</v>
      </c>
      <c r="L55" s="437"/>
      <c r="M55" s="429">
        <v>25</v>
      </c>
      <c r="N55" s="430"/>
      <c r="O55" s="430">
        <f>281/5</f>
        <v>56.2</v>
      </c>
      <c r="P55" s="430"/>
      <c r="Q55" s="430">
        <f>M55-O55</f>
        <v>-31.200000000000003</v>
      </c>
      <c r="R55" s="430"/>
      <c r="S55" s="435">
        <f>M55/O55-1</f>
        <v>-0.55516014234875444</v>
      </c>
      <c r="T55" s="436"/>
      <c r="U55" s="429">
        <v>37</v>
      </c>
      <c r="V55" s="430"/>
      <c r="W55" s="430">
        <f>238/5</f>
        <v>47.6</v>
      </c>
      <c r="X55" s="430"/>
      <c r="Y55" s="430">
        <f>U55-W55</f>
        <v>-10.600000000000001</v>
      </c>
      <c r="Z55" s="430"/>
      <c r="AA55" s="435">
        <f>U55/W55-1</f>
        <v>-0.22268907563025209</v>
      </c>
      <c r="AB55" s="436"/>
      <c r="AC55" s="306"/>
    </row>
    <row r="56" spans="2:39" ht="13.5" customHeight="1" x14ac:dyDescent="0.2">
      <c r="B56" s="387" t="s">
        <v>333</v>
      </c>
      <c r="C56" s="388"/>
      <c r="D56" s="389"/>
      <c r="E56" s="415">
        <v>19</v>
      </c>
      <c r="F56" s="416"/>
      <c r="G56" s="416">
        <v>20</v>
      </c>
      <c r="H56" s="416"/>
      <c r="I56" s="416">
        <f t="shared" ref="I56:I61" si="7">E56-G56</f>
        <v>-1</v>
      </c>
      <c r="J56" s="416"/>
      <c r="K56" s="417">
        <f t="shared" ref="K56:K61" si="8">E56/G56-1</f>
        <v>-5.0000000000000044E-2</v>
      </c>
      <c r="L56" s="418"/>
      <c r="M56" s="415">
        <v>7</v>
      </c>
      <c r="N56" s="416"/>
      <c r="O56" s="416">
        <f>130/5</f>
        <v>26</v>
      </c>
      <c r="P56" s="416"/>
      <c r="Q56" s="416">
        <f t="shared" ref="Q56:Q61" si="9">M56-O56</f>
        <v>-19</v>
      </c>
      <c r="R56" s="416"/>
      <c r="S56" s="417">
        <f t="shared" ref="S56:S61" si="10">M56/O56-1</f>
        <v>-0.73076923076923084</v>
      </c>
      <c r="T56" s="419"/>
      <c r="U56" s="415">
        <v>19</v>
      </c>
      <c r="V56" s="416"/>
      <c r="W56" s="416">
        <f>105/5</f>
        <v>21</v>
      </c>
      <c r="X56" s="416"/>
      <c r="Y56" s="416">
        <f t="shared" ref="Y56:Y61" si="11">U56-W56</f>
        <v>-2</v>
      </c>
      <c r="Z56" s="416"/>
      <c r="AA56" s="417">
        <f t="shared" ref="AA56:AA61" si="12">U56/W56-1</f>
        <v>-9.5238095238095233E-2</v>
      </c>
      <c r="AB56" s="419"/>
      <c r="AC56" s="306"/>
    </row>
    <row r="57" spans="2:39" ht="13.5" customHeight="1" x14ac:dyDescent="0.2">
      <c r="B57" s="390" t="s">
        <v>334</v>
      </c>
      <c r="C57" s="391"/>
      <c r="D57" s="392"/>
      <c r="E57" s="431">
        <v>19</v>
      </c>
      <c r="F57" s="432"/>
      <c r="G57" s="432">
        <v>20</v>
      </c>
      <c r="H57" s="432"/>
      <c r="I57" s="432">
        <f t="shared" si="7"/>
        <v>-1</v>
      </c>
      <c r="J57" s="432"/>
      <c r="K57" s="438">
        <f t="shared" si="8"/>
        <v>-5.0000000000000044E-2</v>
      </c>
      <c r="L57" s="439"/>
      <c r="M57" s="431">
        <v>9</v>
      </c>
      <c r="N57" s="432"/>
      <c r="O57" s="432">
        <f>80/5</f>
        <v>16</v>
      </c>
      <c r="P57" s="432"/>
      <c r="Q57" s="432">
        <f t="shared" si="9"/>
        <v>-7</v>
      </c>
      <c r="R57" s="432"/>
      <c r="S57" s="438">
        <f t="shared" si="10"/>
        <v>-0.4375</v>
      </c>
      <c r="T57" s="444"/>
      <c r="U57" s="431">
        <v>10</v>
      </c>
      <c r="V57" s="432"/>
      <c r="W57" s="432">
        <f>91/5</f>
        <v>18.2</v>
      </c>
      <c r="X57" s="432"/>
      <c r="Y57" s="432">
        <f t="shared" si="11"/>
        <v>-8.1999999999999993</v>
      </c>
      <c r="Z57" s="432"/>
      <c r="AA57" s="438">
        <f t="shared" si="12"/>
        <v>-0.4505494505494505</v>
      </c>
      <c r="AB57" s="444"/>
      <c r="AC57" s="306"/>
    </row>
    <row r="58" spans="2:39" ht="13.5" customHeight="1" x14ac:dyDescent="0.2">
      <c r="B58" s="387" t="s">
        <v>335</v>
      </c>
      <c r="C58" s="388"/>
      <c r="D58" s="389"/>
      <c r="E58" s="462">
        <v>84</v>
      </c>
      <c r="F58" s="459"/>
      <c r="G58" s="459">
        <v>71</v>
      </c>
      <c r="H58" s="459"/>
      <c r="I58" s="459">
        <f t="shared" si="7"/>
        <v>13</v>
      </c>
      <c r="J58" s="459"/>
      <c r="K58" s="460">
        <f t="shared" si="8"/>
        <v>0.18309859154929575</v>
      </c>
      <c r="L58" s="463"/>
      <c r="M58" s="462">
        <v>29</v>
      </c>
      <c r="N58" s="459"/>
      <c r="O58" s="459">
        <f>541/5</f>
        <v>108.2</v>
      </c>
      <c r="P58" s="459"/>
      <c r="Q58" s="459">
        <f t="shared" si="9"/>
        <v>-79.2</v>
      </c>
      <c r="R58" s="459"/>
      <c r="S58" s="460">
        <f t="shared" si="10"/>
        <v>-0.73197781885397406</v>
      </c>
      <c r="T58" s="461"/>
      <c r="U58" s="462">
        <v>86</v>
      </c>
      <c r="V58" s="459"/>
      <c r="W58" s="459">
        <f>476/5</f>
        <v>95.2</v>
      </c>
      <c r="X58" s="459"/>
      <c r="Y58" s="459">
        <f t="shared" si="11"/>
        <v>-9.2000000000000028</v>
      </c>
      <c r="Z58" s="459"/>
      <c r="AA58" s="460">
        <f t="shared" si="12"/>
        <v>-9.6638655462184864E-2</v>
      </c>
      <c r="AB58" s="461"/>
      <c r="AC58" s="306"/>
    </row>
    <row r="59" spans="2:39" ht="13.5" customHeight="1" x14ac:dyDescent="0.2">
      <c r="B59" s="390" t="s">
        <v>336</v>
      </c>
      <c r="C59" s="391"/>
      <c r="D59" s="392"/>
      <c r="E59" s="475">
        <v>301</v>
      </c>
      <c r="F59" s="472"/>
      <c r="G59" s="472">
        <v>322</v>
      </c>
      <c r="H59" s="472"/>
      <c r="I59" s="472">
        <f t="shared" si="7"/>
        <v>-21</v>
      </c>
      <c r="J59" s="472"/>
      <c r="K59" s="473">
        <f t="shared" si="8"/>
        <v>-6.5217391304347783E-2</v>
      </c>
      <c r="L59" s="476"/>
      <c r="M59" s="475">
        <v>85</v>
      </c>
      <c r="N59" s="472"/>
      <c r="O59" s="472">
        <f>1164/5</f>
        <v>232.8</v>
      </c>
      <c r="P59" s="472"/>
      <c r="Q59" s="472">
        <f t="shared" si="9"/>
        <v>-147.80000000000001</v>
      </c>
      <c r="R59" s="472"/>
      <c r="S59" s="473">
        <f t="shared" si="10"/>
        <v>-0.63487972508591062</v>
      </c>
      <c r="T59" s="474"/>
      <c r="U59" s="475">
        <v>121</v>
      </c>
      <c r="V59" s="472"/>
      <c r="W59" s="472">
        <f>929/5</f>
        <v>185.8</v>
      </c>
      <c r="X59" s="472"/>
      <c r="Y59" s="472">
        <f t="shared" si="11"/>
        <v>-64.800000000000011</v>
      </c>
      <c r="Z59" s="472"/>
      <c r="AA59" s="473">
        <f t="shared" si="12"/>
        <v>-0.34876210979547906</v>
      </c>
      <c r="AB59" s="474"/>
      <c r="AC59" s="306"/>
    </row>
    <row r="60" spans="2:39" ht="13.5" customHeight="1" x14ac:dyDescent="0.2">
      <c r="B60" s="387" t="s">
        <v>337</v>
      </c>
      <c r="C60" s="388"/>
      <c r="D60" s="389"/>
      <c r="E60" s="415">
        <v>6</v>
      </c>
      <c r="F60" s="416"/>
      <c r="G60" s="416">
        <v>8</v>
      </c>
      <c r="H60" s="416"/>
      <c r="I60" s="416">
        <f t="shared" si="7"/>
        <v>-2</v>
      </c>
      <c r="J60" s="416"/>
      <c r="K60" s="417">
        <f t="shared" si="8"/>
        <v>-0.25</v>
      </c>
      <c r="L60" s="418"/>
      <c r="M60" s="415">
        <v>5</v>
      </c>
      <c r="N60" s="416"/>
      <c r="O60" s="416">
        <f>42/5</f>
        <v>8.4</v>
      </c>
      <c r="P60" s="416"/>
      <c r="Q60" s="416">
        <f t="shared" si="9"/>
        <v>-3.4000000000000004</v>
      </c>
      <c r="R60" s="416"/>
      <c r="S60" s="417">
        <f t="shared" si="10"/>
        <v>-0.40476190476190477</v>
      </c>
      <c r="T60" s="419"/>
      <c r="U60" s="415">
        <v>2</v>
      </c>
      <c r="V60" s="416"/>
      <c r="W60" s="416">
        <f>28/5</f>
        <v>5.6</v>
      </c>
      <c r="X60" s="416"/>
      <c r="Y60" s="416">
        <f t="shared" si="11"/>
        <v>-3.5999999999999996</v>
      </c>
      <c r="Z60" s="416"/>
      <c r="AA60" s="417">
        <f t="shared" si="12"/>
        <v>-0.64285714285714279</v>
      </c>
      <c r="AB60" s="419"/>
      <c r="AC60" s="306"/>
    </row>
    <row r="61" spans="2:39" ht="13.5" customHeight="1" thickBot="1" x14ac:dyDescent="0.25">
      <c r="B61" s="393" t="s">
        <v>338</v>
      </c>
      <c r="C61" s="394"/>
      <c r="D61" s="395"/>
      <c r="E61" s="467">
        <v>23</v>
      </c>
      <c r="F61" s="464"/>
      <c r="G61" s="464">
        <v>31</v>
      </c>
      <c r="H61" s="464"/>
      <c r="I61" s="464">
        <f t="shared" si="7"/>
        <v>-8</v>
      </c>
      <c r="J61" s="464"/>
      <c r="K61" s="465">
        <f t="shared" si="8"/>
        <v>-0.25806451612903225</v>
      </c>
      <c r="L61" s="471"/>
      <c r="M61" s="467">
        <v>18</v>
      </c>
      <c r="N61" s="464"/>
      <c r="O61" s="464">
        <f>134/5</f>
        <v>26.8</v>
      </c>
      <c r="P61" s="464"/>
      <c r="Q61" s="464">
        <f t="shared" si="9"/>
        <v>-8.8000000000000007</v>
      </c>
      <c r="R61" s="464"/>
      <c r="S61" s="465">
        <f t="shared" si="10"/>
        <v>-0.32835820895522394</v>
      </c>
      <c r="T61" s="466"/>
      <c r="U61" s="467">
        <v>15</v>
      </c>
      <c r="V61" s="464"/>
      <c r="W61" s="464">
        <f>105/5</f>
        <v>21</v>
      </c>
      <c r="X61" s="464"/>
      <c r="Y61" s="464">
        <f t="shared" si="11"/>
        <v>-6</v>
      </c>
      <c r="Z61" s="464"/>
      <c r="AA61" s="465">
        <f t="shared" si="12"/>
        <v>-0.2857142857142857</v>
      </c>
      <c r="AB61" s="466"/>
      <c r="AC61" s="306"/>
    </row>
    <row r="62" spans="2:39" ht="13.5" customHeight="1" x14ac:dyDescent="0.2">
      <c r="V62" s="255"/>
      <c r="W62" s="255"/>
      <c r="X62" s="255"/>
      <c r="Y62" s="255"/>
      <c r="Z62" s="255"/>
    </row>
    <row r="63" spans="2:39" ht="13.5" customHeight="1" x14ac:dyDescent="0.2">
      <c r="V63" s="255"/>
      <c r="W63" s="255"/>
      <c r="X63" s="255"/>
      <c r="Y63" s="255"/>
      <c r="Z63" s="255"/>
    </row>
    <row r="64" spans="2:39" s="300" customFormat="1" ht="13.5" customHeight="1" x14ac:dyDescent="0.25">
      <c r="B64" s="356" t="s">
        <v>413</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81"/>
      <c r="AB64" s="306"/>
      <c r="AC64" s="310"/>
      <c r="AD64" s="292"/>
      <c r="AE64" s="311"/>
      <c r="AF64" s="306"/>
      <c r="AG64" s="81"/>
      <c r="AI64" s="312"/>
      <c r="AJ64" s="313"/>
      <c r="AK64" s="312"/>
      <c r="AL64" s="312"/>
      <c r="AM64" s="312"/>
    </row>
    <row r="65" spans="1:39" s="300" customFormat="1" ht="13.5" customHeight="1" thickBot="1" x14ac:dyDescent="0.25">
      <c r="B65" s="293"/>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99"/>
      <c r="AB65" s="306"/>
      <c r="AC65" s="314"/>
      <c r="AD65" s="314"/>
      <c r="AE65" s="306"/>
      <c r="AF65" s="306"/>
      <c r="AG65" s="81"/>
      <c r="AI65" s="312"/>
      <c r="AJ65" s="313"/>
      <c r="AK65" s="312"/>
      <c r="AL65" s="312"/>
      <c r="AM65" s="312"/>
    </row>
    <row r="66" spans="1:39" s="300" customFormat="1" ht="18.75" customHeight="1" x14ac:dyDescent="0.2">
      <c r="B66" s="455"/>
      <c r="C66" s="455"/>
      <c r="D66" s="456"/>
      <c r="E66" s="358" t="s">
        <v>400</v>
      </c>
      <c r="F66" s="359"/>
      <c r="G66" s="359"/>
      <c r="H66" s="359"/>
      <c r="I66" s="359"/>
      <c r="J66" s="359"/>
      <c r="K66" s="359"/>
      <c r="L66" s="357"/>
      <c r="M66" s="358" t="s">
        <v>401</v>
      </c>
      <c r="N66" s="359"/>
      <c r="O66" s="359"/>
      <c r="P66" s="359"/>
      <c r="Q66" s="359"/>
      <c r="R66" s="359"/>
      <c r="S66" s="359"/>
      <c r="T66" s="357"/>
      <c r="U66" s="358" t="s">
        <v>402</v>
      </c>
      <c r="V66" s="359"/>
      <c r="W66" s="359"/>
      <c r="X66" s="359"/>
      <c r="Y66" s="359"/>
      <c r="Z66" s="359"/>
      <c r="AA66" s="359"/>
      <c r="AB66" s="357"/>
      <c r="AC66" s="345"/>
      <c r="AD66" s="345"/>
      <c r="AE66" s="345"/>
      <c r="AF66" s="306"/>
      <c r="AG66" s="81"/>
      <c r="AI66" s="312"/>
      <c r="AJ66" s="313"/>
      <c r="AK66" s="312"/>
      <c r="AL66" s="312"/>
      <c r="AM66" s="312"/>
    </row>
    <row r="67" spans="1:39" ht="18" customHeight="1" thickBot="1" x14ac:dyDescent="0.25">
      <c r="B67" s="457"/>
      <c r="C67" s="457"/>
      <c r="D67" s="458"/>
      <c r="E67" s="424">
        <v>2020</v>
      </c>
      <c r="F67" s="425"/>
      <c r="G67" s="423" t="s">
        <v>79</v>
      </c>
      <c r="H67" s="423"/>
      <c r="I67" s="423" t="s">
        <v>405</v>
      </c>
      <c r="J67" s="423"/>
      <c r="K67" s="423" t="s">
        <v>406</v>
      </c>
      <c r="L67" s="409"/>
      <c r="M67" s="424">
        <v>2020</v>
      </c>
      <c r="N67" s="425"/>
      <c r="O67" s="423" t="s">
        <v>79</v>
      </c>
      <c r="P67" s="423"/>
      <c r="Q67" s="423" t="s">
        <v>405</v>
      </c>
      <c r="R67" s="423"/>
      <c r="S67" s="423" t="s">
        <v>406</v>
      </c>
      <c r="T67" s="409"/>
      <c r="U67" s="427">
        <v>2020</v>
      </c>
      <c r="V67" s="428"/>
      <c r="W67" s="409" t="s">
        <v>79</v>
      </c>
      <c r="X67" s="410"/>
      <c r="Y67" s="423" t="s">
        <v>405</v>
      </c>
      <c r="Z67" s="423"/>
      <c r="AA67" s="423" t="s">
        <v>406</v>
      </c>
      <c r="AB67" s="426"/>
    </row>
    <row r="68" spans="1:39" ht="13.5" customHeight="1" x14ac:dyDescent="0.2">
      <c r="B68" s="446" t="s">
        <v>392</v>
      </c>
      <c r="C68" s="447"/>
      <c r="D68" s="448"/>
      <c r="E68" s="429">
        <v>26</v>
      </c>
      <c r="F68" s="430"/>
      <c r="G68" s="430">
        <v>30</v>
      </c>
      <c r="H68" s="430"/>
      <c r="I68" s="430">
        <f>E68-G68</f>
        <v>-4</v>
      </c>
      <c r="J68" s="430"/>
      <c r="K68" s="435">
        <f>E68/G68-1</f>
        <v>-0.1333333333333333</v>
      </c>
      <c r="L68" s="437"/>
      <c r="M68" s="429">
        <v>6</v>
      </c>
      <c r="N68" s="430"/>
      <c r="O68" s="430">
        <f>124/5</f>
        <v>24.8</v>
      </c>
      <c r="P68" s="430"/>
      <c r="Q68" s="430">
        <f>M68-O68</f>
        <v>-18.8</v>
      </c>
      <c r="R68" s="430"/>
      <c r="S68" s="435">
        <f>M68/O68-1</f>
        <v>-0.75806451612903225</v>
      </c>
      <c r="T68" s="436"/>
      <c r="U68" s="429">
        <v>17</v>
      </c>
      <c r="V68" s="430"/>
      <c r="W68" s="430">
        <f>115/5</f>
        <v>23</v>
      </c>
      <c r="X68" s="430"/>
      <c r="Y68" s="430">
        <f>U68-W68</f>
        <v>-6</v>
      </c>
      <c r="Z68" s="430"/>
      <c r="AA68" s="435">
        <f>U68/W68-1</f>
        <v>-0.26086956521739135</v>
      </c>
      <c r="AB68" s="436"/>
    </row>
    <row r="69" spans="1:39" ht="13.5" customHeight="1" x14ac:dyDescent="0.2">
      <c r="B69" s="412" t="s">
        <v>393</v>
      </c>
      <c r="C69" s="413"/>
      <c r="D69" s="414"/>
      <c r="E69" s="415">
        <v>101</v>
      </c>
      <c r="F69" s="416"/>
      <c r="G69" s="416">
        <v>100</v>
      </c>
      <c r="H69" s="416"/>
      <c r="I69" s="416">
        <f t="shared" ref="I69:I73" si="13">E69-G69</f>
        <v>1</v>
      </c>
      <c r="J69" s="416"/>
      <c r="K69" s="417">
        <f t="shared" ref="K69:K73" si="14">E69/G69-1</f>
        <v>1.0000000000000009E-2</v>
      </c>
      <c r="L69" s="418"/>
      <c r="M69" s="415">
        <v>32</v>
      </c>
      <c r="N69" s="416"/>
      <c r="O69" s="416">
        <f>419/5</f>
        <v>83.8</v>
      </c>
      <c r="P69" s="416"/>
      <c r="Q69" s="416">
        <f t="shared" ref="Q69:Q73" si="15">M69-O69</f>
        <v>-51.8</v>
      </c>
      <c r="R69" s="416"/>
      <c r="S69" s="417">
        <f t="shared" ref="S69:S73" si="16">M69/O69-1</f>
        <v>-0.61813842482100245</v>
      </c>
      <c r="T69" s="419"/>
      <c r="U69" s="415">
        <v>53</v>
      </c>
      <c r="V69" s="416"/>
      <c r="W69" s="416">
        <f>323/5</f>
        <v>64.599999999999994</v>
      </c>
      <c r="X69" s="416"/>
      <c r="Y69" s="416">
        <f t="shared" ref="Y69:Y73" si="17">U69-W69</f>
        <v>-11.599999999999994</v>
      </c>
      <c r="Z69" s="416"/>
      <c r="AA69" s="417">
        <f t="shared" ref="AA69:AA73" si="18">U69/W69-1</f>
        <v>-0.17956656346749222</v>
      </c>
      <c r="AB69" s="419"/>
    </row>
    <row r="70" spans="1:39" ht="13.5" customHeight="1" x14ac:dyDescent="0.2">
      <c r="B70" s="449" t="s">
        <v>394</v>
      </c>
      <c r="C70" s="450"/>
      <c r="D70" s="451"/>
      <c r="E70" s="431">
        <v>154</v>
      </c>
      <c r="F70" s="432"/>
      <c r="G70" s="432">
        <v>163</v>
      </c>
      <c r="H70" s="432"/>
      <c r="I70" s="432">
        <f t="shared" si="13"/>
        <v>-9</v>
      </c>
      <c r="J70" s="432"/>
      <c r="K70" s="438">
        <f t="shared" si="14"/>
        <v>-5.5214723926380382E-2</v>
      </c>
      <c r="L70" s="439"/>
      <c r="M70" s="431">
        <v>57</v>
      </c>
      <c r="N70" s="432"/>
      <c r="O70" s="432">
        <v>145</v>
      </c>
      <c r="P70" s="432"/>
      <c r="Q70" s="432">
        <f t="shared" si="15"/>
        <v>-88</v>
      </c>
      <c r="R70" s="432"/>
      <c r="S70" s="438">
        <f t="shared" si="16"/>
        <v>-0.60689655172413792</v>
      </c>
      <c r="T70" s="444"/>
      <c r="U70" s="431">
        <v>67</v>
      </c>
      <c r="V70" s="432"/>
      <c r="W70" s="432">
        <v>119</v>
      </c>
      <c r="X70" s="432"/>
      <c r="Y70" s="432">
        <f t="shared" si="17"/>
        <v>-52</v>
      </c>
      <c r="Z70" s="432"/>
      <c r="AA70" s="438">
        <f t="shared" si="18"/>
        <v>-0.43697478991596639</v>
      </c>
      <c r="AB70" s="444"/>
    </row>
    <row r="71" spans="1:39" ht="13.5" customHeight="1" x14ac:dyDescent="0.2">
      <c r="B71" s="412" t="s">
        <v>395</v>
      </c>
      <c r="C71" s="413"/>
      <c r="D71" s="414"/>
      <c r="E71" s="415">
        <v>123</v>
      </c>
      <c r="F71" s="416"/>
      <c r="G71" s="416">
        <v>128</v>
      </c>
      <c r="H71" s="416"/>
      <c r="I71" s="416">
        <f t="shared" si="13"/>
        <v>-5</v>
      </c>
      <c r="J71" s="416"/>
      <c r="K71" s="417">
        <f t="shared" si="14"/>
        <v>-3.90625E-2</v>
      </c>
      <c r="L71" s="418"/>
      <c r="M71" s="415">
        <v>50</v>
      </c>
      <c r="N71" s="416"/>
      <c r="O71" s="416">
        <v>113</v>
      </c>
      <c r="P71" s="416"/>
      <c r="Q71" s="416">
        <f t="shared" si="15"/>
        <v>-63</v>
      </c>
      <c r="R71" s="416"/>
      <c r="S71" s="417">
        <f t="shared" si="16"/>
        <v>-0.55752212389380529</v>
      </c>
      <c r="T71" s="419"/>
      <c r="U71" s="415">
        <v>77</v>
      </c>
      <c r="V71" s="416"/>
      <c r="W71" s="416">
        <v>93</v>
      </c>
      <c r="X71" s="416"/>
      <c r="Y71" s="416">
        <f t="shared" si="17"/>
        <v>-16</v>
      </c>
      <c r="Z71" s="416"/>
      <c r="AA71" s="417">
        <f t="shared" si="18"/>
        <v>-0.17204301075268813</v>
      </c>
      <c r="AB71" s="419"/>
    </row>
    <row r="72" spans="1:39" ht="13.5" customHeight="1" x14ac:dyDescent="0.2">
      <c r="B72" s="449" t="s">
        <v>396</v>
      </c>
      <c r="C72" s="450"/>
      <c r="D72" s="451"/>
      <c r="E72" s="431">
        <v>52</v>
      </c>
      <c r="F72" s="432"/>
      <c r="G72" s="432">
        <v>55</v>
      </c>
      <c r="H72" s="432"/>
      <c r="I72" s="432">
        <f t="shared" si="13"/>
        <v>-3</v>
      </c>
      <c r="J72" s="432"/>
      <c r="K72" s="438">
        <f t="shared" si="14"/>
        <v>-5.4545454545454564E-2</v>
      </c>
      <c r="L72" s="439"/>
      <c r="M72" s="431">
        <v>18</v>
      </c>
      <c r="N72" s="432"/>
      <c r="O72" s="432">
        <f>223/5</f>
        <v>44.6</v>
      </c>
      <c r="P72" s="432"/>
      <c r="Q72" s="432">
        <f t="shared" si="15"/>
        <v>-26.6</v>
      </c>
      <c r="R72" s="432"/>
      <c r="S72" s="438">
        <f t="shared" si="16"/>
        <v>-0.5964125560538116</v>
      </c>
      <c r="T72" s="444"/>
      <c r="U72" s="431">
        <v>34</v>
      </c>
      <c r="V72" s="432"/>
      <c r="W72" s="432">
        <f>198/5</f>
        <v>39.6</v>
      </c>
      <c r="X72" s="432"/>
      <c r="Y72" s="432">
        <f t="shared" si="17"/>
        <v>-5.6000000000000014</v>
      </c>
      <c r="Z72" s="432"/>
      <c r="AA72" s="438">
        <f t="shared" si="18"/>
        <v>-0.14141414141414144</v>
      </c>
      <c r="AB72" s="444"/>
    </row>
    <row r="73" spans="1:39" ht="13.5" customHeight="1" thickBot="1" x14ac:dyDescent="0.25">
      <c r="B73" s="452" t="s">
        <v>397</v>
      </c>
      <c r="C73" s="453"/>
      <c r="D73" s="454"/>
      <c r="E73" s="477">
        <v>89</v>
      </c>
      <c r="F73" s="478"/>
      <c r="G73" s="478">
        <v>95</v>
      </c>
      <c r="H73" s="478"/>
      <c r="I73" s="478">
        <f t="shared" si="13"/>
        <v>-6</v>
      </c>
      <c r="J73" s="478"/>
      <c r="K73" s="479">
        <f t="shared" si="14"/>
        <v>-6.315789473684208E-2</v>
      </c>
      <c r="L73" s="480"/>
      <c r="M73" s="477">
        <v>15</v>
      </c>
      <c r="N73" s="478"/>
      <c r="O73" s="478">
        <f>313/5</f>
        <v>62.6</v>
      </c>
      <c r="P73" s="478"/>
      <c r="Q73" s="482">
        <f t="shared" si="15"/>
        <v>-47.6</v>
      </c>
      <c r="R73" s="483"/>
      <c r="S73" s="480">
        <f t="shared" si="16"/>
        <v>-0.76038338658146964</v>
      </c>
      <c r="T73" s="484"/>
      <c r="U73" s="477">
        <v>42</v>
      </c>
      <c r="V73" s="478"/>
      <c r="W73" s="478">
        <f>275/5</f>
        <v>55</v>
      </c>
      <c r="X73" s="478"/>
      <c r="Y73" s="478">
        <f t="shared" si="17"/>
        <v>-13</v>
      </c>
      <c r="Z73" s="478"/>
      <c r="AA73" s="479">
        <f t="shared" si="18"/>
        <v>-0.23636363636363633</v>
      </c>
      <c r="AB73" s="481"/>
    </row>
    <row r="74" spans="1:39" ht="31.5" customHeight="1" x14ac:dyDescent="0.2">
      <c r="V74" s="255"/>
      <c r="W74" s="255"/>
      <c r="X74" s="255"/>
      <c r="Y74" s="255"/>
      <c r="Z74" s="255"/>
    </row>
    <row r="75" spans="1:39" ht="25.5" customHeight="1" thickBot="1" x14ac:dyDescent="0.25">
      <c r="A75" s="381" t="s">
        <v>380</v>
      </c>
      <c r="B75" s="349"/>
      <c r="C75" s="350"/>
      <c r="D75" s="350"/>
      <c r="E75" s="350"/>
      <c r="F75" s="350"/>
      <c r="G75" s="350"/>
      <c r="H75" s="350"/>
      <c r="I75" s="350"/>
      <c r="J75" s="350"/>
      <c r="K75" s="350"/>
      <c r="L75" s="350"/>
      <c r="M75" s="350"/>
      <c r="N75" s="350"/>
      <c r="O75" s="350"/>
      <c r="P75" s="350"/>
      <c r="Q75" s="350"/>
      <c r="R75" s="350"/>
      <c r="S75" s="350"/>
      <c r="T75" s="350"/>
      <c r="U75" s="350"/>
      <c r="V75" s="350"/>
      <c r="W75" s="350"/>
      <c r="X75" s="351"/>
      <c r="Y75" s="351"/>
      <c r="Z75" s="351"/>
      <c r="AA75" s="351"/>
      <c r="AB75" s="351"/>
      <c r="AC75" s="73" t="s">
        <v>383</v>
      </c>
    </row>
    <row r="76" spans="1:39" ht="32.25" customHeight="1" thickTop="1" x14ac:dyDescent="0.2">
      <c r="A76" s="443" t="s">
        <v>384</v>
      </c>
      <c r="B76" s="443"/>
      <c r="C76" s="443"/>
      <c r="D76" s="443"/>
      <c r="E76" s="443"/>
      <c r="F76" s="443"/>
      <c r="G76" s="443"/>
      <c r="H76" s="443"/>
      <c r="I76" s="443"/>
      <c r="J76" s="443"/>
      <c r="K76" s="443"/>
      <c r="L76" s="443"/>
      <c r="M76" s="443"/>
      <c r="N76" s="443"/>
      <c r="O76" s="443"/>
      <c r="P76" s="443"/>
      <c r="Q76" s="443"/>
      <c r="R76" s="443"/>
      <c r="S76" s="443"/>
      <c r="T76" s="443"/>
      <c r="U76" s="443"/>
      <c r="V76" s="443"/>
      <c r="W76" s="443"/>
      <c r="X76" s="443"/>
      <c r="Y76" s="443"/>
      <c r="Z76" s="443"/>
      <c r="AA76" s="443"/>
      <c r="AB76" s="443"/>
      <c r="AC76" s="443"/>
    </row>
    <row r="77" spans="1:39" ht="12.75" customHeight="1" x14ac:dyDescent="0.2">
      <c r="A77" s="397" t="s">
        <v>160</v>
      </c>
      <c r="B77" s="397"/>
      <c r="C77" s="397"/>
      <c r="D77" s="397"/>
      <c r="E77" s="397"/>
      <c r="F77" s="397"/>
      <c r="G77" s="397"/>
      <c r="H77" s="397"/>
      <c r="I77" s="397"/>
      <c r="J77" s="397"/>
      <c r="K77" s="397"/>
      <c r="L77" s="397"/>
      <c r="M77" s="397"/>
      <c r="N77" s="397"/>
      <c r="O77" s="397"/>
      <c r="P77" s="397"/>
      <c r="Q77" s="397"/>
      <c r="R77" s="397"/>
      <c r="S77" s="397"/>
      <c r="T77" s="397"/>
      <c r="U77" s="397"/>
      <c r="V77" s="397"/>
      <c r="W77" s="397"/>
      <c r="X77" s="397"/>
      <c r="Y77" s="397"/>
      <c r="Z77" s="397"/>
      <c r="AA77" s="397"/>
      <c r="AB77" s="397"/>
      <c r="AC77" s="397"/>
    </row>
    <row r="78" spans="1:39" x14ac:dyDescent="0.2">
      <c r="B78" s="315"/>
    </row>
    <row r="90" spans="2:26" x14ac:dyDescent="0.2">
      <c r="B90" s="346"/>
      <c r="C90" s="347"/>
      <c r="D90" s="347"/>
      <c r="E90" s="347"/>
      <c r="F90" s="347"/>
      <c r="G90" s="347"/>
      <c r="H90" s="347"/>
      <c r="I90" s="347"/>
      <c r="J90" s="347"/>
      <c r="K90" s="347"/>
      <c r="L90" s="347"/>
      <c r="M90" s="347"/>
      <c r="N90" s="347"/>
      <c r="O90" s="347"/>
      <c r="P90" s="347"/>
      <c r="Q90" s="347"/>
      <c r="R90" s="347"/>
      <c r="S90" s="347"/>
      <c r="T90" s="347"/>
      <c r="U90" s="347"/>
      <c r="V90" s="347"/>
      <c r="W90" s="347"/>
      <c r="X90" s="347"/>
      <c r="Y90" s="347"/>
      <c r="Z90" s="347"/>
    </row>
  </sheetData>
  <sheetProtection selectLockedCells="1"/>
  <mergeCells count="263">
    <mergeCell ref="A1:AC1"/>
    <mergeCell ref="B6:D6"/>
    <mergeCell ref="B7:D7"/>
    <mergeCell ref="E7:F7"/>
    <mergeCell ref="G7:H7"/>
    <mergeCell ref="I7:J7"/>
    <mergeCell ref="K7:L7"/>
    <mergeCell ref="M7:N7"/>
    <mergeCell ref="O7:P7"/>
    <mergeCell ref="Q7:R7"/>
    <mergeCell ref="S7:T7"/>
    <mergeCell ref="U7:V7"/>
    <mergeCell ref="W7:X7"/>
    <mergeCell ref="Y7:Z7"/>
    <mergeCell ref="AA7:AB7"/>
    <mergeCell ref="B8:D8"/>
    <mergeCell ref="E8:F8"/>
    <mergeCell ref="G8:H8"/>
    <mergeCell ref="I8:J8"/>
    <mergeCell ref="K8:L8"/>
    <mergeCell ref="Y8:Z8"/>
    <mergeCell ref="AA8:AB8"/>
    <mergeCell ref="B9:D9"/>
    <mergeCell ref="E9:F9"/>
    <mergeCell ref="G9:H9"/>
    <mergeCell ref="I9:J9"/>
    <mergeCell ref="K9:L9"/>
    <mergeCell ref="M9:N9"/>
    <mergeCell ref="O9:P9"/>
    <mergeCell ref="Q9:R9"/>
    <mergeCell ref="M8:N8"/>
    <mergeCell ref="O8:P8"/>
    <mergeCell ref="Q8:R8"/>
    <mergeCell ref="S8:T8"/>
    <mergeCell ref="U8:V8"/>
    <mergeCell ref="W8:X8"/>
    <mergeCell ref="S9:T9"/>
    <mergeCell ref="U9:V9"/>
    <mergeCell ref="W9:X9"/>
    <mergeCell ref="Y9:Z9"/>
    <mergeCell ref="AA9:AB9"/>
    <mergeCell ref="B10:D10"/>
    <mergeCell ref="E10:F10"/>
    <mergeCell ref="G10:H10"/>
    <mergeCell ref="I10:J10"/>
    <mergeCell ref="K10:L10"/>
    <mergeCell ref="S11:T11"/>
    <mergeCell ref="U11:V11"/>
    <mergeCell ref="W11:X11"/>
    <mergeCell ref="Y11:Z11"/>
    <mergeCell ref="AA11:AB11"/>
    <mergeCell ref="C16:AA16"/>
    <mergeCell ref="Y10:Z10"/>
    <mergeCell ref="AA10:AB10"/>
    <mergeCell ref="B11:D11"/>
    <mergeCell ref="E11:F11"/>
    <mergeCell ref="G11:H11"/>
    <mergeCell ref="I11:J11"/>
    <mergeCell ref="K11:L11"/>
    <mergeCell ref="M11:N11"/>
    <mergeCell ref="O11:P11"/>
    <mergeCell ref="Q11:R11"/>
    <mergeCell ref="M10:N10"/>
    <mergeCell ref="O10:P10"/>
    <mergeCell ref="Q10:R10"/>
    <mergeCell ref="S10:T10"/>
    <mergeCell ref="U10:V10"/>
    <mergeCell ref="W10:X10"/>
    <mergeCell ref="C25:AA25"/>
    <mergeCell ref="C34:AA34"/>
    <mergeCell ref="C43:AA43"/>
    <mergeCell ref="B53:D53"/>
    <mergeCell ref="B54:D54"/>
    <mergeCell ref="E54:F54"/>
    <mergeCell ref="G54:H54"/>
    <mergeCell ref="I54:J54"/>
    <mergeCell ref="K54:L54"/>
    <mergeCell ref="M54:N54"/>
    <mergeCell ref="AA54:AB54"/>
    <mergeCell ref="E55:F55"/>
    <mergeCell ref="G55:H55"/>
    <mergeCell ref="I55:J55"/>
    <mergeCell ref="K55:L55"/>
    <mergeCell ref="M55:N55"/>
    <mergeCell ref="O55:P55"/>
    <mergeCell ref="Q55:R55"/>
    <mergeCell ref="S55:T55"/>
    <mergeCell ref="O54:P54"/>
    <mergeCell ref="Q54:R54"/>
    <mergeCell ref="S54:T54"/>
    <mergeCell ref="U54:V54"/>
    <mergeCell ref="W54:X54"/>
    <mergeCell ref="Y54:Z54"/>
    <mergeCell ref="U55:V55"/>
    <mergeCell ref="W55:X55"/>
    <mergeCell ref="Y55:Z55"/>
    <mergeCell ref="AA55:AB55"/>
    <mergeCell ref="E56:F56"/>
    <mergeCell ref="G56:H56"/>
    <mergeCell ref="I56:J56"/>
    <mergeCell ref="K56:L56"/>
    <mergeCell ref="M56:N56"/>
    <mergeCell ref="AA56:AB56"/>
    <mergeCell ref="E57:F57"/>
    <mergeCell ref="G57:H57"/>
    <mergeCell ref="I57:J57"/>
    <mergeCell ref="K57:L57"/>
    <mergeCell ref="M57:N57"/>
    <mergeCell ref="O57:P57"/>
    <mergeCell ref="Q57:R57"/>
    <mergeCell ref="S57:T57"/>
    <mergeCell ref="O56:P56"/>
    <mergeCell ref="Q56:R56"/>
    <mergeCell ref="S56:T56"/>
    <mergeCell ref="U56:V56"/>
    <mergeCell ref="W56:X56"/>
    <mergeCell ref="Y56:Z56"/>
    <mergeCell ref="U57:V57"/>
    <mergeCell ref="W57:X57"/>
    <mergeCell ref="Y57:Z57"/>
    <mergeCell ref="AA57:AB57"/>
    <mergeCell ref="E58:F58"/>
    <mergeCell ref="G58:H58"/>
    <mergeCell ref="I58:J58"/>
    <mergeCell ref="K58:L58"/>
    <mergeCell ref="M58:N58"/>
    <mergeCell ref="AA58:AB58"/>
    <mergeCell ref="E59:F59"/>
    <mergeCell ref="G59:H59"/>
    <mergeCell ref="I59:J59"/>
    <mergeCell ref="K59:L59"/>
    <mergeCell ref="M59:N59"/>
    <mergeCell ref="O59:P59"/>
    <mergeCell ref="Q59:R59"/>
    <mergeCell ref="S59:T59"/>
    <mergeCell ref="O58:P58"/>
    <mergeCell ref="Q58:R58"/>
    <mergeCell ref="S58:T58"/>
    <mergeCell ref="U58:V58"/>
    <mergeCell ref="W58:X58"/>
    <mergeCell ref="Y58:Z58"/>
    <mergeCell ref="U59:V59"/>
    <mergeCell ref="W59:X59"/>
    <mergeCell ref="Y59:Z59"/>
    <mergeCell ref="AA59:AB59"/>
    <mergeCell ref="E60:F60"/>
    <mergeCell ref="G60:H60"/>
    <mergeCell ref="I60:J60"/>
    <mergeCell ref="K60:L60"/>
    <mergeCell ref="M60:N60"/>
    <mergeCell ref="AA60:AB60"/>
    <mergeCell ref="E61:F61"/>
    <mergeCell ref="G61:H61"/>
    <mergeCell ref="I61:J61"/>
    <mergeCell ref="K61:L61"/>
    <mergeCell ref="M61:N61"/>
    <mergeCell ref="O61:P61"/>
    <mergeCell ref="Q61:R61"/>
    <mergeCell ref="S61:T61"/>
    <mergeCell ref="O60:P60"/>
    <mergeCell ref="Q60:R60"/>
    <mergeCell ref="S60:T60"/>
    <mergeCell ref="U60:V60"/>
    <mergeCell ref="W60:X60"/>
    <mergeCell ref="Y60:Z60"/>
    <mergeCell ref="U61:V61"/>
    <mergeCell ref="W61:X61"/>
    <mergeCell ref="Y61:Z61"/>
    <mergeCell ref="AA61:AB61"/>
    <mergeCell ref="B66:D66"/>
    <mergeCell ref="B67:D67"/>
    <mergeCell ref="E67:F67"/>
    <mergeCell ref="G67:H67"/>
    <mergeCell ref="I67:J67"/>
    <mergeCell ref="K67:L67"/>
    <mergeCell ref="Y67:Z67"/>
    <mergeCell ref="AA67:AB67"/>
    <mergeCell ref="B68:D68"/>
    <mergeCell ref="E68:F68"/>
    <mergeCell ref="G68:H68"/>
    <mergeCell ref="I68:J68"/>
    <mergeCell ref="K68:L68"/>
    <mergeCell ref="M68:N68"/>
    <mergeCell ref="O68:P68"/>
    <mergeCell ref="Q68:R68"/>
    <mergeCell ref="M67:N67"/>
    <mergeCell ref="O67:P67"/>
    <mergeCell ref="Q67:R67"/>
    <mergeCell ref="S67:T67"/>
    <mergeCell ref="U67:V67"/>
    <mergeCell ref="W67:X67"/>
    <mergeCell ref="S68:T68"/>
    <mergeCell ref="U68:V68"/>
    <mergeCell ref="W68:X68"/>
    <mergeCell ref="Y68:Z68"/>
    <mergeCell ref="AA68:AB68"/>
    <mergeCell ref="B69:D69"/>
    <mergeCell ref="E69:F69"/>
    <mergeCell ref="G69:H69"/>
    <mergeCell ref="I69:J69"/>
    <mergeCell ref="K69:L69"/>
    <mergeCell ref="Y69:Z69"/>
    <mergeCell ref="AA69:AB69"/>
    <mergeCell ref="B70:D70"/>
    <mergeCell ref="E70:F70"/>
    <mergeCell ref="G70:H70"/>
    <mergeCell ref="I70:J70"/>
    <mergeCell ref="K70:L70"/>
    <mergeCell ref="M70:N70"/>
    <mergeCell ref="O70:P70"/>
    <mergeCell ref="Q70:R70"/>
    <mergeCell ref="M69:N69"/>
    <mergeCell ref="O69:P69"/>
    <mergeCell ref="Q69:R69"/>
    <mergeCell ref="S69:T69"/>
    <mergeCell ref="U69:V69"/>
    <mergeCell ref="W69:X69"/>
    <mergeCell ref="S70:T70"/>
    <mergeCell ref="U70:V70"/>
    <mergeCell ref="W70:X70"/>
    <mergeCell ref="Y70:Z70"/>
    <mergeCell ref="AA70:AB70"/>
    <mergeCell ref="B71:D71"/>
    <mergeCell ref="E71:F71"/>
    <mergeCell ref="G71:H71"/>
    <mergeCell ref="I71:J71"/>
    <mergeCell ref="K71:L71"/>
    <mergeCell ref="Y71:Z71"/>
    <mergeCell ref="AA71:AB71"/>
    <mergeCell ref="B72:D72"/>
    <mergeCell ref="E72:F72"/>
    <mergeCell ref="G72:H72"/>
    <mergeCell ref="I72:J72"/>
    <mergeCell ref="K72:L72"/>
    <mergeCell ref="M72:N72"/>
    <mergeCell ref="O72:P72"/>
    <mergeCell ref="Q72:R72"/>
    <mergeCell ref="M71:N71"/>
    <mergeCell ref="O71:P71"/>
    <mergeCell ref="Q71:R71"/>
    <mergeCell ref="S71:T71"/>
    <mergeCell ref="U71:V71"/>
    <mergeCell ref="W71:X71"/>
    <mergeCell ref="S72:T72"/>
    <mergeCell ref="U72:V72"/>
    <mergeCell ref="W72:X72"/>
    <mergeCell ref="Y72:Z72"/>
    <mergeCell ref="AA72:AB72"/>
    <mergeCell ref="B73:D73"/>
    <mergeCell ref="E73:F73"/>
    <mergeCell ref="G73:H73"/>
    <mergeCell ref="I73:J73"/>
    <mergeCell ref="K73:L73"/>
    <mergeCell ref="Y73:Z73"/>
    <mergeCell ref="AA73:AB73"/>
    <mergeCell ref="A76:AC76"/>
    <mergeCell ref="A77:AC77"/>
    <mergeCell ref="M73:N73"/>
    <mergeCell ref="O73:P73"/>
    <mergeCell ref="Q73:R73"/>
    <mergeCell ref="S73:T73"/>
    <mergeCell ref="U73:V73"/>
    <mergeCell ref="W73:X73"/>
  </mergeCells>
  <printOptions horizontalCentered="1" verticalCentered="1"/>
  <pageMargins left="0.19685039370078741" right="0.35433070866141736" top="0" bottom="0" header="0" footer="0"/>
  <pageSetup paperSize="9" scale="7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filterMode="1"/>
  <dimension ref="B2:AM2024"/>
  <sheetViews>
    <sheetView workbookViewId="0">
      <selection activeCell="O15" sqref="O15"/>
    </sheetView>
  </sheetViews>
  <sheetFormatPr baseColWidth="10" defaultRowHeight="12.75" x14ac:dyDescent="0.2"/>
  <cols>
    <col min="1" max="1" width="1.140625" style="44" customWidth="1"/>
    <col min="2" max="2" width="11.85546875" style="44" customWidth="1"/>
    <col min="3" max="9" width="10.7109375" style="44" customWidth="1"/>
    <col min="10" max="10" width="13" style="44" customWidth="1"/>
    <col min="11" max="16384" width="11.42578125" style="44"/>
  </cols>
  <sheetData>
    <row r="2" spans="2:39" x14ac:dyDescent="0.2">
      <c r="B2" s="44" t="s">
        <v>225</v>
      </c>
      <c r="O2" s="44">
        <f>AVERAGE(I1843:I1863)/7</f>
        <v>151.18367346938774</v>
      </c>
      <c r="P2" s="44">
        <f>AVERAGE(J1843:J1863)/7</f>
        <v>8.2517006802721085</v>
      </c>
    </row>
    <row r="4" spans="2:39" x14ac:dyDescent="0.2">
      <c r="B4" s="44" t="s">
        <v>115</v>
      </c>
      <c r="C4" s="44" t="s">
        <v>226</v>
      </c>
      <c r="D4" s="154" t="s">
        <v>227</v>
      </c>
      <c r="E4" s="262" t="s">
        <v>228</v>
      </c>
      <c r="F4" s="262" t="s">
        <v>229</v>
      </c>
      <c r="G4" s="262" t="s">
        <v>230</v>
      </c>
      <c r="H4" s="262" t="s">
        <v>231</v>
      </c>
      <c r="I4" s="44" t="s">
        <v>232</v>
      </c>
      <c r="J4" s="44" t="s">
        <v>233</v>
      </c>
      <c r="K4" s="44" t="s">
        <v>234</v>
      </c>
      <c r="L4" s="44" t="s">
        <v>235</v>
      </c>
      <c r="M4" s="44" t="s">
        <v>252</v>
      </c>
      <c r="N4" s="44" t="s">
        <v>251</v>
      </c>
      <c r="O4" s="44" t="s">
        <v>253</v>
      </c>
      <c r="P4" s="44" t="s">
        <v>250</v>
      </c>
      <c r="AC4" s="44" t="s">
        <v>115</v>
      </c>
      <c r="AD4" s="44" t="s">
        <v>226</v>
      </c>
      <c r="AE4" s="154" t="s">
        <v>227</v>
      </c>
      <c r="AF4" s="262" t="s">
        <v>228</v>
      </c>
      <c r="AG4" s="262" t="s">
        <v>229</v>
      </c>
      <c r="AH4" s="262" t="s">
        <v>230</v>
      </c>
      <c r="AI4" s="262" t="s">
        <v>231</v>
      </c>
      <c r="AJ4" s="44" t="s">
        <v>232</v>
      </c>
      <c r="AK4" s="44" t="s">
        <v>233</v>
      </c>
      <c r="AL4" s="44" t="s">
        <v>234</v>
      </c>
      <c r="AM4" s="44" t="s">
        <v>235</v>
      </c>
    </row>
    <row r="5" spans="2:39" x14ac:dyDescent="0.2">
      <c r="B5" s="44">
        <v>2015</v>
      </c>
      <c r="C5" s="263">
        <v>42005</v>
      </c>
      <c r="D5" s="264">
        <f>IF(WEEKDAY(C5)-1=0,7,WEEKDAY(C5)-1)</f>
        <v>4</v>
      </c>
      <c r="E5" s="44">
        <v>76</v>
      </c>
      <c r="F5" s="44">
        <v>10</v>
      </c>
      <c r="G5" s="44">
        <v>106</v>
      </c>
      <c r="H5" s="44">
        <v>116</v>
      </c>
      <c r="I5" s="44">
        <v>76</v>
      </c>
      <c r="J5" s="44">
        <v>10</v>
      </c>
      <c r="K5" s="44">
        <v>106</v>
      </c>
      <c r="L5" s="44">
        <v>116</v>
      </c>
      <c r="AC5" s="44">
        <v>2015</v>
      </c>
      <c r="AD5" s="263">
        <v>42008</v>
      </c>
      <c r="AE5" s="264">
        <v>7</v>
      </c>
      <c r="AF5" s="44">
        <v>94</v>
      </c>
      <c r="AG5" s="44">
        <v>7</v>
      </c>
      <c r="AH5" s="44">
        <v>119</v>
      </c>
      <c r="AI5" s="44">
        <v>126</v>
      </c>
      <c r="AJ5" s="44">
        <v>375</v>
      </c>
      <c r="AK5" s="44">
        <v>30</v>
      </c>
      <c r="AL5" s="44">
        <v>480</v>
      </c>
      <c r="AM5" s="44">
        <v>510</v>
      </c>
    </row>
    <row r="6" spans="2:39" x14ac:dyDescent="0.2">
      <c r="B6" s="44">
        <v>2015</v>
      </c>
      <c r="C6" s="263">
        <v>42006</v>
      </c>
      <c r="D6" s="264">
        <f t="shared" ref="D6:D69" si="0">IF(WEEKDAY(C6)-1=0,7,WEEKDAY(C6)-1)</f>
        <v>5</v>
      </c>
      <c r="E6" s="44">
        <v>103</v>
      </c>
      <c r="F6" s="44">
        <v>4</v>
      </c>
      <c r="G6" s="44">
        <v>132</v>
      </c>
      <c r="H6" s="44">
        <v>136</v>
      </c>
      <c r="I6" s="44">
        <v>179</v>
      </c>
      <c r="J6" s="44">
        <v>14</v>
      </c>
      <c r="K6" s="44">
        <v>238</v>
      </c>
      <c r="L6" s="44">
        <v>252</v>
      </c>
      <c r="AC6" s="44">
        <v>2015</v>
      </c>
      <c r="AD6" s="263">
        <v>42015</v>
      </c>
      <c r="AE6" s="264">
        <v>7</v>
      </c>
      <c r="AF6" s="44">
        <v>93</v>
      </c>
      <c r="AG6" s="44">
        <v>7</v>
      </c>
      <c r="AH6" s="44">
        <v>130</v>
      </c>
      <c r="AI6" s="44">
        <v>137</v>
      </c>
      <c r="AJ6" s="44">
        <v>932</v>
      </c>
      <c r="AK6" s="44">
        <v>51</v>
      </c>
      <c r="AL6" s="44">
        <v>1160</v>
      </c>
      <c r="AM6" s="44">
        <v>1211</v>
      </c>
    </row>
    <row r="7" spans="2:39" x14ac:dyDescent="0.2">
      <c r="B7" s="44">
        <v>2015</v>
      </c>
      <c r="C7" s="263">
        <v>42007</v>
      </c>
      <c r="D7" s="264">
        <f t="shared" si="0"/>
        <v>6</v>
      </c>
      <c r="E7" s="44">
        <v>102</v>
      </c>
      <c r="F7" s="44">
        <v>9</v>
      </c>
      <c r="G7" s="44">
        <v>123</v>
      </c>
      <c r="H7" s="44">
        <v>132</v>
      </c>
      <c r="I7" s="44">
        <v>281</v>
      </c>
      <c r="J7" s="44">
        <v>23</v>
      </c>
      <c r="K7" s="44">
        <v>361</v>
      </c>
      <c r="L7" s="44">
        <v>384</v>
      </c>
      <c r="AC7" s="44">
        <v>2015</v>
      </c>
      <c r="AD7" s="263">
        <v>42022</v>
      </c>
      <c r="AE7" s="264">
        <v>7</v>
      </c>
      <c r="AF7" s="44">
        <v>84</v>
      </c>
      <c r="AG7" s="44">
        <v>4</v>
      </c>
      <c r="AH7" s="44">
        <v>118</v>
      </c>
      <c r="AI7" s="44">
        <v>122</v>
      </c>
      <c r="AJ7" s="44">
        <v>1047</v>
      </c>
      <c r="AK7" s="44">
        <v>64</v>
      </c>
      <c r="AL7" s="44">
        <v>1277</v>
      </c>
      <c r="AM7" s="44">
        <v>1341</v>
      </c>
    </row>
    <row r="8" spans="2:39" x14ac:dyDescent="0.2">
      <c r="B8" s="44">
        <v>2015</v>
      </c>
      <c r="C8" s="263">
        <v>42008</v>
      </c>
      <c r="D8" s="264">
        <f t="shared" si="0"/>
        <v>7</v>
      </c>
      <c r="E8" s="44">
        <v>94</v>
      </c>
      <c r="F8" s="44">
        <v>7</v>
      </c>
      <c r="G8" s="44">
        <v>119</v>
      </c>
      <c r="H8" s="44">
        <v>126</v>
      </c>
      <c r="I8" s="44">
        <v>375</v>
      </c>
      <c r="J8" s="44">
        <v>30</v>
      </c>
      <c r="K8" s="44">
        <v>480</v>
      </c>
      <c r="L8" s="44">
        <v>510</v>
      </c>
      <c r="M8" s="44">
        <f>(E5+E6+E7+E8+E9+E10+E11)/7</f>
        <v>112.14285714285714</v>
      </c>
      <c r="N8" s="44">
        <f>(F5+F6+F7+F8+F9+F10+F11)/7</f>
        <v>7.2857142857142856</v>
      </c>
      <c r="AC8" s="44">
        <v>2015</v>
      </c>
      <c r="AD8" s="263">
        <v>42029</v>
      </c>
      <c r="AE8" s="264">
        <v>7</v>
      </c>
      <c r="AF8" s="44">
        <v>100</v>
      </c>
      <c r="AG8" s="44">
        <v>14</v>
      </c>
      <c r="AH8" s="44">
        <v>147</v>
      </c>
      <c r="AI8" s="44">
        <v>161</v>
      </c>
      <c r="AJ8" s="44">
        <v>979</v>
      </c>
      <c r="AK8" s="44">
        <v>64</v>
      </c>
      <c r="AL8" s="44">
        <v>1208</v>
      </c>
      <c r="AM8" s="44">
        <v>1272</v>
      </c>
    </row>
    <row r="9" spans="2:39" x14ac:dyDescent="0.2">
      <c r="B9" s="44">
        <v>2015</v>
      </c>
      <c r="C9" s="263">
        <v>42009</v>
      </c>
      <c r="D9" s="264">
        <f t="shared" si="0"/>
        <v>1</v>
      </c>
      <c r="E9" s="44">
        <v>120</v>
      </c>
      <c r="F9" s="44">
        <v>8</v>
      </c>
      <c r="G9" s="44">
        <v>148</v>
      </c>
      <c r="H9" s="44">
        <v>156</v>
      </c>
      <c r="I9" s="44">
        <v>495</v>
      </c>
      <c r="J9" s="44">
        <v>38</v>
      </c>
      <c r="K9" s="44">
        <v>628</v>
      </c>
      <c r="L9" s="44">
        <v>666</v>
      </c>
      <c r="M9" s="44">
        <f t="shared" ref="M9:M72" si="1">(E6+E7+E8+E9+E10+E11+E12)/7</f>
        <v>123.14285714285714</v>
      </c>
      <c r="N9" s="44">
        <f t="shared" ref="N9:N72" si="2">(F6+F7+F8+F9+F10+F11+F12)/7</f>
        <v>7</v>
      </c>
      <c r="AC9" s="44">
        <v>2015</v>
      </c>
      <c r="AD9" s="263">
        <v>42036</v>
      </c>
      <c r="AE9" s="264">
        <v>7</v>
      </c>
      <c r="AF9" s="44">
        <v>101</v>
      </c>
      <c r="AG9" s="44">
        <v>8</v>
      </c>
      <c r="AH9" s="44">
        <v>140</v>
      </c>
      <c r="AI9" s="44">
        <v>148</v>
      </c>
      <c r="AJ9" s="44">
        <v>1045</v>
      </c>
      <c r="AK9" s="44">
        <v>61</v>
      </c>
      <c r="AL9" s="44">
        <v>1275</v>
      </c>
      <c r="AM9" s="44">
        <v>1336</v>
      </c>
    </row>
    <row r="10" spans="2:39" x14ac:dyDescent="0.2">
      <c r="B10" s="44">
        <v>2015</v>
      </c>
      <c r="C10" s="263">
        <v>42010</v>
      </c>
      <c r="D10" s="264">
        <f t="shared" si="0"/>
        <v>2</v>
      </c>
      <c r="E10" s="44">
        <v>141</v>
      </c>
      <c r="F10" s="44">
        <v>4</v>
      </c>
      <c r="G10" s="44">
        <v>167</v>
      </c>
      <c r="H10" s="44">
        <v>171</v>
      </c>
      <c r="I10" s="44">
        <v>636</v>
      </c>
      <c r="J10" s="44">
        <v>42</v>
      </c>
      <c r="K10" s="44">
        <v>795</v>
      </c>
      <c r="L10" s="44">
        <v>837</v>
      </c>
      <c r="M10" s="44">
        <f t="shared" si="1"/>
        <v>129.57142857142858</v>
      </c>
      <c r="N10" s="44">
        <f t="shared" si="2"/>
        <v>7</v>
      </c>
      <c r="AC10" s="44">
        <v>2015</v>
      </c>
      <c r="AD10" s="263">
        <v>42043</v>
      </c>
      <c r="AE10" s="264">
        <v>7</v>
      </c>
      <c r="AF10" s="44">
        <v>107</v>
      </c>
      <c r="AG10" s="44">
        <v>11</v>
      </c>
      <c r="AH10" s="44">
        <v>149</v>
      </c>
      <c r="AI10" s="44">
        <v>160</v>
      </c>
      <c r="AJ10" s="44">
        <v>919</v>
      </c>
      <c r="AK10" s="44">
        <v>64</v>
      </c>
      <c r="AL10" s="44">
        <v>1141</v>
      </c>
      <c r="AM10" s="44">
        <v>1205</v>
      </c>
    </row>
    <row r="11" spans="2:39" x14ac:dyDescent="0.2">
      <c r="B11" s="44">
        <v>2015</v>
      </c>
      <c r="C11" s="263">
        <v>42011</v>
      </c>
      <c r="D11" s="264">
        <f t="shared" si="0"/>
        <v>3</v>
      </c>
      <c r="E11" s="44">
        <v>149</v>
      </c>
      <c r="F11" s="44">
        <v>9</v>
      </c>
      <c r="G11" s="44">
        <v>178</v>
      </c>
      <c r="H11" s="44">
        <v>187</v>
      </c>
      <c r="I11" s="44">
        <v>785</v>
      </c>
      <c r="J11" s="44">
        <v>51</v>
      </c>
      <c r="K11" s="44">
        <v>973</v>
      </c>
      <c r="L11" s="44">
        <v>1024</v>
      </c>
      <c r="M11" s="44">
        <f t="shared" si="1"/>
        <v>133.28571428571428</v>
      </c>
      <c r="N11" s="44">
        <f t="shared" si="2"/>
        <v>7.2857142857142856</v>
      </c>
      <c r="AC11" s="44">
        <v>2015</v>
      </c>
      <c r="AD11" s="263">
        <v>42050</v>
      </c>
      <c r="AE11" s="264">
        <v>7</v>
      </c>
      <c r="AF11" s="44">
        <v>105</v>
      </c>
      <c r="AG11" s="44">
        <v>11</v>
      </c>
      <c r="AH11" s="44">
        <v>149</v>
      </c>
      <c r="AI11" s="44">
        <v>160</v>
      </c>
      <c r="AJ11" s="44">
        <v>992</v>
      </c>
      <c r="AK11" s="44">
        <v>59</v>
      </c>
      <c r="AL11" s="44">
        <v>1245</v>
      </c>
      <c r="AM11" s="44">
        <v>1304</v>
      </c>
    </row>
    <row r="12" spans="2:39" x14ac:dyDescent="0.2">
      <c r="B12" s="44">
        <v>2015</v>
      </c>
      <c r="C12" s="263">
        <v>42012</v>
      </c>
      <c r="D12" s="264">
        <f t="shared" si="0"/>
        <v>4</v>
      </c>
      <c r="E12" s="44">
        <v>153</v>
      </c>
      <c r="F12" s="44">
        <v>8</v>
      </c>
      <c r="G12" s="44">
        <v>182</v>
      </c>
      <c r="H12" s="44">
        <v>190</v>
      </c>
      <c r="I12" s="44">
        <v>862</v>
      </c>
      <c r="J12" s="44">
        <v>49</v>
      </c>
      <c r="K12" s="44">
        <v>1049</v>
      </c>
      <c r="L12" s="44">
        <v>1098</v>
      </c>
      <c r="M12" s="44">
        <f t="shared" si="1"/>
        <v>133.14285714285714</v>
      </c>
      <c r="N12" s="44">
        <f t="shared" si="2"/>
        <v>7.2857142857142856</v>
      </c>
      <c r="AC12" s="44">
        <v>2015</v>
      </c>
      <c r="AD12" s="263">
        <v>42057</v>
      </c>
      <c r="AE12" s="264">
        <v>7</v>
      </c>
      <c r="AF12" s="44">
        <v>110</v>
      </c>
      <c r="AG12" s="44">
        <v>9</v>
      </c>
      <c r="AH12" s="44">
        <v>154</v>
      </c>
      <c r="AI12" s="44">
        <v>163</v>
      </c>
      <c r="AJ12" s="44">
        <v>913</v>
      </c>
      <c r="AK12" s="44">
        <v>57</v>
      </c>
      <c r="AL12" s="44">
        <v>1145</v>
      </c>
      <c r="AM12" s="44">
        <v>1202</v>
      </c>
    </row>
    <row r="13" spans="2:39" x14ac:dyDescent="0.2">
      <c r="B13" s="44">
        <v>2015</v>
      </c>
      <c r="C13" s="263">
        <v>42013</v>
      </c>
      <c r="D13" s="264">
        <f t="shared" si="0"/>
        <v>5</v>
      </c>
      <c r="E13" s="44">
        <v>148</v>
      </c>
      <c r="F13" s="44">
        <v>4</v>
      </c>
      <c r="G13" s="44">
        <v>189</v>
      </c>
      <c r="H13" s="44">
        <v>193</v>
      </c>
      <c r="I13" s="44">
        <v>907</v>
      </c>
      <c r="J13" s="44">
        <v>49</v>
      </c>
      <c r="K13" s="44">
        <v>1106</v>
      </c>
      <c r="L13" s="44">
        <v>1155</v>
      </c>
      <c r="M13" s="44">
        <f t="shared" si="1"/>
        <v>135.28571428571428</v>
      </c>
      <c r="N13" s="44">
        <f t="shared" si="2"/>
        <v>7.2857142857142856</v>
      </c>
      <c r="AC13" s="44">
        <v>2015</v>
      </c>
      <c r="AD13" s="263">
        <v>42064</v>
      </c>
      <c r="AE13" s="264">
        <v>7</v>
      </c>
      <c r="AF13" s="44">
        <v>101</v>
      </c>
      <c r="AG13" s="44">
        <v>19</v>
      </c>
      <c r="AH13" s="44">
        <v>146</v>
      </c>
      <c r="AI13" s="44">
        <v>165</v>
      </c>
      <c r="AJ13" s="44">
        <v>885</v>
      </c>
      <c r="AK13" s="44">
        <v>66</v>
      </c>
      <c r="AL13" s="44">
        <v>1160</v>
      </c>
      <c r="AM13" s="44">
        <v>1226</v>
      </c>
    </row>
    <row r="14" spans="2:39" x14ac:dyDescent="0.2">
      <c r="B14" s="44">
        <v>2015</v>
      </c>
      <c r="C14" s="263">
        <v>42014</v>
      </c>
      <c r="D14" s="264">
        <f t="shared" si="0"/>
        <v>6</v>
      </c>
      <c r="E14" s="44">
        <v>128</v>
      </c>
      <c r="F14" s="44">
        <v>11</v>
      </c>
      <c r="G14" s="44">
        <v>166</v>
      </c>
      <c r="H14" s="44">
        <v>177</v>
      </c>
      <c r="I14" s="44">
        <v>933</v>
      </c>
      <c r="J14" s="44">
        <v>51</v>
      </c>
      <c r="K14" s="44">
        <v>1149</v>
      </c>
      <c r="L14" s="44">
        <v>1200</v>
      </c>
      <c r="M14" s="44">
        <f t="shared" si="1"/>
        <v>139.28571428571428</v>
      </c>
      <c r="N14" s="44">
        <f t="shared" si="2"/>
        <v>8.5714285714285712</v>
      </c>
      <c r="AC14" s="44">
        <v>2015</v>
      </c>
      <c r="AD14" s="263">
        <v>42071</v>
      </c>
      <c r="AE14" s="264">
        <v>7</v>
      </c>
      <c r="AF14" s="44">
        <v>113</v>
      </c>
      <c r="AG14" s="44">
        <v>8</v>
      </c>
      <c r="AH14" s="44">
        <v>172</v>
      </c>
      <c r="AI14" s="44">
        <v>180</v>
      </c>
      <c r="AJ14" s="44">
        <v>990</v>
      </c>
      <c r="AK14" s="44">
        <v>50</v>
      </c>
      <c r="AL14" s="44">
        <v>1267</v>
      </c>
      <c r="AM14" s="44">
        <v>1317</v>
      </c>
    </row>
    <row r="15" spans="2:39" x14ac:dyDescent="0.2">
      <c r="B15" s="44">
        <v>2015</v>
      </c>
      <c r="C15" s="263">
        <v>42015</v>
      </c>
      <c r="D15" s="264">
        <f t="shared" si="0"/>
        <v>7</v>
      </c>
      <c r="E15" s="44">
        <v>93</v>
      </c>
      <c r="F15" s="44">
        <v>7</v>
      </c>
      <c r="G15" s="44">
        <v>130</v>
      </c>
      <c r="H15" s="44">
        <v>137</v>
      </c>
      <c r="I15" s="44">
        <v>932</v>
      </c>
      <c r="J15" s="44">
        <v>51</v>
      </c>
      <c r="K15" s="44">
        <v>1160</v>
      </c>
      <c r="L15" s="44">
        <v>1211</v>
      </c>
      <c r="M15" s="44">
        <f t="shared" si="1"/>
        <v>141.28571428571428</v>
      </c>
      <c r="N15" s="44">
        <f t="shared" si="2"/>
        <v>8.2857142857142865</v>
      </c>
      <c r="AC15" s="44">
        <v>2015</v>
      </c>
      <c r="AD15" s="263">
        <v>42078</v>
      </c>
      <c r="AE15" s="264">
        <v>7</v>
      </c>
      <c r="AF15" s="44">
        <v>101</v>
      </c>
      <c r="AG15" s="44">
        <v>7</v>
      </c>
      <c r="AH15" s="44">
        <v>129</v>
      </c>
      <c r="AI15" s="44">
        <v>136</v>
      </c>
      <c r="AJ15" s="44">
        <v>967</v>
      </c>
      <c r="AK15" s="44">
        <v>44</v>
      </c>
      <c r="AL15" s="44">
        <v>1130</v>
      </c>
      <c r="AM15" s="44">
        <v>1174</v>
      </c>
    </row>
    <row r="16" spans="2:39" x14ac:dyDescent="0.2">
      <c r="B16" s="44">
        <v>2015</v>
      </c>
      <c r="C16" s="263">
        <v>42016</v>
      </c>
      <c r="D16" s="264">
        <f t="shared" si="0"/>
        <v>1</v>
      </c>
      <c r="E16" s="44">
        <v>135</v>
      </c>
      <c r="F16" s="44">
        <v>8</v>
      </c>
      <c r="G16" s="44">
        <v>165</v>
      </c>
      <c r="H16" s="44">
        <v>173</v>
      </c>
      <c r="I16" s="44">
        <v>947</v>
      </c>
      <c r="J16" s="44">
        <v>51</v>
      </c>
      <c r="K16" s="44">
        <v>1177</v>
      </c>
      <c r="L16" s="44">
        <v>1228</v>
      </c>
      <c r="M16" s="44">
        <f t="shared" si="1"/>
        <v>142.85714285714286</v>
      </c>
      <c r="N16" s="44">
        <f t="shared" si="2"/>
        <v>7.7142857142857144</v>
      </c>
      <c r="AC16" s="44">
        <v>2015</v>
      </c>
      <c r="AD16" s="263">
        <v>42085</v>
      </c>
      <c r="AE16" s="264">
        <v>7</v>
      </c>
      <c r="AF16" s="44">
        <v>107</v>
      </c>
      <c r="AG16" s="44">
        <v>7</v>
      </c>
      <c r="AH16" s="44">
        <v>157</v>
      </c>
      <c r="AI16" s="44">
        <v>164</v>
      </c>
      <c r="AJ16" s="44">
        <v>953</v>
      </c>
      <c r="AK16" s="44">
        <v>53</v>
      </c>
      <c r="AL16" s="44">
        <v>1192</v>
      </c>
      <c r="AM16" s="44">
        <v>1245</v>
      </c>
    </row>
    <row r="17" spans="2:39" x14ac:dyDescent="0.2">
      <c r="B17" s="44">
        <v>2015</v>
      </c>
      <c r="C17" s="263">
        <v>42017</v>
      </c>
      <c r="D17" s="264">
        <f t="shared" si="0"/>
        <v>2</v>
      </c>
      <c r="E17" s="44">
        <v>169</v>
      </c>
      <c r="F17" s="44">
        <v>13</v>
      </c>
      <c r="G17" s="44">
        <v>205</v>
      </c>
      <c r="H17" s="44">
        <v>218</v>
      </c>
      <c r="I17" s="44">
        <v>975</v>
      </c>
      <c r="J17" s="44">
        <v>60</v>
      </c>
      <c r="K17" s="44">
        <v>1215</v>
      </c>
      <c r="L17" s="44">
        <v>1275</v>
      </c>
      <c r="M17" s="44">
        <f t="shared" si="1"/>
        <v>149.28571428571428</v>
      </c>
      <c r="N17" s="44">
        <f t="shared" si="2"/>
        <v>9.5714285714285712</v>
      </c>
      <c r="AC17" s="44">
        <v>2015</v>
      </c>
      <c r="AD17" s="263">
        <v>42092</v>
      </c>
      <c r="AE17" s="264">
        <v>7</v>
      </c>
      <c r="AF17" s="44">
        <v>123</v>
      </c>
      <c r="AG17" s="44">
        <v>7</v>
      </c>
      <c r="AH17" s="44">
        <v>168</v>
      </c>
      <c r="AI17" s="44">
        <v>175</v>
      </c>
      <c r="AJ17" s="44">
        <v>974</v>
      </c>
      <c r="AK17" s="44">
        <v>42</v>
      </c>
      <c r="AL17" s="44">
        <v>1209</v>
      </c>
      <c r="AM17" s="44">
        <v>1251</v>
      </c>
    </row>
    <row r="18" spans="2:39" x14ac:dyDescent="0.2">
      <c r="B18" s="44">
        <v>2015</v>
      </c>
      <c r="C18" s="263">
        <v>42018</v>
      </c>
      <c r="D18" s="264">
        <f t="shared" si="0"/>
        <v>3</v>
      </c>
      <c r="E18" s="44">
        <v>163</v>
      </c>
      <c r="F18" s="44">
        <v>7</v>
      </c>
      <c r="G18" s="44">
        <v>191</v>
      </c>
      <c r="H18" s="44">
        <v>198</v>
      </c>
      <c r="I18" s="44">
        <v>989</v>
      </c>
      <c r="J18" s="44">
        <v>58</v>
      </c>
      <c r="K18" s="44">
        <v>1228</v>
      </c>
      <c r="L18" s="44">
        <v>1286</v>
      </c>
      <c r="M18" s="44">
        <f t="shared" si="1"/>
        <v>150.85714285714286</v>
      </c>
      <c r="N18" s="44">
        <f t="shared" si="2"/>
        <v>9.5714285714285712</v>
      </c>
      <c r="AC18" s="44">
        <v>2015</v>
      </c>
      <c r="AD18" s="263">
        <v>42099</v>
      </c>
      <c r="AE18" s="264">
        <v>7</v>
      </c>
      <c r="AF18" s="44">
        <v>106</v>
      </c>
      <c r="AG18" s="44">
        <v>15</v>
      </c>
      <c r="AH18" s="44">
        <v>157</v>
      </c>
      <c r="AI18" s="44">
        <v>172</v>
      </c>
      <c r="AJ18" s="44">
        <v>1000</v>
      </c>
      <c r="AK18" s="44">
        <v>57</v>
      </c>
      <c r="AL18" s="44">
        <v>1260</v>
      </c>
      <c r="AM18" s="44">
        <v>1317</v>
      </c>
    </row>
    <row r="19" spans="2:39" x14ac:dyDescent="0.2">
      <c r="B19" s="44">
        <v>2015</v>
      </c>
      <c r="C19" s="263">
        <v>42019</v>
      </c>
      <c r="D19" s="264">
        <f t="shared" si="0"/>
        <v>4</v>
      </c>
      <c r="E19" s="44">
        <v>164</v>
      </c>
      <c r="F19" s="44">
        <v>4</v>
      </c>
      <c r="G19" s="44">
        <v>191</v>
      </c>
      <c r="H19" s="44">
        <v>195</v>
      </c>
      <c r="I19" s="44">
        <v>1000</v>
      </c>
      <c r="J19" s="44">
        <v>54</v>
      </c>
      <c r="K19" s="44">
        <v>1237</v>
      </c>
      <c r="L19" s="44">
        <v>1291</v>
      </c>
      <c r="M19" s="44">
        <f t="shared" si="1"/>
        <v>149.57142857142858</v>
      </c>
      <c r="N19" s="44">
        <f t="shared" si="2"/>
        <v>9.1428571428571423</v>
      </c>
      <c r="AC19" s="44">
        <v>2015</v>
      </c>
      <c r="AD19" s="263">
        <v>42106</v>
      </c>
      <c r="AE19" s="264">
        <v>7</v>
      </c>
      <c r="AF19" s="44">
        <v>149</v>
      </c>
      <c r="AG19" s="44">
        <v>9</v>
      </c>
      <c r="AH19" s="44">
        <v>193</v>
      </c>
      <c r="AI19" s="44">
        <v>202</v>
      </c>
      <c r="AJ19" s="44">
        <v>1170</v>
      </c>
      <c r="AK19" s="44">
        <v>66</v>
      </c>
      <c r="AL19" s="44">
        <v>1425</v>
      </c>
      <c r="AM19" s="44">
        <v>1491</v>
      </c>
    </row>
    <row r="20" spans="2:39" x14ac:dyDescent="0.2">
      <c r="B20" s="44">
        <v>2015</v>
      </c>
      <c r="C20" s="263">
        <v>42020</v>
      </c>
      <c r="D20" s="264">
        <f t="shared" si="0"/>
        <v>5</v>
      </c>
      <c r="E20" s="44">
        <v>193</v>
      </c>
      <c r="F20" s="44">
        <v>17</v>
      </c>
      <c r="G20" s="44">
        <v>223</v>
      </c>
      <c r="H20" s="44">
        <v>240</v>
      </c>
      <c r="I20" s="44">
        <v>1045</v>
      </c>
      <c r="J20" s="44">
        <v>67</v>
      </c>
      <c r="K20" s="44">
        <v>1271</v>
      </c>
      <c r="L20" s="44">
        <v>1338</v>
      </c>
      <c r="M20" s="44">
        <f t="shared" si="1"/>
        <v>153.42857142857142</v>
      </c>
      <c r="N20" s="44">
        <f t="shared" si="2"/>
        <v>8.8571428571428577</v>
      </c>
      <c r="AC20" s="44">
        <v>2015</v>
      </c>
      <c r="AD20" s="263">
        <v>42113</v>
      </c>
      <c r="AE20" s="264">
        <v>7</v>
      </c>
      <c r="AF20" s="44">
        <v>127</v>
      </c>
      <c r="AG20" s="44">
        <v>12</v>
      </c>
      <c r="AH20" s="44">
        <v>172</v>
      </c>
      <c r="AI20" s="44">
        <v>184</v>
      </c>
      <c r="AJ20" s="44">
        <v>1127</v>
      </c>
      <c r="AK20" s="44">
        <v>50</v>
      </c>
      <c r="AL20" s="44">
        <v>1375</v>
      </c>
      <c r="AM20" s="44">
        <v>1425</v>
      </c>
    </row>
    <row r="21" spans="2:39" x14ac:dyDescent="0.2">
      <c r="B21" s="44">
        <v>2015</v>
      </c>
      <c r="C21" s="263">
        <v>42021</v>
      </c>
      <c r="D21" s="264">
        <f t="shared" si="0"/>
        <v>6</v>
      </c>
      <c r="E21" s="44">
        <v>139</v>
      </c>
      <c r="F21" s="44">
        <v>11</v>
      </c>
      <c r="G21" s="44">
        <v>184</v>
      </c>
      <c r="H21" s="44">
        <v>195</v>
      </c>
      <c r="I21" s="44">
        <v>1056</v>
      </c>
      <c r="J21" s="44">
        <v>67</v>
      </c>
      <c r="K21" s="44">
        <v>1289</v>
      </c>
      <c r="L21" s="44">
        <v>1356</v>
      </c>
      <c r="M21" s="44">
        <f t="shared" si="1"/>
        <v>150.85714285714286</v>
      </c>
      <c r="N21" s="44">
        <f t="shared" si="2"/>
        <v>8.1428571428571423</v>
      </c>
      <c r="AC21" s="44">
        <v>2015</v>
      </c>
      <c r="AD21" s="263">
        <v>42120</v>
      </c>
      <c r="AE21" s="264">
        <v>7</v>
      </c>
      <c r="AF21" s="44">
        <v>111</v>
      </c>
      <c r="AG21" s="44">
        <v>17</v>
      </c>
      <c r="AH21" s="44">
        <v>155</v>
      </c>
      <c r="AI21" s="44">
        <v>172</v>
      </c>
      <c r="AJ21" s="44">
        <v>1068</v>
      </c>
      <c r="AK21" s="44">
        <v>73</v>
      </c>
      <c r="AL21" s="44">
        <v>1337</v>
      </c>
      <c r="AM21" s="44">
        <v>1410</v>
      </c>
    </row>
    <row r="22" spans="2:39" x14ac:dyDescent="0.2">
      <c r="B22" s="44">
        <v>2015</v>
      </c>
      <c r="C22" s="263">
        <v>42022</v>
      </c>
      <c r="D22" s="264">
        <f t="shared" si="0"/>
        <v>7</v>
      </c>
      <c r="E22" s="44">
        <v>84</v>
      </c>
      <c r="F22" s="44">
        <v>4</v>
      </c>
      <c r="G22" s="44">
        <v>118</v>
      </c>
      <c r="H22" s="44">
        <v>122</v>
      </c>
      <c r="I22" s="44">
        <v>1047</v>
      </c>
      <c r="J22" s="44">
        <v>64</v>
      </c>
      <c r="K22" s="44">
        <v>1277</v>
      </c>
      <c r="L22" s="44">
        <v>1341</v>
      </c>
      <c r="M22" s="44">
        <f t="shared" si="1"/>
        <v>146.85714285714286</v>
      </c>
      <c r="N22" s="44">
        <f t="shared" si="2"/>
        <v>7.7142857142857144</v>
      </c>
      <c r="AC22" s="44">
        <v>2015</v>
      </c>
      <c r="AD22" s="263">
        <v>42127</v>
      </c>
      <c r="AE22" s="264">
        <v>7</v>
      </c>
      <c r="AF22" s="44">
        <v>118</v>
      </c>
      <c r="AG22" s="44">
        <v>8</v>
      </c>
      <c r="AH22" s="44">
        <v>168</v>
      </c>
      <c r="AI22" s="44">
        <v>176</v>
      </c>
      <c r="AJ22" s="44">
        <v>960</v>
      </c>
      <c r="AK22" s="44">
        <v>47</v>
      </c>
      <c r="AL22" s="44">
        <v>1280</v>
      </c>
      <c r="AM22" s="44">
        <v>1327</v>
      </c>
    </row>
    <row r="23" spans="2:39" x14ac:dyDescent="0.2">
      <c r="B23" s="44">
        <v>2015</v>
      </c>
      <c r="C23" s="263">
        <v>42023</v>
      </c>
      <c r="D23" s="264">
        <f t="shared" si="0"/>
        <v>1</v>
      </c>
      <c r="E23" s="44">
        <v>162</v>
      </c>
      <c r="F23" s="44">
        <v>6</v>
      </c>
      <c r="G23" s="44">
        <v>198</v>
      </c>
      <c r="H23" s="44">
        <v>204</v>
      </c>
      <c r="I23" s="44">
        <v>1074</v>
      </c>
      <c r="J23" s="44">
        <v>62</v>
      </c>
      <c r="K23" s="44">
        <v>1310</v>
      </c>
      <c r="L23" s="44">
        <v>1372</v>
      </c>
      <c r="M23" s="44">
        <f t="shared" si="1"/>
        <v>141.42857142857142</v>
      </c>
      <c r="N23" s="44">
        <f t="shared" si="2"/>
        <v>8.4285714285714288</v>
      </c>
      <c r="AC23" s="44">
        <v>2015</v>
      </c>
      <c r="AD23" s="263">
        <v>42134</v>
      </c>
      <c r="AE23" s="264">
        <v>7</v>
      </c>
      <c r="AF23" s="44">
        <v>151</v>
      </c>
      <c r="AG23" s="44">
        <v>16</v>
      </c>
      <c r="AH23" s="44">
        <v>220</v>
      </c>
      <c r="AI23" s="44">
        <v>236</v>
      </c>
      <c r="AJ23" s="44">
        <v>1009</v>
      </c>
      <c r="AK23" s="44">
        <v>57</v>
      </c>
      <c r="AL23" s="44">
        <v>1303</v>
      </c>
      <c r="AM23" s="44">
        <v>1360</v>
      </c>
    </row>
    <row r="24" spans="2:39" x14ac:dyDescent="0.2">
      <c r="B24" s="44">
        <v>2015</v>
      </c>
      <c r="C24" s="263">
        <v>42024</v>
      </c>
      <c r="D24" s="264">
        <f t="shared" si="0"/>
        <v>2</v>
      </c>
      <c r="E24" s="44">
        <v>151</v>
      </c>
      <c r="F24" s="44">
        <v>8</v>
      </c>
      <c r="G24" s="44">
        <v>175</v>
      </c>
      <c r="H24" s="44">
        <v>183</v>
      </c>
      <c r="I24" s="44">
        <v>1056</v>
      </c>
      <c r="J24" s="44">
        <v>57</v>
      </c>
      <c r="K24" s="44">
        <v>1280</v>
      </c>
      <c r="L24" s="44">
        <v>1337</v>
      </c>
      <c r="M24" s="44">
        <f t="shared" si="1"/>
        <v>136.57142857142858</v>
      </c>
      <c r="N24" s="44">
        <f t="shared" si="2"/>
        <v>7.8571428571428568</v>
      </c>
      <c r="AC24" s="44">
        <v>2015</v>
      </c>
      <c r="AD24" s="263">
        <v>42141</v>
      </c>
      <c r="AE24" s="264">
        <v>7</v>
      </c>
      <c r="AF24" s="44">
        <v>146</v>
      </c>
      <c r="AG24" s="44">
        <v>10</v>
      </c>
      <c r="AH24" s="44">
        <v>188</v>
      </c>
      <c r="AI24" s="44">
        <v>198</v>
      </c>
      <c r="AJ24" s="44">
        <v>1089</v>
      </c>
      <c r="AK24" s="44">
        <v>64</v>
      </c>
      <c r="AL24" s="44">
        <v>1326</v>
      </c>
      <c r="AM24" s="44">
        <v>1390</v>
      </c>
    </row>
    <row r="25" spans="2:39" x14ac:dyDescent="0.2">
      <c r="B25" s="44">
        <v>2015</v>
      </c>
      <c r="C25" s="263">
        <v>42025</v>
      </c>
      <c r="D25" s="264">
        <f t="shared" si="0"/>
        <v>3</v>
      </c>
      <c r="E25" s="44">
        <v>135</v>
      </c>
      <c r="F25" s="44">
        <v>4</v>
      </c>
      <c r="G25" s="44">
        <v>164</v>
      </c>
      <c r="H25" s="44">
        <v>168</v>
      </c>
      <c r="I25" s="44">
        <v>1028</v>
      </c>
      <c r="J25" s="44">
        <v>54</v>
      </c>
      <c r="K25" s="44">
        <v>1253</v>
      </c>
      <c r="L25" s="44">
        <v>1307</v>
      </c>
      <c r="M25" s="44">
        <f t="shared" si="1"/>
        <v>137.57142857142858</v>
      </c>
      <c r="N25" s="44">
        <f t="shared" si="2"/>
        <v>7.7142857142857144</v>
      </c>
      <c r="AC25" s="44">
        <v>2015</v>
      </c>
      <c r="AD25" s="263">
        <v>42148</v>
      </c>
      <c r="AE25" s="264">
        <v>7</v>
      </c>
      <c r="AF25" s="44">
        <v>126</v>
      </c>
      <c r="AG25" s="44">
        <v>9</v>
      </c>
      <c r="AH25" s="44">
        <v>169</v>
      </c>
      <c r="AI25" s="44">
        <v>178</v>
      </c>
      <c r="AJ25" s="44">
        <v>1133</v>
      </c>
      <c r="AK25" s="44">
        <v>65</v>
      </c>
      <c r="AL25" s="44">
        <v>1392</v>
      </c>
      <c r="AM25" s="44">
        <v>1457</v>
      </c>
    </row>
    <row r="26" spans="2:39" x14ac:dyDescent="0.2">
      <c r="B26" s="44">
        <v>2015</v>
      </c>
      <c r="C26" s="263">
        <v>42026</v>
      </c>
      <c r="D26" s="264">
        <f t="shared" si="0"/>
        <v>4</v>
      </c>
      <c r="E26" s="44">
        <v>126</v>
      </c>
      <c r="F26" s="44">
        <v>9</v>
      </c>
      <c r="G26" s="44">
        <v>140</v>
      </c>
      <c r="H26" s="44">
        <v>149</v>
      </c>
      <c r="I26" s="44">
        <v>990</v>
      </c>
      <c r="J26" s="44">
        <v>59</v>
      </c>
      <c r="K26" s="44">
        <v>1202</v>
      </c>
      <c r="L26" s="44">
        <v>1261</v>
      </c>
      <c r="M26" s="44">
        <f t="shared" si="1"/>
        <v>139.85714285714286</v>
      </c>
      <c r="N26" s="44">
        <f t="shared" si="2"/>
        <v>9.1428571428571423</v>
      </c>
      <c r="AC26" s="44">
        <v>2015</v>
      </c>
      <c r="AD26" s="263">
        <v>42155</v>
      </c>
      <c r="AE26" s="264">
        <v>7</v>
      </c>
      <c r="AF26" s="44">
        <v>129</v>
      </c>
      <c r="AG26" s="44">
        <v>9</v>
      </c>
      <c r="AH26" s="44">
        <v>180</v>
      </c>
      <c r="AI26" s="44">
        <v>189</v>
      </c>
      <c r="AJ26" s="44">
        <v>1110</v>
      </c>
      <c r="AK26" s="44">
        <v>57</v>
      </c>
      <c r="AL26" s="44">
        <v>1393</v>
      </c>
      <c r="AM26" s="44">
        <v>1450</v>
      </c>
    </row>
    <row r="27" spans="2:39" x14ac:dyDescent="0.2">
      <c r="B27" s="44">
        <v>2015</v>
      </c>
      <c r="C27" s="263">
        <v>42027</v>
      </c>
      <c r="D27" s="264">
        <f t="shared" si="0"/>
        <v>5</v>
      </c>
      <c r="E27" s="44">
        <v>159</v>
      </c>
      <c r="F27" s="44">
        <v>13</v>
      </c>
      <c r="G27" s="44">
        <v>184</v>
      </c>
      <c r="H27" s="44">
        <v>197</v>
      </c>
      <c r="I27" s="44">
        <v>956</v>
      </c>
      <c r="J27" s="44">
        <v>55</v>
      </c>
      <c r="K27" s="44">
        <v>1163</v>
      </c>
      <c r="L27" s="44">
        <v>1218</v>
      </c>
      <c r="M27" s="44">
        <f t="shared" si="1"/>
        <v>138</v>
      </c>
      <c r="N27" s="44">
        <f t="shared" si="2"/>
        <v>8.8571428571428577</v>
      </c>
      <c r="AC27" s="44">
        <v>2015</v>
      </c>
      <c r="AD27" s="263">
        <v>42162</v>
      </c>
      <c r="AE27" s="264">
        <v>7</v>
      </c>
      <c r="AF27" s="44">
        <v>162</v>
      </c>
      <c r="AG27" s="44">
        <v>10</v>
      </c>
      <c r="AH27" s="44">
        <v>231</v>
      </c>
      <c r="AI27" s="44">
        <v>241</v>
      </c>
      <c r="AJ27" s="44">
        <v>1357</v>
      </c>
      <c r="AK27" s="44">
        <v>77</v>
      </c>
      <c r="AL27" s="44">
        <v>1717</v>
      </c>
      <c r="AM27" s="44">
        <v>1794</v>
      </c>
    </row>
    <row r="28" spans="2:39" x14ac:dyDescent="0.2">
      <c r="B28" s="44">
        <v>2015</v>
      </c>
      <c r="C28" s="263">
        <v>42028</v>
      </c>
      <c r="D28" s="264">
        <f t="shared" si="0"/>
        <v>6</v>
      </c>
      <c r="E28" s="44">
        <v>146</v>
      </c>
      <c r="F28" s="44">
        <v>10</v>
      </c>
      <c r="G28" s="44">
        <v>200</v>
      </c>
      <c r="H28" s="44">
        <v>210</v>
      </c>
      <c r="I28" s="44">
        <v>963</v>
      </c>
      <c r="J28" s="44">
        <v>54</v>
      </c>
      <c r="K28" s="44">
        <v>1179</v>
      </c>
      <c r="L28" s="44">
        <v>1233</v>
      </c>
      <c r="M28" s="44">
        <f t="shared" si="1"/>
        <v>136.14285714285714</v>
      </c>
      <c r="N28" s="44">
        <f t="shared" si="2"/>
        <v>9.2857142857142865</v>
      </c>
      <c r="AC28" s="44">
        <v>2015</v>
      </c>
      <c r="AD28" s="263">
        <v>42169</v>
      </c>
      <c r="AE28" s="264">
        <v>7</v>
      </c>
      <c r="AF28" s="44">
        <v>127</v>
      </c>
      <c r="AG28" s="44">
        <v>10</v>
      </c>
      <c r="AH28" s="44">
        <v>160</v>
      </c>
      <c r="AI28" s="44">
        <v>170</v>
      </c>
      <c r="AJ28" s="44">
        <v>1270</v>
      </c>
      <c r="AK28" s="44">
        <v>70</v>
      </c>
      <c r="AL28" s="44">
        <v>1556</v>
      </c>
      <c r="AM28" s="44">
        <v>1626</v>
      </c>
    </row>
    <row r="29" spans="2:39" x14ac:dyDescent="0.2">
      <c r="B29" s="44">
        <v>2015</v>
      </c>
      <c r="C29" s="263">
        <v>42029</v>
      </c>
      <c r="D29" s="264">
        <f t="shared" si="0"/>
        <v>7</v>
      </c>
      <c r="E29" s="44">
        <v>100</v>
      </c>
      <c r="F29" s="44">
        <v>14</v>
      </c>
      <c r="G29" s="44">
        <v>147</v>
      </c>
      <c r="H29" s="44">
        <v>161</v>
      </c>
      <c r="I29" s="44">
        <v>979</v>
      </c>
      <c r="J29" s="44">
        <v>64</v>
      </c>
      <c r="K29" s="44">
        <v>1208</v>
      </c>
      <c r="L29" s="44">
        <v>1272</v>
      </c>
      <c r="M29" s="44">
        <f t="shared" si="1"/>
        <v>138.57142857142858</v>
      </c>
      <c r="N29" s="44">
        <f t="shared" si="2"/>
        <v>10.571428571428571</v>
      </c>
      <c r="AC29" s="44">
        <v>2015</v>
      </c>
      <c r="AD29" s="263">
        <v>42176</v>
      </c>
      <c r="AE29" s="264">
        <v>7</v>
      </c>
      <c r="AF29" s="44">
        <v>131</v>
      </c>
      <c r="AG29" s="44">
        <v>11</v>
      </c>
      <c r="AH29" s="44">
        <v>176</v>
      </c>
      <c r="AI29" s="44">
        <v>187</v>
      </c>
      <c r="AJ29" s="44">
        <v>1209</v>
      </c>
      <c r="AK29" s="44">
        <v>66</v>
      </c>
      <c r="AL29" s="44">
        <v>1499</v>
      </c>
      <c r="AM29" s="44">
        <v>1565</v>
      </c>
    </row>
    <row r="30" spans="2:39" x14ac:dyDescent="0.2">
      <c r="B30" s="44">
        <v>2015</v>
      </c>
      <c r="C30" s="263">
        <v>42030</v>
      </c>
      <c r="D30" s="264">
        <f t="shared" si="0"/>
        <v>1</v>
      </c>
      <c r="E30" s="44">
        <v>149</v>
      </c>
      <c r="F30" s="44">
        <v>4</v>
      </c>
      <c r="G30" s="44">
        <v>186</v>
      </c>
      <c r="H30" s="44">
        <v>190</v>
      </c>
      <c r="I30" s="44">
        <v>966</v>
      </c>
      <c r="J30" s="44">
        <v>62</v>
      </c>
      <c r="K30" s="44">
        <v>1196</v>
      </c>
      <c r="L30" s="44">
        <v>1258</v>
      </c>
      <c r="M30" s="44">
        <f t="shared" si="1"/>
        <v>143.71428571428572</v>
      </c>
      <c r="N30" s="44">
        <f t="shared" si="2"/>
        <v>10.285714285714286</v>
      </c>
      <c r="AC30" s="44">
        <v>2015</v>
      </c>
      <c r="AD30" s="263">
        <v>42183</v>
      </c>
      <c r="AE30" s="264">
        <v>7</v>
      </c>
      <c r="AF30" s="44">
        <v>146</v>
      </c>
      <c r="AG30" s="44">
        <v>8</v>
      </c>
      <c r="AH30" s="44">
        <v>203</v>
      </c>
      <c r="AI30" s="44">
        <v>211</v>
      </c>
      <c r="AJ30" s="44">
        <v>1256</v>
      </c>
      <c r="AK30" s="44">
        <v>66</v>
      </c>
      <c r="AL30" s="44">
        <v>1553</v>
      </c>
      <c r="AM30" s="44">
        <v>1619</v>
      </c>
    </row>
    <row r="31" spans="2:39" x14ac:dyDescent="0.2">
      <c r="B31" s="44">
        <v>2015</v>
      </c>
      <c r="C31" s="263">
        <v>42031</v>
      </c>
      <c r="D31" s="264">
        <f t="shared" si="0"/>
        <v>2</v>
      </c>
      <c r="E31" s="44">
        <v>138</v>
      </c>
      <c r="F31" s="44">
        <v>11</v>
      </c>
      <c r="G31" s="44">
        <v>158</v>
      </c>
      <c r="H31" s="44">
        <v>169</v>
      </c>
      <c r="I31" s="44">
        <v>953</v>
      </c>
      <c r="J31" s="44">
        <v>65</v>
      </c>
      <c r="K31" s="44">
        <v>1179</v>
      </c>
      <c r="L31" s="44">
        <v>1244</v>
      </c>
      <c r="M31" s="44">
        <f t="shared" si="1"/>
        <v>150.85714285714286</v>
      </c>
      <c r="N31" s="44">
        <f t="shared" si="2"/>
        <v>9.5714285714285712</v>
      </c>
      <c r="AC31" s="44">
        <v>2015</v>
      </c>
      <c r="AD31" s="263">
        <v>42190</v>
      </c>
      <c r="AE31" s="264">
        <v>7</v>
      </c>
      <c r="AF31" s="44">
        <v>153</v>
      </c>
      <c r="AG31" s="44">
        <v>18</v>
      </c>
      <c r="AH31" s="44">
        <v>205</v>
      </c>
      <c r="AI31" s="44">
        <v>223</v>
      </c>
      <c r="AJ31" s="44">
        <v>1357</v>
      </c>
      <c r="AK31" s="44">
        <v>84</v>
      </c>
      <c r="AL31" s="44">
        <v>1713</v>
      </c>
      <c r="AM31" s="44">
        <v>1797</v>
      </c>
    </row>
    <row r="32" spans="2:39" x14ac:dyDescent="0.2">
      <c r="B32" s="44">
        <v>2015</v>
      </c>
      <c r="C32" s="263">
        <v>42032</v>
      </c>
      <c r="D32" s="264">
        <f t="shared" si="0"/>
        <v>3</v>
      </c>
      <c r="E32" s="44">
        <v>152</v>
      </c>
      <c r="F32" s="44">
        <v>13</v>
      </c>
      <c r="G32" s="44">
        <v>169</v>
      </c>
      <c r="H32" s="44">
        <v>182</v>
      </c>
      <c r="I32" s="44">
        <v>970</v>
      </c>
      <c r="J32" s="44">
        <v>74</v>
      </c>
      <c r="K32" s="44">
        <v>1184</v>
      </c>
      <c r="L32" s="44">
        <v>1258</v>
      </c>
      <c r="M32" s="44">
        <f t="shared" si="1"/>
        <v>149.14285714285714</v>
      </c>
      <c r="N32" s="44">
        <f t="shared" si="2"/>
        <v>9.5714285714285712</v>
      </c>
      <c r="AC32" s="44">
        <v>2015</v>
      </c>
      <c r="AD32" s="263">
        <v>42197</v>
      </c>
      <c r="AE32" s="264">
        <v>7</v>
      </c>
      <c r="AF32" s="44">
        <v>141</v>
      </c>
      <c r="AG32" s="44">
        <v>17</v>
      </c>
      <c r="AH32" s="44">
        <v>197</v>
      </c>
      <c r="AI32" s="44">
        <v>214</v>
      </c>
      <c r="AJ32" s="44">
        <v>1270</v>
      </c>
      <c r="AK32" s="44">
        <v>90</v>
      </c>
      <c r="AL32" s="44">
        <v>1611</v>
      </c>
      <c r="AM32" s="44">
        <v>1701</v>
      </c>
    </row>
    <row r="33" spans="2:39" x14ac:dyDescent="0.2">
      <c r="B33" s="44">
        <v>2015</v>
      </c>
      <c r="C33" s="263">
        <v>42033</v>
      </c>
      <c r="D33" s="264">
        <f t="shared" si="0"/>
        <v>4</v>
      </c>
      <c r="E33" s="44">
        <v>162</v>
      </c>
      <c r="F33" s="44">
        <v>7</v>
      </c>
      <c r="G33" s="44">
        <v>191</v>
      </c>
      <c r="H33" s="44">
        <v>198</v>
      </c>
      <c r="I33" s="44">
        <v>1006</v>
      </c>
      <c r="J33" s="44">
        <v>72</v>
      </c>
      <c r="K33" s="44">
        <v>1235</v>
      </c>
      <c r="L33" s="44">
        <v>1307</v>
      </c>
      <c r="M33" s="44">
        <f t="shared" si="1"/>
        <v>149.28571428571428</v>
      </c>
      <c r="N33" s="44">
        <f t="shared" si="2"/>
        <v>8.7142857142857135</v>
      </c>
      <c r="AC33" s="44">
        <v>2015</v>
      </c>
      <c r="AD33" s="263">
        <v>42204</v>
      </c>
      <c r="AE33" s="264">
        <v>7</v>
      </c>
      <c r="AF33" s="44">
        <v>152</v>
      </c>
      <c r="AG33" s="44">
        <v>8</v>
      </c>
      <c r="AH33" s="44">
        <v>223</v>
      </c>
      <c r="AI33" s="44">
        <v>231</v>
      </c>
      <c r="AJ33" s="44">
        <v>1073</v>
      </c>
      <c r="AK33" s="44">
        <v>82</v>
      </c>
      <c r="AL33" s="44">
        <v>1405</v>
      </c>
      <c r="AM33" s="44">
        <v>1487</v>
      </c>
    </row>
    <row r="34" spans="2:39" x14ac:dyDescent="0.2">
      <c r="B34" s="44">
        <v>2015</v>
      </c>
      <c r="C34" s="263">
        <v>42034</v>
      </c>
      <c r="D34" s="264">
        <f t="shared" si="0"/>
        <v>5</v>
      </c>
      <c r="E34" s="44">
        <v>209</v>
      </c>
      <c r="F34" s="44">
        <v>8</v>
      </c>
      <c r="G34" s="44">
        <v>260</v>
      </c>
      <c r="H34" s="44">
        <v>268</v>
      </c>
      <c r="I34" s="44">
        <v>1056</v>
      </c>
      <c r="J34" s="44">
        <v>67</v>
      </c>
      <c r="K34" s="44">
        <v>1311</v>
      </c>
      <c r="L34" s="44">
        <v>1378</v>
      </c>
      <c r="M34" s="44">
        <f t="shared" si="1"/>
        <v>147.71428571428572</v>
      </c>
      <c r="N34" s="44">
        <f t="shared" si="2"/>
        <v>9.7142857142857135</v>
      </c>
      <c r="AC34" s="44">
        <v>2015</v>
      </c>
      <c r="AD34" s="263">
        <v>42211</v>
      </c>
      <c r="AE34" s="264">
        <v>7</v>
      </c>
      <c r="AF34" s="44">
        <v>135</v>
      </c>
      <c r="AG34" s="44">
        <v>10</v>
      </c>
      <c r="AH34" s="44">
        <v>199</v>
      </c>
      <c r="AI34" s="44">
        <v>209</v>
      </c>
      <c r="AJ34" s="44">
        <v>1077</v>
      </c>
      <c r="AK34" s="44">
        <v>61</v>
      </c>
      <c r="AL34" s="44">
        <v>1466</v>
      </c>
      <c r="AM34" s="44">
        <v>1527</v>
      </c>
    </row>
    <row r="35" spans="2:39" x14ac:dyDescent="0.2">
      <c r="B35" s="44">
        <v>2015</v>
      </c>
      <c r="C35" s="263">
        <v>42035</v>
      </c>
      <c r="D35" s="264">
        <f t="shared" si="0"/>
        <v>6</v>
      </c>
      <c r="E35" s="44">
        <v>134</v>
      </c>
      <c r="F35" s="44">
        <v>10</v>
      </c>
      <c r="G35" s="44">
        <v>171</v>
      </c>
      <c r="H35" s="44">
        <v>181</v>
      </c>
      <c r="I35" s="44">
        <v>1044</v>
      </c>
      <c r="J35" s="44">
        <v>67</v>
      </c>
      <c r="K35" s="44">
        <v>1282</v>
      </c>
      <c r="L35" s="44">
        <v>1349</v>
      </c>
      <c r="M35" s="44">
        <f t="shared" si="1"/>
        <v>143.57142857142858</v>
      </c>
      <c r="N35" s="44">
        <f t="shared" si="2"/>
        <v>8.5714285714285712</v>
      </c>
      <c r="AC35" s="44">
        <v>2015</v>
      </c>
      <c r="AD35" s="263">
        <v>42218</v>
      </c>
      <c r="AE35" s="264">
        <v>7</v>
      </c>
      <c r="AF35" s="44">
        <v>156</v>
      </c>
      <c r="AG35" s="44">
        <v>19</v>
      </c>
      <c r="AH35" s="44">
        <v>224</v>
      </c>
      <c r="AI35" s="44">
        <v>243</v>
      </c>
      <c r="AJ35" s="44">
        <v>996</v>
      </c>
      <c r="AK35" s="44">
        <v>85</v>
      </c>
      <c r="AL35" s="44">
        <v>1294</v>
      </c>
      <c r="AM35" s="44">
        <v>1379</v>
      </c>
    </row>
    <row r="36" spans="2:39" x14ac:dyDescent="0.2">
      <c r="B36" s="44">
        <v>2015</v>
      </c>
      <c r="C36" s="263">
        <v>42036</v>
      </c>
      <c r="D36" s="264">
        <f t="shared" si="0"/>
        <v>7</v>
      </c>
      <c r="E36" s="44">
        <v>101</v>
      </c>
      <c r="F36" s="44">
        <v>8</v>
      </c>
      <c r="G36" s="44">
        <v>140</v>
      </c>
      <c r="H36" s="44">
        <v>148</v>
      </c>
      <c r="I36" s="44">
        <v>1045</v>
      </c>
      <c r="J36" s="44">
        <v>61</v>
      </c>
      <c r="K36" s="44">
        <v>1275</v>
      </c>
      <c r="L36" s="44">
        <v>1336</v>
      </c>
      <c r="M36" s="44">
        <f t="shared" si="1"/>
        <v>140.85714285714286</v>
      </c>
      <c r="N36" s="44">
        <f t="shared" si="2"/>
        <v>7.2857142857142856</v>
      </c>
      <c r="AC36" s="44">
        <v>2015</v>
      </c>
      <c r="AD36" s="263">
        <v>42225</v>
      </c>
      <c r="AE36" s="264">
        <v>7</v>
      </c>
      <c r="AF36" s="44">
        <v>110</v>
      </c>
      <c r="AG36" s="44">
        <v>15</v>
      </c>
      <c r="AH36" s="44">
        <v>135</v>
      </c>
      <c r="AI36" s="44">
        <v>150</v>
      </c>
      <c r="AJ36" s="44">
        <v>983</v>
      </c>
      <c r="AK36" s="44">
        <v>84</v>
      </c>
      <c r="AL36" s="44">
        <v>1258</v>
      </c>
      <c r="AM36" s="44">
        <v>1342</v>
      </c>
    </row>
    <row r="37" spans="2:39" x14ac:dyDescent="0.2">
      <c r="B37" s="44">
        <v>2015</v>
      </c>
      <c r="C37" s="263">
        <v>42037</v>
      </c>
      <c r="D37" s="264">
        <f t="shared" si="0"/>
        <v>1</v>
      </c>
      <c r="E37" s="44">
        <v>138</v>
      </c>
      <c r="F37" s="44">
        <v>11</v>
      </c>
      <c r="G37" s="44">
        <v>162</v>
      </c>
      <c r="H37" s="44">
        <v>173</v>
      </c>
      <c r="I37" s="44">
        <v>1034</v>
      </c>
      <c r="J37" s="44">
        <v>68</v>
      </c>
      <c r="K37" s="44">
        <v>1251</v>
      </c>
      <c r="L37" s="44">
        <v>1319</v>
      </c>
      <c r="M37" s="44">
        <f t="shared" si="1"/>
        <v>139.28571428571428</v>
      </c>
      <c r="N37" s="44">
        <f t="shared" si="2"/>
        <v>8.1428571428571423</v>
      </c>
      <c r="AC37" s="44">
        <v>2015</v>
      </c>
      <c r="AD37" s="263">
        <v>42232</v>
      </c>
      <c r="AE37" s="264">
        <v>7</v>
      </c>
      <c r="AF37" s="44">
        <v>118</v>
      </c>
      <c r="AG37" s="44">
        <v>8</v>
      </c>
      <c r="AH37" s="44">
        <v>179</v>
      </c>
      <c r="AI37" s="44">
        <v>187</v>
      </c>
      <c r="AJ37" s="44">
        <v>925</v>
      </c>
      <c r="AK37" s="44">
        <v>54</v>
      </c>
      <c r="AL37" s="44">
        <v>1201</v>
      </c>
      <c r="AM37" s="44">
        <v>1255</v>
      </c>
    </row>
    <row r="38" spans="2:39" x14ac:dyDescent="0.2">
      <c r="B38" s="44">
        <v>2015</v>
      </c>
      <c r="C38" s="263">
        <v>42038</v>
      </c>
      <c r="D38" s="264">
        <f t="shared" si="0"/>
        <v>2</v>
      </c>
      <c r="E38" s="44">
        <v>109</v>
      </c>
      <c r="F38" s="44">
        <v>3</v>
      </c>
      <c r="G38" s="44">
        <v>125</v>
      </c>
      <c r="H38" s="44">
        <v>128</v>
      </c>
      <c r="I38" s="44">
        <v>1005</v>
      </c>
      <c r="J38" s="44">
        <v>60</v>
      </c>
      <c r="K38" s="44">
        <v>1218</v>
      </c>
      <c r="L38" s="44">
        <v>1278</v>
      </c>
      <c r="M38" s="44">
        <f t="shared" si="1"/>
        <v>131.71428571428572</v>
      </c>
      <c r="N38" s="44">
        <f t="shared" si="2"/>
        <v>8.8571428571428577</v>
      </c>
      <c r="AC38" s="44">
        <v>2015</v>
      </c>
      <c r="AD38" s="263">
        <v>42239</v>
      </c>
      <c r="AE38" s="264">
        <v>7</v>
      </c>
      <c r="AF38" s="44">
        <v>112</v>
      </c>
      <c r="AG38" s="44">
        <v>13</v>
      </c>
      <c r="AH38" s="44">
        <v>154</v>
      </c>
      <c r="AI38" s="44">
        <v>167</v>
      </c>
      <c r="AJ38" s="44">
        <v>905</v>
      </c>
      <c r="AK38" s="44">
        <v>74</v>
      </c>
      <c r="AL38" s="44">
        <v>1191</v>
      </c>
      <c r="AM38" s="44">
        <v>1265</v>
      </c>
    </row>
    <row r="39" spans="2:39" x14ac:dyDescent="0.2">
      <c r="B39" s="44">
        <v>2015</v>
      </c>
      <c r="C39" s="263">
        <v>42039</v>
      </c>
      <c r="D39" s="264">
        <f t="shared" si="0"/>
        <v>3</v>
      </c>
      <c r="E39" s="44">
        <v>133</v>
      </c>
      <c r="F39" s="44">
        <v>4</v>
      </c>
      <c r="G39" s="44">
        <v>167</v>
      </c>
      <c r="H39" s="44">
        <v>171</v>
      </c>
      <c r="I39" s="44">
        <v>986</v>
      </c>
      <c r="J39" s="44">
        <v>51</v>
      </c>
      <c r="K39" s="44">
        <v>1216</v>
      </c>
      <c r="L39" s="44">
        <v>1267</v>
      </c>
      <c r="M39" s="44">
        <f t="shared" si="1"/>
        <v>130.42857142857142</v>
      </c>
      <c r="N39" s="44">
        <f t="shared" si="2"/>
        <v>8.7142857142857135</v>
      </c>
      <c r="AC39" s="44">
        <v>2015</v>
      </c>
      <c r="AD39" s="263">
        <v>42246</v>
      </c>
      <c r="AE39" s="264">
        <v>7</v>
      </c>
      <c r="AF39" s="44">
        <v>131</v>
      </c>
      <c r="AG39" s="44">
        <v>18</v>
      </c>
      <c r="AH39" s="44">
        <v>194</v>
      </c>
      <c r="AI39" s="44">
        <v>212</v>
      </c>
      <c r="AJ39" s="44">
        <v>1031</v>
      </c>
      <c r="AK39" s="44">
        <v>82</v>
      </c>
      <c r="AL39" s="44">
        <v>1348</v>
      </c>
      <c r="AM39" s="44">
        <v>1430</v>
      </c>
    </row>
    <row r="40" spans="2:39" x14ac:dyDescent="0.2">
      <c r="B40" s="44">
        <v>2015</v>
      </c>
      <c r="C40" s="263">
        <v>42040</v>
      </c>
      <c r="D40" s="264">
        <f t="shared" si="0"/>
        <v>4</v>
      </c>
      <c r="E40" s="44">
        <v>151</v>
      </c>
      <c r="F40" s="44">
        <v>13</v>
      </c>
      <c r="G40" s="44">
        <v>177</v>
      </c>
      <c r="H40" s="44">
        <v>190</v>
      </c>
      <c r="I40" s="44">
        <v>975</v>
      </c>
      <c r="J40" s="44">
        <v>57</v>
      </c>
      <c r="K40" s="44">
        <v>1202</v>
      </c>
      <c r="L40" s="44">
        <v>1259</v>
      </c>
      <c r="M40" s="44">
        <f t="shared" si="1"/>
        <v>131.28571428571428</v>
      </c>
      <c r="N40" s="44">
        <f t="shared" si="2"/>
        <v>9.1428571428571423</v>
      </c>
      <c r="AC40" s="44">
        <v>2015</v>
      </c>
      <c r="AD40" s="263">
        <v>42253</v>
      </c>
      <c r="AE40" s="264">
        <v>7</v>
      </c>
      <c r="AF40" s="44">
        <v>157</v>
      </c>
      <c r="AG40" s="44">
        <v>15</v>
      </c>
      <c r="AH40" s="44">
        <v>227</v>
      </c>
      <c r="AI40" s="44">
        <v>242</v>
      </c>
      <c r="AJ40" s="44">
        <v>1014</v>
      </c>
      <c r="AK40" s="44">
        <v>62</v>
      </c>
      <c r="AL40" s="44">
        <v>1303</v>
      </c>
      <c r="AM40" s="44">
        <v>1365</v>
      </c>
    </row>
    <row r="41" spans="2:39" x14ac:dyDescent="0.2">
      <c r="B41" s="44">
        <v>2015</v>
      </c>
      <c r="C41" s="263">
        <v>42041</v>
      </c>
      <c r="D41" s="264">
        <f t="shared" si="0"/>
        <v>5</v>
      </c>
      <c r="E41" s="44">
        <v>156</v>
      </c>
      <c r="F41" s="44">
        <v>13</v>
      </c>
      <c r="G41" s="44">
        <v>188</v>
      </c>
      <c r="H41" s="44">
        <v>201</v>
      </c>
      <c r="I41" s="44">
        <v>922</v>
      </c>
      <c r="J41" s="44">
        <v>62</v>
      </c>
      <c r="K41" s="44">
        <v>1130</v>
      </c>
      <c r="L41" s="44">
        <v>1192</v>
      </c>
      <c r="M41" s="44">
        <f t="shared" si="1"/>
        <v>131.71428571428572</v>
      </c>
      <c r="N41" s="44">
        <f t="shared" si="2"/>
        <v>8.8571428571428577</v>
      </c>
      <c r="AC41" s="44">
        <v>2015</v>
      </c>
      <c r="AD41" s="263">
        <v>42260</v>
      </c>
      <c r="AE41" s="264">
        <v>7</v>
      </c>
      <c r="AF41" s="44">
        <v>139</v>
      </c>
      <c r="AG41" s="44">
        <v>7</v>
      </c>
      <c r="AH41" s="44">
        <v>196</v>
      </c>
      <c r="AI41" s="44">
        <v>203</v>
      </c>
      <c r="AJ41" s="44">
        <v>1291</v>
      </c>
      <c r="AK41" s="44">
        <v>54</v>
      </c>
      <c r="AL41" s="44">
        <v>1633</v>
      </c>
      <c r="AM41" s="44">
        <v>1687</v>
      </c>
    </row>
    <row r="42" spans="2:39" x14ac:dyDescent="0.2">
      <c r="B42" s="44">
        <v>2015</v>
      </c>
      <c r="C42" s="263">
        <v>42042</v>
      </c>
      <c r="D42" s="264">
        <f t="shared" si="0"/>
        <v>6</v>
      </c>
      <c r="E42" s="44">
        <v>125</v>
      </c>
      <c r="F42" s="44">
        <v>9</v>
      </c>
      <c r="G42" s="44">
        <v>173</v>
      </c>
      <c r="H42" s="44">
        <v>182</v>
      </c>
      <c r="I42" s="44">
        <v>913</v>
      </c>
      <c r="J42" s="44">
        <v>61</v>
      </c>
      <c r="K42" s="44">
        <v>1132</v>
      </c>
      <c r="L42" s="44">
        <v>1193</v>
      </c>
      <c r="M42" s="44">
        <f t="shared" si="1"/>
        <v>132.85714285714286</v>
      </c>
      <c r="N42" s="44">
        <f t="shared" si="2"/>
        <v>9.5714285714285712</v>
      </c>
      <c r="AC42" s="44">
        <v>2015</v>
      </c>
      <c r="AD42" s="263">
        <v>42267</v>
      </c>
      <c r="AE42" s="264">
        <v>7</v>
      </c>
      <c r="AF42" s="44">
        <v>141</v>
      </c>
      <c r="AG42" s="44">
        <v>10</v>
      </c>
      <c r="AH42" s="44">
        <v>188</v>
      </c>
      <c r="AI42" s="44">
        <v>198</v>
      </c>
      <c r="AJ42" s="44">
        <v>1195</v>
      </c>
      <c r="AK42" s="44">
        <v>55</v>
      </c>
      <c r="AL42" s="44">
        <v>1472</v>
      </c>
      <c r="AM42" s="44">
        <v>1527</v>
      </c>
    </row>
    <row r="43" spans="2:39" x14ac:dyDescent="0.2">
      <c r="B43" s="44">
        <v>2015</v>
      </c>
      <c r="C43" s="263">
        <v>42043</v>
      </c>
      <c r="D43" s="264">
        <f t="shared" si="0"/>
        <v>7</v>
      </c>
      <c r="E43" s="44">
        <v>107</v>
      </c>
      <c r="F43" s="44">
        <v>11</v>
      </c>
      <c r="G43" s="44">
        <v>149</v>
      </c>
      <c r="H43" s="44">
        <v>160</v>
      </c>
      <c r="I43" s="44">
        <v>919</v>
      </c>
      <c r="J43" s="44">
        <v>64</v>
      </c>
      <c r="K43" s="44">
        <v>1141</v>
      </c>
      <c r="L43" s="44">
        <v>1205</v>
      </c>
      <c r="M43" s="44">
        <f t="shared" si="1"/>
        <v>138.42857142857142</v>
      </c>
      <c r="N43" s="44">
        <f t="shared" si="2"/>
        <v>9.7142857142857135</v>
      </c>
      <c r="AC43" s="44">
        <v>2015</v>
      </c>
      <c r="AD43" s="263">
        <v>42274</v>
      </c>
      <c r="AE43" s="264">
        <v>7</v>
      </c>
      <c r="AF43" s="44">
        <v>133</v>
      </c>
      <c r="AG43" s="44">
        <v>12</v>
      </c>
      <c r="AH43" s="44">
        <v>199</v>
      </c>
      <c r="AI43" s="44">
        <v>211</v>
      </c>
      <c r="AJ43" s="44">
        <v>1233</v>
      </c>
      <c r="AK43" s="44">
        <v>66</v>
      </c>
      <c r="AL43" s="44">
        <v>1570</v>
      </c>
      <c r="AM43" s="44">
        <v>1636</v>
      </c>
    </row>
    <row r="44" spans="2:39" x14ac:dyDescent="0.2">
      <c r="B44" s="44">
        <v>2015</v>
      </c>
      <c r="C44" s="263">
        <v>42044</v>
      </c>
      <c r="D44" s="264">
        <f t="shared" si="0"/>
        <v>1</v>
      </c>
      <c r="E44" s="44">
        <v>141</v>
      </c>
      <c r="F44" s="44">
        <v>9</v>
      </c>
      <c r="G44" s="44">
        <v>171</v>
      </c>
      <c r="H44" s="44">
        <v>180</v>
      </c>
      <c r="I44" s="44">
        <v>922</v>
      </c>
      <c r="J44" s="44">
        <v>62</v>
      </c>
      <c r="K44" s="44">
        <v>1150</v>
      </c>
      <c r="L44" s="44">
        <v>1212</v>
      </c>
      <c r="M44" s="44">
        <f t="shared" si="1"/>
        <v>140.28571428571428</v>
      </c>
      <c r="N44" s="44">
        <f t="shared" si="2"/>
        <v>8.7142857142857135</v>
      </c>
      <c r="AC44" s="44">
        <v>2015</v>
      </c>
      <c r="AD44" s="263">
        <v>42281</v>
      </c>
      <c r="AE44" s="264">
        <v>7</v>
      </c>
      <c r="AF44" s="44">
        <v>131</v>
      </c>
      <c r="AG44" s="44">
        <v>12</v>
      </c>
      <c r="AH44" s="44">
        <v>183</v>
      </c>
      <c r="AI44" s="44">
        <v>195</v>
      </c>
      <c r="AJ44" s="44">
        <v>1391</v>
      </c>
      <c r="AK44" s="44">
        <v>93</v>
      </c>
      <c r="AL44" s="44">
        <v>1696</v>
      </c>
      <c r="AM44" s="44">
        <v>1789</v>
      </c>
    </row>
    <row r="45" spans="2:39" x14ac:dyDescent="0.2">
      <c r="B45" s="44">
        <v>2015</v>
      </c>
      <c r="C45" s="263">
        <v>42045</v>
      </c>
      <c r="D45" s="264">
        <f t="shared" si="0"/>
        <v>2</v>
      </c>
      <c r="E45" s="44">
        <v>117</v>
      </c>
      <c r="F45" s="44">
        <v>8</v>
      </c>
      <c r="G45" s="44">
        <v>133</v>
      </c>
      <c r="H45" s="44">
        <v>141</v>
      </c>
      <c r="I45" s="44">
        <v>930</v>
      </c>
      <c r="J45" s="44">
        <v>67</v>
      </c>
      <c r="K45" s="44">
        <v>1158</v>
      </c>
      <c r="L45" s="44">
        <v>1225</v>
      </c>
      <c r="M45" s="44">
        <f t="shared" si="1"/>
        <v>138.57142857142858</v>
      </c>
      <c r="N45" s="44">
        <f t="shared" si="2"/>
        <v>8.2857142857142865</v>
      </c>
      <c r="AC45" s="44">
        <v>2015</v>
      </c>
      <c r="AD45" s="263">
        <v>42288</v>
      </c>
      <c r="AE45" s="264">
        <v>7</v>
      </c>
      <c r="AF45" s="44">
        <v>131</v>
      </c>
      <c r="AG45" s="44">
        <v>12</v>
      </c>
      <c r="AH45" s="44">
        <v>166</v>
      </c>
      <c r="AI45" s="44">
        <v>178</v>
      </c>
      <c r="AJ45" s="44">
        <v>1232</v>
      </c>
      <c r="AK45" s="44">
        <v>66</v>
      </c>
      <c r="AL45" s="44">
        <v>1503</v>
      </c>
      <c r="AM45" s="44">
        <v>1569</v>
      </c>
    </row>
    <row r="46" spans="2:39" x14ac:dyDescent="0.2">
      <c r="B46" s="44">
        <v>2015</v>
      </c>
      <c r="C46" s="263">
        <v>42046</v>
      </c>
      <c r="D46" s="264">
        <f t="shared" si="0"/>
        <v>3</v>
      </c>
      <c r="E46" s="44">
        <v>172</v>
      </c>
      <c r="F46" s="44">
        <v>5</v>
      </c>
      <c r="G46" s="44">
        <v>197</v>
      </c>
      <c r="H46" s="44">
        <v>202</v>
      </c>
      <c r="I46" s="44">
        <v>969</v>
      </c>
      <c r="J46" s="44">
        <v>68</v>
      </c>
      <c r="K46" s="44">
        <v>1188</v>
      </c>
      <c r="L46" s="44">
        <v>1256</v>
      </c>
      <c r="M46" s="44">
        <f t="shared" si="1"/>
        <v>142</v>
      </c>
      <c r="N46" s="44">
        <f t="shared" si="2"/>
        <v>8.4285714285714288</v>
      </c>
      <c r="AC46" s="44">
        <v>2015</v>
      </c>
      <c r="AD46" s="263">
        <v>42295</v>
      </c>
      <c r="AE46" s="264">
        <v>7</v>
      </c>
      <c r="AF46" s="44">
        <v>107</v>
      </c>
      <c r="AG46" s="44">
        <v>11</v>
      </c>
      <c r="AH46" s="44">
        <v>141</v>
      </c>
      <c r="AI46" s="44">
        <v>152</v>
      </c>
      <c r="AJ46" s="44">
        <v>1110</v>
      </c>
      <c r="AK46" s="44">
        <v>65</v>
      </c>
      <c r="AL46" s="44">
        <v>1335</v>
      </c>
      <c r="AM46" s="44">
        <v>1400</v>
      </c>
    </row>
    <row r="47" spans="2:39" x14ac:dyDescent="0.2">
      <c r="B47" s="44">
        <v>2015</v>
      </c>
      <c r="C47" s="263">
        <v>42047</v>
      </c>
      <c r="D47" s="264">
        <f t="shared" si="0"/>
        <v>4</v>
      </c>
      <c r="E47" s="44">
        <v>164</v>
      </c>
      <c r="F47" s="44">
        <v>6</v>
      </c>
      <c r="G47" s="44">
        <v>180</v>
      </c>
      <c r="H47" s="44">
        <v>186</v>
      </c>
      <c r="I47" s="44">
        <v>982</v>
      </c>
      <c r="J47" s="44">
        <v>61</v>
      </c>
      <c r="K47" s="44">
        <v>1191</v>
      </c>
      <c r="L47" s="44">
        <v>1252</v>
      </c>
      <c r="M47" s="44">
        <f t="shared" si="1"/>
        <v>141.71428571428572</v>
      </c>
      <c r="N47" s="44">
        <f t="shared" si="2"/>
        <v>8.4285714285714288</v>
      </c>
      <c r="AC47" s="44">
        <v>2015</v>
      </c>
      <c r="AD47" s="263">
        <v>42302</v>
      </c>
      <c r="AE47" s="264">
        <v>7</v>
      </c>
      <c r="AF47" s="44">
        <v>131</v>
      </c>
      <c r="AG47" s="44">
        <v>14</v>
      </c>
      <c r="AH47" s="44">
        <v>174</v>
      </c>
      <c r="AI47" s="44">
        <v>188</v>
      </c>
      <c r="AJ47" s="44">
        <v>1011</v>
      </c>
      <c r="AK47" s="44">
        <v>115</v>
      </c>
      <c r="AL47" s="44">
        <v>1265</v>
      </c>
      <c r="AM47" s="44">
        <v>1380</v>
      </c>
    </row>
    <row r="48" spans="2:39" x14ac:dyDescent="0.2">
      <c r="B48" s="44">
        <v>2015</v>
      </c>
      <c r="C48" s="263">
        <v>42048</v>
      </c>
      <c r="D48" s="264">
        <f t="shared" si="0"/>
        <v>5</v>
      </c>
      <c r="E48" s="44">
        <v>144</v>
      </c>
      <c r="F48" s="44">
        <v>10</v>
      </c>
      <c r="G48" s="44">
        <v>188</v>
      </c>
      <c r="H48" s="44">
        <v>198</v>
      </c>
      <c r="I48" s="44">
        <v>970</v>
      </c>
      <c r="J48" s="44">
        <v>58</v>
      </c>
      <c r="K48" s="44">
        <v>1191</v>
      </c>
      <c r="L48" s="44">
        <v>1249</v>
      </c>
      <c r="M48" s="44">
        <f t="shared" si="1"/>
        <v>137.14285714285714</v>
      </c>
      <c r="N48" s="44">
        <f t="shared" si="2"/>
        <v>8.7142857142857135</v>
      </c>
      <c r="AC48" s="44">
        <v>2015</v>
      </c>
      <c r="AD48" s="263">
        <v>42309</v>
      </c>
      <c r="AE48" s="264">
        <v>7</v>
      </c>
      <c r="AF48" s="44">
        <v>139</v>
      </c>
      <c r="AG48" s="44">
        <v>13</v>
      </c>
      <c r="AH48" s="44">
        <v>199</v>
      </c>
      <c r="AI48" s="44">
        <v>212</v>
      </c>
      <c r="AJ48" s="44">
        <v>1086</v>
      </c>
      <c r="AK48" s="44">
        <v>81</v>
      </c>
      <c r="AL48" s="44">
        <v>1401</v>
      </c>
      <c r="AM48" s="44">
        <v>1482</v>
      </c>
    </row>
    <row r="49" spans="2:39" x14ac:dyDescent="0.2">
      <c r="B49" s="44">
        <v>2015</v>
      </c>
      <c r="C49" s="263">
        <v>42049</v>
      </c>
      <c r="D49" s="264">
        <f t="shared" si="0"/>
        <v>6</v>
      </c>
      <c r="E49" s="44">
        <v>149</v>
      </c>
      <c r="F49" s="44">
        <v>10</v>
      </c>
      <c r="G49" s="44">
        <v>227</v>
      </c>
      <c r="H49" s="44">
        <v>237</v>
      </c>
      <c r="I49" s="44">
        <v>994</v>
      </c>
      <c r="J49" s="44">
        <v>59</v>
      </c>
      <c r="K49" s="44">
        <v>1245</v>
      </c>
      <c r="L49" s="44">
        <v>1304</v>
      </c>
      <c r="M49" s="44">
        <f t="shared" si="1"/>
        <v>137</v>
      </c>
      <c r="N49" s="44">
        <f t="shared" si="2"/>
        <v>8.2857142857142865</v>
      </c>
      <c r="AC49" s="44">
        <v>2015</v>
      </c>
      <c r="AD49" s="263">
        <v>42316</v>
      </c>
      <c r="AE49" s="264">
        <v>7</v>
      </c>
      <c r="AF49" s="44">
        <v>155</v>
      </c>
      <c r="AG49" s="44">
        <v>9</v>
      </c>
      <c r="AH49" s="44">
        <v>193</v>
      </c>
      <c r="AI49" s="44">
        <v>202</v>
      </c>
      <c r="AJ49" s="44">
        <v>1355</v>
      </c>
      <c r="AK49" s="44">
        <v>83</v>
      </c>
      <c r="AL49" s="44">
        <v>1642</v>
      </c>
      <c r="AM49" s="44">
        <v>1725</v>
      </c>
    </row>
    <row r="50" spans="2:39" x14ac:dyDescent="0.2">
      <c r="B50" s="44">
        <v>2015</v>
      </c>
      <c r="C50" s="263">
        <v>42050</v>
      </c>
      <c r="D50" s="264">
        <f t="shared" si="0"/>
        <v>7</v>
      </c>
      <c r="E50" s="44">
        <v>105</v>
      </c>
      <c r="F50" s="44">
        <v>11</v>
      </c>
      <c r="G50" s="44">
        <v>149</v>
      </c>
      <c r="H50" s="44">
        <v>160</v>
      </c>
      <c r="I50" s="44">
        <v>992</v>
      </c>
      <c r="J50" s="44">
        <v>59</v>
      </c>
      <c r="K50" s="44">
        <v>1245</v>
      </c>
      <c r="L50" s="44">
        <v>1304</v>
      </c>
      <c r="M50" s="44">
        <f t="shared" si="1"/>
        <v>129.71428571428572</v>
      </c>
      <c r="N50" s="44">
        <f t="shared" si="2"/>
        <v>8.2857142857142865</v>
      </c>
      <c r="AC50" s="44">
        <v>2015</v>
      </c>
      <c r="AD50" s="263">
        <v>42323</v>
      </c>
      <c r="AE50" s="264">
        <v>7</v>
      </c>
      <c r="AF50" s="44">
        <v>106</v>
      </c>
      <c r="AG50" s="44">
        <v>14</v>
      </c>
      <c r="AH50" s="44">
        <v>147</v>
      </c>
      <c r="AI50" s="44">
        <v>161</v>
      </c>
      <c r="AJ50" s="44">
        <v>1045</v>
      </c>
      <c r="AK50" s="44">
        <v>73</v>
      </c>
      <c r="AL50" s="44">
        <v>1260</v>
      </c>
      <c r="AM50" s="44">
        <v>1333</v>
      </c>
    </row>
    <row r="51" spans="2:39" x14ac:dyDescent="0.2">
      <c r="B51" s="44">
        <v>2015</v>
      </c>
      <c r="C51" s="263">
        <v>42051</v>
      </c>
      <c r="D51" s="264">
        <f t="shared" si="0"/>
        <v>1</v>
      </c>
      <c r="E51" s="44">
        <v>109</v>
      </c>
      <c r="F51" s="44">
        <v>11</v>
      </c>
      <c r="G51" s="44">
        <v>138</v>
      </c>
      <c r="H51" s="44">
        <v>149</v>
      </c>
      <c r="I51" s="44">
        <v>960</v>
      </c>
      <c r="J51" s="44">
        <v>61</v>
      </c>
      <c r="K51" s="44">
        <v>1212</v>
      </c>
      <c r="L51" s="44">
        <v>1273</v>
      </c>
      <c r="M51" s="44">
        <f t="shared" si="1"/>
        <v>126.71428571428571</v>
      </c>
      <c r="N51" s="44">
        <f t="shared" si="2"/>
        <v>8.5714285714285712</v>
      </c>
      <c r="AC51" s="44">
        <v>2015</v>
      </c>
      <c r="AD51" s="263">
        <v>42330</v>
      </c>
      <c r="AE51" s="264">
        <v>7</v>
      </c>
      <c r="AF51" s="44">
        <v>107</v>
      </c>
      <c r="AG51" s="44">
        <v>6</v>
      </c>
      <c r="AH51" s="44">
        <v>145</v>
      </c>
      <c r="AI51" s="44">
        <v>151</v>
      </c>
      <c r="AJ51" s="44">
        <v>1150</v>
      </c>
      <c r="AK51" s="44">
        <v>45</v>
      </c>
      <c r="AL51" s="44">
        <v>1393</v>
      </c>
      <c r="AM51" s="44">
        <v>1438</v>
      </c>
    </row>
    <row r="52" spans="2:39" x14ac:dyDescent="0.2">
      <c r="B52" s="44">
        <v>2015</v>
      </c>
      <c r="C52" s="263">
        <v>42052</v>
      </c>
      <c r="D52" s="264">
        <f t="shared" si="0"/>
        <v>2</v>
      </c>
      <c r="E52" s="44">
        <v>116</v>
      </c>
      <c r="F52" s="44">
        <v>5</v>
      </c>
      <c r="G52" s="44">
        <v>136</v>
      </c>
      <c r="H52" s="44">
        <v>141</v>
      </c>
      <c r="I52" s="44">
        <v>959</v>
      </c>
      <c r="J52" s="44">
        <v>58</v>
      </c>
      <c r="K52" s="44">
        <v>1215</v>
      </c>
      <c r="L52" s="44">
        <v>1273</v>
      </c>
      <c r="M52" s="44">
        <f t="shared" si="1"/>
        <v>129.28571428571428</v>
      </c>
      <c r="N52" s="44">
        <f t="shared" si="2"/>
        <v>8.5714285714285712</v>
      </c>
      <c r="AC52" s="44">
        <v>2015</v>
      </c>
      <c r="AD52" s="263">
        <v>42337</v>
      </c>
      <c r="AE52" s="264">
        <v>7</v>
      </c>
      <c r="AF52" s="44">
        <v>92</v>
      </c>
      <c r="AG52" s="44">
        <v>16</v>
      </c>
      <c r="AH52" s="44">
        <v>112</v>
      </c>
      <c r="AI52" s="44">
        <v>128</v>
      </c>
      <c r="AJ52" s="44">
        <v>1137</v>
      </c>
      <c r="AK52" s="44">
        <v>69</v>
      </c>
      <c r="AL52" s="44">
        <v>1331</v>
      </c>
      <c r="AM52" s="44">
        <v>1400</v>
      </c>
    </row>
    <row r="53" spans="2:39" x14ac:dyDescent="0.2">
      <c r="B53" s="44">
        <v>2015</v>
      </c>
      <c r="C53" s="263">
        <v>42053</v>
      </c>
      <c r="D53" s="264">
        <f t="shared" si="0"/>
        <v>3</v>
      </c>
      <c r="E53" s="44">
        <v>121</v>
      </c>
      <c r="F53" s="44">
        <v>5</v>
      </c>
      <c r="G53" s="44">
        <v>149</v>
      </c>
      <c r="H53" s="44">
        <v>154</v>
      </c>
      <c r="I53" s="44">
        <v>908</v>
      </c>
      <c r="J53" s="44">
        <v>58</v>
      </c>
      <c r="K53" s="44">
        <v>1167</v>
      </c>
      <c r="L53" s="44">
        <v>1225</v>
      </c>
      <c r="M53" s="44">
        <f t="shared" si="1"/>
        <v>129.71428571428572</v>
      </c>
      <c r="N53" s="44">
        <f t="shared" si="2"/>
        <v>8.4285714285714288</v>
      </c>
      <c r="AC53" s="44">
        <v>2015</v>
      </c>
      <c r="AD53" s="263">
        <v>42344</v>
      </c>
      <c r="AE53" s="264">
        <v>7</v>
      </c>
      <c r="AF53" s="44">
        <v>145</v>
      </c>
      <c r="AG53" s="44">
        <v>15</v>
      </c>
      <c r="AH53" s="44">
        <v>193</v>
      </c>
      <c r="AI53" s="44">
        <v>208</v>
      </c>
      <c r="AJ53" s="44">
        <v>1229</v>
      </c>
      <c r="AK53" s="44">
        <v>83</v>
      </c>
      <c r="AL53" s="44">
        <v>1512</v>
      </c>
      <c r="AM53" s="44">
        <v>1595</v>
      </c>
    </row>
    <row r="54" spans="2:39" x14ac:dyDescent="0.2">
      <c r="B54" s="44">
        <v>2015</v>
      </c>
      <c r="C54" s="263">
        <v>42054</v>
      </c>
      <c r="D54" s="264">
        <f t="shared" si="0"/>
        <v>4</v>
      </c>
      <c r="E54" s="44">
        <v>143</v>
      </c>
      <c r="F54" s="44">
        <v>8</v>
      </c>
      <c r="G54" s="44">
        <v>173</v>
      </c>
      <c r="H54" s="44">
        <v>181</v>
      </c>
      <c r="I54" s="44">
        <v>887</v>
      </c>
      <c r="J54" s="44">
        <v>60</v>
      </c>
      <c r="K54" s="44">
        <v>1160</v>
      </c>
      <c r="L54" s="44">
        <v>1220</v>
      </c>
      <c r="M54" s="44">
        <f t="shared" si="1"/>
        <v>130.42857142857142</v>
      </c>
      <c r="N54" s="44">
        <f t="shared" si="2"/>
        <v>8.1428571428571423</v>
      </c>
      <c r="AC54" s="44">
        <v>2015</v>
      </c>
      <c r="AD54" s="263">
        <v>42351</v>
      </c>
      <c r="AE54" s="264">
        <v>7</v>
      </c>
      <c r="AF54" s="44">
        <v>124</v>
      </c>
      <c r="AG54" s="44">
        <v>5</v>
      </c>
      <c r="AH54" s="44">
        <v>176</v>
      </c>
      <c r="AI54" s="44">
        <v>181</v>
      </c>
      <c r="AJ54" s="44">
        <v>1225</v>
      </c>
      <c r="AK54" s="44">
        <v>63</v>
      </c>
      <c r="AL54" s="44">
        <v>1510</v>
      </c>
      <c r="AM54" s="44">
        <v>1573</v>
      </c>
    </row>
    <row r="55" spans="2:39" x14ac:dyDescent="0.2">
      <c r="B55" s="44">
        <v>2015</v>
      </c>
      <c r="C55" s="263">
        <v>42055</v>
      </c>
      <c r="D55" s="264">
        <f t="shared" si="0"/>
        <v>5</v>
      </c>
      <c r="E55" s="44">
        <v>162</v>
      </c>
      <c r="F55" s="44">
        <v>10</v>
      </c>
      <c r="G55" s="44">
        <v>195</v>
      </c>
      <c r="H55" s="44">
        <v>205</v>
      </c>
      <c r="I55" s="44">
        <v>905</v>
      </c>
      <c r="J55" s="44">
        <v>60</v>
      </c>
      <c r="K55" s="44">
        <v>1167</v>
      </c>
      <c r="L55" s="44">
        <v>1227</v>
      </c>
      <c r="M55" s="44">
        <f t="shared" si="1"/>
        <v>133.57142857142858</v>
      </c>
      <c r="N55" s="44">
        <f t="shared" si="2"/>
        <v>8</v>
      </c>
      <c r="AC55" s="44">
        <v>2015</v>
      </c>
      <c r="AD55" s="263">
        <v>42358</v>
      </c>
      <c r="AE55" s="264">
        <v>7</v>
      </c>
      <c r="AF55" s="44">
        <v>109</v>
      </c>
      <c r="AG55" s="44">
        <v>11</v>
      </c>
      <c r="AH55" s="44">
        <v>162</v>
      </c>
      <c r="AI55" s="44">
        <v>173</v>
      </c>
      <c r="AJ55" s="44">
        <v>1224</v>
      </c>
      <c r="AK55" s="44">
        <v>59</v>
      </c>
      <c r="AL55" s="44">
        <v>1515</v>
      </c>
      <c r="AM55" s="44">
        <v>1574</v>
      </c>
    </row>
    <row r="56" spans="2:39" x14ac:dyDescent="0.2">
      <c r="B56" s="44">
        <v>2015</v>
      </c>
      <c r="C56" s="263">
        <v>42056</v>
      </c>
      <c r="D56" s="264">
        <f t="shared" si="0"/>
        <v>6</v>
      </c>
      <c r="E56" s="44">
        <v>152</v>
      </c>
      <c r="F56" s="44">
        <v>9</v>
      </c>
      <c r="G56" s="44">
        <v>200</v>
      </c>
      <c r="H56" s="44">
        <v>209</v>
      </c>
      <c r="I56" s="44">
        <v>908</v>
      </c>
      <c r="J56" s="44">
        <v>59</v>
      </c>
      <c r="K56" s="44">
        <v>1140</v>
      </c>
      <c r="L56" s="44">
        <v>1199</v>
      </c>
      <c r="M56" s="44">
        <f t="shared" si="1"/>
        <v>136.85714285714286</v>
      </c>
      <c r="N56" s="44">
        <f t="shared" si="2"/>
        <v>8.4285714285714288</v>
      </c>
      <c r="AC56" s="44">
        <v>2015</v>
      </c>
      <c r="AD56" s="263">
        <v>42365</v>
      </c>
      <c r="AE56" s="264">
        <v>7</v>
      </c>
      <c r="AF56" s="44">
        <v>110</v>
      </c>
      <c r="AG56" s="44">
        <v>9</v>
      </c>
      <c r="AH56" s="44">
        <v>156</v>
      </c>
      <c r="AI56" s="44">
        <v>165</v>
      </c>
      <c r="AJ56" s="44">
        <v>866</v>
      </c>
      <c r="AK56" s="44">
        <v>73</v>
      </c>
      <c r="AL56" s="44">
        <v>1067</v>
      </c>
      <c r="AM56" s="44">
        <v>1140</v>
      </c>
    </row>
    <row r="57" spans="2:39" x14ac:dyDescent="0.2">
      <c r="B57" s="44">
        <v>2015</v>
      </c>
      <c r="C57" s="263">
        <v>42057</v>
      </c>
      <c r="D57" s="264">
        <f t="shared" si="0"/>
        <v>7</v>
      </c>
      <c r="E57" s="44">
        <v>110</v>
      </c>
      <c r="F57" s="44">
        <v>9</v>
      </c>
      <c r="G57" s="44">
        <v>154</v>
      </c>
      <c r="H57" s="44">
        <v>163</v>
      </c>
      <c r="I57" s="44">
        <v>913</v>
      </c>
      <c r="J57" s="44">
        <v>57</v>
      </c>
      <c r="K57" s="44">
        <v>1145</v>
      </c>
      <c r="L57" s="44">
        <v>1202</v>
      </c>
      <c r="M57" s="44">
        <f t="shared" si="1"/>
        <v>137.85714285714286</v>
      </c>
      <c r="N57" s="44">
        <f t="shared" si="2"/>
        <v>8.5714285714285712</v>
      </c>
      <c r="AC57" s="44">
        <v>2016</v>
      </c>
      <c r="AD57" s="263">
        <v>42372</v>
      </c>
      <c r="AE57" s="264">
        <v>7</v>
      </c>
      <c r="AF57" s="44">
        <v>106</v>
      </c>
      <c r="AG57" s="44">
        <v>4</v>
      </c>
      <c r="AH57" s="44">
        <v>153</v>
      </c>
      <c r="AI57" s="44">
        <v>157</v>
      </c>
      <c r="AJ57" s="44">
        <v>803</v>
      </c>
      <c r="AK57" s="44">
        <v>62</v>
      </c>
      <c r="AL57" s="44">
        <v>1124</v>
      </c>
      <c r="AM57" s="44">
        <v>1186</v>
      </c>
    </row>
    <row r="58" spans="2:39" x14ac:dyDescent="0.2">
      <c r="B58" s="44">
        <v>2015</v>
      </c>
      <c r="C58" s="263">
        <v>42058</v>
      </c>
      <c r="D58" s="264">
        <f t="shared" si="0"/>
        <v>1</v>
      </c>
      <c r="E58" s="44">
        <v>131</v>
      </c>
      <c r="F58" s="44">
        <v>10</v>
      </c>
      <c r="G58" s="44">
        <v>174</v>
      </c>
      <c r="H58" s="44">
        <v>184</v>
      </c>
      <c r="I58" s="44">
        <v>935</v>
      </c>
      <c r="J58" s="44">
        <v>56</v>
      </c>
      <c r="K58" s="44">
        <v>1181</v>
      </c>
      <c r="L58" s="44">
        <v>1237</v>
      </c>
      <c r="M58" s="44">
        <f t="shared" si="1"/>
        <v>132.71428571428572</v>
      </c>
      <c r="N58" s="44">
        <f t="shared" si="2"/>
        <v>8</v>
      </c>
      <c r="AC58" s="44">
        <v>2016</v>
      </c>
      <c r="AD58" s="263">
        <v>42379</v>
      </c>
      <c r="AE58" s="264">
        <v>7</v>
      </c>
      <c r="AF58" s="44">
        <v>126</v>
      </c>
      <c r="AG58" s="44">
        <v>7</v>
      </c>
      <c r="AH58" s="44">
        <v>173</v>
      </c>
      <c r="AI58" s="44">
        <v>180</v>
      </c>
      <c r="AJ58" s="44">
        <v>1144</v>
      </c>
      <c r="AK58" s="44">
        <v>51</v>
      </c>
      <c r="AL58" s="44">
        <v>1424</v>
      </c>
      <c r="AM58" s="44">
        <v>1475</v>
      </c>
    </row>
    <row r="59" spans="2:39" x14ac:dyDescent="0.2">
      <c r="B59" s="44">
        <v>2015</v>
      </c>
      <c r="C59" s="263">
        <v>42059</v>
      </c>
      <c r="D59" s="264">
        <f t="shared" si="0"/>
        <v>2</v>
      </c>
      <c r="E59" s="44">
        <v>139</v>
      </c>
      <c r="F59" s="44">
        <v>8</v>
      </c>
      <c r="G59" s="44">
        <v>176</v>
      </c>
      <c r="H59" s="44">
        <v>184</v>
      </c>
      <c r="I59" s="44">
        <v>958</v>
      </c>
      <c r="J59" s="44">
        <v>59</v>
      </c>
      <c r="K59" s="44">
        <v>1221</v>
      </c>
      <c r="L59" s="44">
        <v>1280</v>
      </c>
      <c r="M59" s="44">
        <f t="shared" si="1"/>
        <v>132.57142857142858</v>
      </c>
      <c r="N59" s="44">
        <f t="shared" si="2"/>
        <v>7.8571428571428568</v>
      </c>
      <c r="AC59" s="44">
        <v>2016</v>
      </c>
      <c r="AD59" s="263">
        <v>42386</v>
      </c>
      <c r="AE59" s="264">
        <v>7</v>
      </c>
      <c r="AF59" s="44">
        <v>79</v>
      </c>
      <c r="AG59" s="44">
        <v>9</v>
      </c>
      <c r="AH59" s="44">
        <v>106</v>
      </c>
      <c r="AI59" s="44">
        <v>115</v>
      </c>
      <c r="AJ59" s="44">
        <v>1129</v>
      </c>
      <c r="AK59" s="44">
        <v>69</v>
      </c>
      <c r="AL59" s="44">
        <v>1382</v>
      </c>
      <c r="AM59" s="44">
        <v>1451</v>
      </c>
    </row>
    <row r="60" spans="2:39" x14ac:dyDescent="0.2">
      <c r="B60" s="44">
        <v>2015</v>
      </c>
      <c r="C60" s="263">
        <v>42060</v>
      </c>
      <c r="D60" s="264">
        <f t="shared" si="0"/>
        <v>3</v>
      </c>
      <c r="E60" s="44">
        <v>128</v>
      </c>
      <c r="F60" s="44">
        <v>6</v>
      </c>
      <c r="G60" s="44">
        <v>166</v>
      </c>
      <c r="H60" s="44">
        <v>172</v>
      </c>
      <c r="I60" s="44">
        <v>965</v>
      </c>
      <c r="J60" s="44">
        <v>60</v>
      </c>
      <c r="K60" s="44">
        <v>1238</v>
      </c>
      <c r="L60" s="44">
        <v>1298</v>
      </c>
      <c r="M60" s="44">
        <f t="shared" si="1"/>
        <v>127.71428571428571</v>
      </c>
      <c r="N60" s="44">
        <f t="shared" si="2"/>
        <v>8</v>
      </c>
      <c r="AC60" s="44">
        <v>2016</v>
      </c>
      <c r="AD60" s="263">
        <v>42393</v>
      </c>
      <c r="AE60" s="264">
        <v>7</v>
      </c>
      <c r="AF60" s="44">
        <v>115</v>
      </c>
      <c r="AG60" s="44">
        <v>7</v>
      </c>
      <c r="AH60" s="44">
        <v>176</v>
      </c>
      <c r="AI60" s="44">
        <v>183</v>
      </c>
      <c r="AJ60" s="44">
        <v>994</v>
      </c>
      <c r="AK60" s="44">
        <v>43</v>
      </c>
      <c r="AL60" s="44">
        <v>1297</v>
      </c>
      <c r="AM60" s="44">
        <v>1340</v>
      </c>
    </row>
    <row r="61" spans="2:39" x14ac:dyDescent="0.2">
      <c r="B61" s="44">
        <v>2015</v>
      </c>
      <c r="C61" s="263">
        <v>42061</v>
      </c>
      <c r="D61" s="264">
        <f t="shared" si="0"/>
        <v>4</v>
      </c>
      <c r="E61" s="44">
        <v>107</v>
      </c>
      <c r="F61" s="44">
        <v>4</v>
      </c>
      <c r="G61" s="44">
        <v>130</v>
      </c>
      <c r="H61" s="44">
        <v>134</v>
      </c>
      <c r="I61" s="44">
        <v>929</v>
      </c>
      <c r="J61" s="44">
        <v>56</v>
      </c>
      <c r="K61" s="44">
        <v>1195</v>
      </c>
      <c r="L61" s="44">
        <v>1251</v>
      </c>
      <c r="M61" s="44">
        <f t="shared" si="1"/>
        <v>126.42857142857143</v>
      </c>
      <c r="N61" s="44">
        <f t="shared" si="2"/>
        <v>9.4285714285714288</v>
      </c>
      <c r="AC61" s="44">
        <v>2016</v>
      </c>
      <c r="AD61" s="263">
        <v>42400</v>
      </c>
      <c r="AE61" s="264">
        <v>7</v>
      </c>
      <c r="AF61" s="44">
        <v>161</v>
      </c>
      <c r="AG61" s="44">
        <v>4</v>
      </c>
      <c r="AH61" s="44">
        <v>227</v>
      </c>
      <c r="AI61" s="44">
        <v>231</v>
      </c>
      <c r="AJ61" s="44">
        <v>1048</v>
      </c>
      <c r="AK61" s="44">
        <v>51</v>
      </c>
      <c r="AL61" s="44">
        <v>1290</v>
      </c>
      <c r="AM61" s="44">
        <v>1341</v>
      </c>
    </row>
    <row r="62" spans="2:39" x14ac:dyDescent="0.2">
      <c r="B62" s="44">
        <v>2015</v>
      </c>
      <c r="C62" s="263">
        <v>42062</v>
      </c>
      <c r="D62" s="264">
        <f t="shared" si="0"/>
        <v>5</v>
      </c>
      <c r="E62" s="44">
        <v>161</v>
      </c>
      <c r="F62" s="44">
        <v>9</v>
      </c>
      <c r="G62" s="44">
        <v>203</v>
      </c>
      <c r="H62" s="44">
        <v>212</v>
      </c>
      <c r="I62" s="44">
        <v>928</v>
      </c>
      <c r="J62" s="44">
        <v>55</v>
      </c>
      <c r="K62" s="44">
        <v>1203</v>
      </c>
      <c r="L62" s="44">
        <v>1258</v>
      </c>
      <c r="M62" s="44">
        <f t="shared" si="1"/>
        <v>127</v>
      </c>
      <c r="N62" s="44">
        <f t="shared" si="2"/>
        <v>8.4285714285714288</v>
      </c>
      <c r="AC62" s="44">
        <v>2016</v>
      </c>
      <c r="AD62" s="263">
        <v>42407</v>
      </c>
      <c r="AE62" s="264">
        <v>7</v>
      </c>
      <c r="AF62" s="44">
        <v>107</v>
      </c>
      <c r="AG62" s="44">
        <v>4</v>
      </c>
      <c r="AH62" s="44">
        <v>146</v>
      </c>
      <c r="AI62" s="44">
        <v>150</v>
      </c>
      <c r="AJ62" s="44">
        <v>1035</v>
      </c>
      <c r="AK62" s="44">
        <v>68</v>
      </c>
      <c r="AL62" s="44">
        <v>1224</v>
      </c>
      <c r="AM62" s="44">
        <v>1292</v>
      </c>
    </row>
    <row r="63" spans="2:39" x14ac:dyDescent="0.2">
      <c r="B63" s="44">
        <v>2015</v>
      </c>
      <c r="C63" s="263">
        <v>42063</v>
      </c>
      <c r="D63" s="264">
        <f t="shared" si="0"/>
        <v>6</v>
      </c>
      <c r="E63" s="44">
        <v>118</v>
      </c>
      <c r="F63" s="44">
        <v>10</v>
      </c>
      <c r="G63" s="44">
        <v>165</v>
      </c>
      <c r="H63" s="44">
        <v>175</v>
      </c>
      <c r="I63" s="44">
        <v>894</v>
      </c>
      <c r="J63" s="44">
        <v>56</v>
      </c>
      <c r="K63" s="44">
        <v>1168</v>
      </c>
      <c r="L63" s="44">
        <v>1224</v>
      </c>
      <c r="M63" s="44">
        <f t="shared" si="1"/>
        <v>123.57142857142857</v>
      </c>
      <c r="N63" s="44">
        <f t="shared" si="2"/>
        <v>8.1428571428571423</v>
      </c>
      <c r="AC63" s="44">
        <v>2016</v>
      </c>
      <c r="AD63" s="263">
        <v>42414</v>
      </c>
      <c r="AE63" s="264">
        <v>7</v>
      </c>
      <c r="AF63" s="44">
        <v>116</v>
      </c>
      <c r="AG63" s="44">
        <v>8</v>
      </c>
      <c r="AH63" s="44">
        <v>181</v>
      </c>
      <c r="AI63" s="44">
        <v>189</v>
      </c>
      <c r="AJ63" s="44">
        <v>1054</v>
      </c>
      <c r="AK63" s="44">
        <v>69</v>
      </c>
      <c r="AL63" s="44">
        <v>1300</v>
      </c>
      <c r="AM63" s="44">
        <v>1369</v>
      </c>
    </row>
    <row r="64" spans="2:39" x14ac:dyDescent="0.2">
      <c r="B64" s="44">
        <v>2015</v>
      </c>
      <c r="C64" s="263">
        <v>42064</v>
      </c>
      <c r="D64" s="264">
        <f t="shared" si="0"/>
        <v>7</v>
      </c>
      <c r="E64" s="44">
        <v>101</v>
      </c>
      <c r="F64" s="44">
        <v>19</v>
      </c>
      <c r="G64" s="44">
        <v>146</v>
      </c>
      <c r="H64" s="44">
        <v>165</v>
      </c>
      <c r="I64" s="44">
        <v>885</v>
      </c>
      <c r="J64" s="44">
        <v>66</v>
      </c>
      <c r="K64" s="44">
        <v>1160</v>
      </c>
      <c r="L64" s="44">
        <v>1226</v>
      </c>
      <c r="M64" s="44">
        <f t="shared" si="1"/>
        <v>127.42857142857143</v>
      </c>
      <c r="N64" s="44">
        <f t="shared" si="2"/>
        <v>7.8571428571428568</v>
      </c>
      <c r="AC64" s="44">
        <v>2016</v>
      </c>
      <c r="AD64" s="263">
        <v>42421</v>
      </c>
      <c r="AE64" s="264">
        <v>7</v>
      </c>
      <c r="AF64" s="44">
        <v>97</v>
      </c>
      <c r="AG64" s="44">
        <v>12</v>
      </c>
      <c r="AH64" s="44">
        <v>134</v>
      </c>
      <c r="AI64" s="44">
        <v>146</v>
      </c>
      <c r="AJ64" s="44">
        <v>873</v>
      </c>
      <c r="AK64" s="44">
        <v>61</v>
      </c>
      <c r="AL64" s="44">
        <v>1077</v>
      </c>
      <c r="AM64" s="44">
        <v>1138</v>
      </c>
    </row>
    <row r="65" spans="2:39" x14ac:dyDescent="0.2">
      <c r="B65" s="44">
        <v>2015</v>
      </c>
      <c r="C65" s="263">
        <v>42065</v>
      </c>
      <c r="D65" s="264">
        <f t="shared" si="0"/>
        <v>1</v>
      </c>
      <c r="E65" s="44">
        <v>135</v>
      </c>
      <c r="F65" s="44">
        <v>3</v>
      </c>
      <c r="G65" s="44">
        <v>172</v>
      </c>
      <c r="H65" s="44">
        <v>175</v>
      </c>
      <c r="I65" s="44">
        <v>889</v>
      </c>
      <c r="J65" s="44">
        <v>59</v>
      </c>
      <c r="K65" s="44">
        <v>1158</v>
      </c>
      <c r="L65" s="44">
        <v>1217</v>
      </c>
      <c r="M65" s="44">
        <f t="shared" si="1"/>
        <v>130.57142857142858</v>
      </c>
      <c r="N65" s="44">
        <f t="shared" si="2"/>
        <v>8.1428571428571423</v>
      </c>
      <c r="AC65" s="44">
        <v>2016</v>
      </c>
      <c r="AD65" s="263">
        <v>42428</v>
      </c>
      <c r="AE65" s="264">
        <v>7</v>
      </c>
      <c r="AF65" s="44">
        <v>97</v>
      </c>
      <c r="AG65" s="44">
        <v>4</v>
      </c>
      <c r="AH65" s="44">
        <v>125</v>
      </c>
      <c r="AI65" s="44">
        <v>129</v>
      </c>
      <c r="AJ65" s="44">
        <v>869</v>
      </c>
      <c r="AK65" s="44">
        <v>57</v>
      </c>
      <c r="AL65" s="44">
        <v>1085</v>
      </c>
      <c r="AM65" s="44">
        <v>1142</v>
      </c>
    </row>
    <row r="66" spans="2:39" x14ac:dyDescent="0.2">
      <c r="B66" s="44">
        <v>2015</v>
      </c>
      <c r="C66" s="263">
        <v>42066</v>
      </c>
      <c r="D66" s="264">
        <f t="shared" si="0"/>
        <v>2</v>
      </c>
      <c r="E66" s="44">
        <v>115</v>
      </c>
      <c r="F66" s="44">
        <v>6</v>
      </c>
      <c r="G66" s="44">
        <v>128</v>
      </c>
      <c r="H66" s="44">
        <v>134</v>
      </c>
      <c r="I66" s="44">
        <v>865</v>
      </c>
      <c r="J66" s="44">
        <v>57</v>
      </c>
      <c r="K66" s="44">
        <v>1110</v>
      </c>
      <c r="L66" s="44">
        <v>1167</v>
      </c>
      <c r="M66" s="44">
        <f t="shared" si="1"/>
        <v>133</v>
      </c>
      <c r="N66" s="44">
        <f t="shared" si="2"/>
        <v>8.7142857142857135</v>
      </c>
      <c r="AC66" s="44">
        <v>2016</v>
      </c>
      <c r="AD66" s="263">
        <v>42435</v>
      </c>
      <c r="AE66" s="264">
        <v>7</v>
      </c>
      <c r="AF66" s="44">
        <v>111</v>
      </c>
      <c r="AG66" s="44">
        <v>10</v>
      </c>
      <c r="AH66" s="44">
        <v>147</v>
      </c>
      <c r="AI66" s="44">
        <v>157</v>
      </c>
      <c r="AJ66" s="44">
        <v>1028</v>
      </c>
      <c r="AK66" s="44">
        <v>61</v>
      </c>
      <c r="AL66" s="44">
        <v>1284</v>
      </c>
      <c r="AM66" s="44">
        <v>1345</v>
      </c>
    </row>
    <row r="67" spans="2:39" x14ac:dyDescent="0.2">
      <c r="B67" s="44">
        <v>2015</v>
      </c>
      <c r="C67" s="263">
        <v>42067</v>
      </c>
      <c r="D67" s="264">
        <f t="shared" si="0"/>
        <v>3</v>
      </c>
      <c r="E67" s="44">
        <v>155</v>
      </c>
      <c r="F67" s="44">
        <v>4</v>
      </c>
      <c r="G67" s="44">
        <v>185</v>
      </c>
      <c r="H67" s="44">
        <v>189</v>
      </c>
      <c r="I67" s="44">
        <v>892</v>
      </c>
      <c r="J67" s="44">
        <v>55</v>
      </c>
      <c r="K67" s="44">
        <v>1129</v>
      </c>
      <c r="L67" s="44">
        <v>1184</v>
      </c>
      <c r="M67" s="44">
        <f t="shared" si="1"/>
        <v>139.71428571428572</v>
      </c>
      <c r="N67" s="44">
        <f t="shared" si="2"/>
        <v>8.7142857142857135</v>
      </c>
      <c r="AC67" s="44">
        <v>2016</v>
      </c>
      <c r="AD67" s="263">
        <v>42442</v>
      </c>
      <c r="AE67" s="264">
        <v>7</v>
      </c>
      <c r="AF67" s="44">
        <v>114</v>
      </c>
      <c r="AG67" s="44">
        <v>7</v>
      </c>
      <c r="AH67" s="44">
        <v>148</v>
      </c>
      <c r="AI67" s="44">
        <v>155</v>
      </c>
      <c r="AJ67" s="44">
        <v>1008</v>
      </c>
      <c r="AK67" s="44">
        <v>56</v>
      </c>
      <c r="AL67" s="44">
        <v>1239</v>
      </c>
      <c r="AM67" s="44">
        <v>1295</v>
      </c>
    </row>
    <row r="68" spans="2:39" x14ac:dyDescent="0.2">
      <c r="B68" s="44">
        <v>2015</v>
      </c>
      <c r="C68" s="263">
        <v>42068</v>
      </c>
      <c r="D68" s="264">
        <f t="shared" si="0"/>
        <v>4</v>
      </c>
      <c r="E68" s="44">
        <v>129</v>
      </c>
      <c r="F68" s="44">
        <v>6</v>
      </c>
      <c r="G68" s="44">
        <v>154</v>
      </c>
      <c r="H68" s="44">
        <v>160</v>
      </c>
      <c r="I68" s="44">
        <v>914</v>
      </c>
      <c r="J68" s="44">
        <v>57</v>
      </c>
      <c r="K68" s="44">
        <v>1153</v>
      </c>
      <c r="L68" s="44">
        <v>1210</v>
      </c>
      <c r="M68" s="44">
        <f t="shared" si="1"/>
        <v>141.42857142857142</v>
      </c>
      <c r="N68" s="44">
        <f t="shared" si="2"/>
        <v>7.1428571428571432</v>
      </c>
      <c r="AC68" s="44">
        <v>2016</v>
      </c>
      <c r="AD68" s="263">
        <v>42449</v>
      </c>
      <c r="AE68" s="264">
        <v>7</v>
      </c>
      <c r="AF68" s="44">
        <v>107</v>
      </c>
      <c r="AG68" s="44">
        <v>9</v>
      </c>
      <c r="AH68" s="44">
        <v>139</v>
      </c>
      <c r="AI68" s="44">
        <v>148</v>
      </c>
      <c r="AJ68" s="44">
        <v>994</v>
      </c>
      <c r="AK68" s="44">
        <v>59</v>
      </c>
      <c r="AL68" s="44">
        <v>1204</v>
      </c>
      <c r="AM68" s="44">
        <v>1263</v>
      </c>
    </row>
    <row r="69" spans="2:39" x14ac:dyDescent="0.2">
      <c r="B69" s="44">
        <v>2015</v>
      </c>
      <c r="C69" s="263">
        <v>42069</v>
      </c>
      <c r="D69" s="264">
        <f t="shared" si="0"/>
        <v>5</v>
      </c>
      <c r="E69" s="44">
        <v>178</v>
      </c>
      <c r="F69" s="44">
        <v>13</v>
      </c>
      <c r="G69" s="44">
        <v>229</v>
      </c>
      <c r="H69" s="44">
        <v>242</v>
      </c>
      <c r="I69" s="44">
        <v>931</v>
      </c>
      <c r="J69" s="44">
        <v>61</v>
      </c>
      <c r="K69" s="44">
        <v>1179</v>
      </c>
      <c r="L69" s="44">
        <v>1240</v>
      </c>
      <c r="M69" s="44">
        <f t="shared" si="1"/>
        <v>138.42857142857142</v>
      </c>
      <c r="N69" s="44">
        <f t="shared" si="2"/>
        <v>7.1428571428571432</v>
      </c>
      <c r="AC69" s="44">
        <v>2016</v>
      </c>
      <c r="AD69" s="263">
        <v>42456</v>
      </c>
      <c r="AE69" s="264">
        <v>7</v>
      </c>
      <c r="AF69" s="44">
        <v>128</v>
      </c>
      <c r="AG69" s="44">
        <v>3</v>
      </c>
      <c r="AH69" s="44">
        <v>196</v>
      </c>
      <c r="AI69" s="44">
        <v>199</v>
      </c>
      <c r="AJ69" s="44">
        <v>951</v>
      </c>
      <c r="AK69" s="44">
        <v>56</v>
      </c>
      <c r="AL69" s="44">
        <v>1185</v>
      </c>
      <c r="AM69" s="44">
        <v>1241</v>
      </c>
    </row>
    <row r="70" spans="2:39" x14ac:dyDescent="0.2">
      <c r="B70" s="44">
        <v>2015</v>
      </c>
      <c r="C70" s="263">
        <v>42070</v>
      </c>
      <c r="D70" s="264">
        <f t="shared" ref="D70:D133" si="3">IF(WEEKDAY(C70)-1=0,7,WEEKDAY(C70)-1)</f>
        <v>6</v>
      </c>
      <c r="E70" s="44">
        <v>165</v>
      </c>
      <c r="F70" s="44">
        <v>10</v>
      </c>
      <c r="G70" s="44">
        <v>227</v>
      </c>
      <c r="H70" s="44">
        <v>237</v>
      </c>
      <c r="I70" s="44">
        <v>978</v>
      </c>
      <c r="J70" s="44">
        <v>61</v>
      </c>
      <c r="K70" s="44">
        <v>1241</v>
      </c>
      <c r="L70" s="44">
        <v>1302</v>
      </c>
      <c r="M70" s="44">
        <f t="shared" si="1"/>
        <v>141.14285714285714</v>
      </c>
      <c r="N70" s="44">
        <f t="shared" si="2"/>
        <v>7</v>
      </c>
      <c r="AC70" s="44">
        <v>2016</v>
      </c>
      <c r="AD70" s="263">
        <v>42463</v>
      </c>
      <c r="AE70" s="264">
        <v>7</v>
      </c>
      <c r="AF70" s="44">
        <v>124</v>
      </c>
      <c r="AG70" s="44">
        <v>9</v>
      </c>
      <c r="AH70" s="44">
        <v>155</v>
      </c>
      <c r="AI70" s="44">
        <v>164</v>
      </c>
      <c r="AJ70" s="44">
        <v>966</v>
      </c>
      <c r="AK70" s="44">
        <v>50</v>
      </c>
      <c r="AL70" s="44">
        <v>1230</v>
      </c>
      <c r="AM70" s="44">
        <v>1280</v>
      </c>
    </row>
    <row r="71" spans="2:39" x14ac:dyDescent="0.2">
      <c r="B71" s="44">
        <v>2015</v>
      </c>
      <c r="C71" s="263">
        <v>42071</v>
      </c>
      <c r="D71" s="264">
        <f t="shared" si="3"/>
        <v>7</v>
      </c>
      <c r="E71" s="44">
        <v>113</v>
      </c>
      <c r="F71" s="44">
        <v>8</v>
      </c>
      <c r="G71" s="44">
        <v>172</v>
      </c>
      <c r="H71" s="44">
        <v>180</v>
      </c>
      <c r="I71" s="44">
        <v>990</v>
      </c>
      <c r="J71" s="44">
        <v>50</v>
      </c>
      <c r="K71" s="44">
        <v>1267</v>
      </c>
      <c r="L71" s="44">
        <v>1317</v>
      </c>
      <c r="M71" s="44">
        <f t="shared" si="1"/>
        <v>140.57142857142858</v>
      </c>
      <c r="N71" s="44">
        <f t="shared" si="2"/>
        <v>7</v>
      </c>
      <c r="AC71" s="44">
        <v>2016</v>
      </c>
      <c r="AD71" s="263">
        <v>42470</v>
      </c>
      <c r="AE71" s="264">
        <v>7</v>
      </c>
      <c r="AF71" s="44">
        <v>133</v>
      </c>
      <c r="AG71" s="44">
        <v>14</v>
      </c>
      <c r="AH71" s="44">
        <v>181</v>
      </c>
      <c r="AI71" s="44">
        <v>195</v>
      </c>
      <c r="AJ71" s="44">
        <v>1038</v>
      </c>
      <c r="AK71" s="44">
        <v>54</v>
      </c>
      <c r="AL71" s="44">
        <v>1298</v>
      </c>
      <c r="AM71" s="44">
        <v>1352</v>
      </c>
    </row>
    <row r="72" spans="2:39" x14ac:dyDescent="0.2">
      <c r="B72" s="44">
        <v>2015</v>
      </c>
      <c r="C72" s="263">
        <v>42072</v>
      </c>
      <c r="D72" s="264">
        <f t="shared" si="3"/>
        <v>1</v>
      </c>
      <c r="E72" s="44">
        <v>114</v>
      </c>
      <c r="F72" s="44">
        <v>3</v>
      </c>
      <c r="G72" s="44">
        <v>118</v>
      </c>
      <c r="H72" s="44">
        <v>121</v>
      </c>
      <c r="I72" s="44">
        <v>969</v>
      </c>
      <c r="J72" s="44">
        <v>50</v>
      </c>
      <c r="K72" s="44">
        <v>1213</v>
      </c>
      <c r="L72" s="44">
        <v>1263</v>
      </c>
      <c r="M72" s="44">
        <f t="shared" si="1"/>
        <v>144.57142857142858</v>
      </c>
      <c r="N72" s="44">
        <f t="shared" si="2"/>
        <v>7</v>
      </c>
      <c r="AC72" s="44">
        <v>2016</v>
      </c>
      <c r="AD72" s="263">
        <v>42477</v>
      </c>
      <c r="AE72" s="264">
        <v>7</v>
      </c>
      <c r="AF72" s="44">
        <v>109</v>
      </c>
      <c r="AG72" s="44">
        <v>14</v>
      </c>
      <c r="AH72" s="44">
        <v>153</v>
      </c>
      <c r="AI72" s="44">
        <v>167</v>
      </c>
      <c r="AJ72" s="44">
        <v>1020</v>
      </c>
      <c r="AK72" s="44">
        <v>61</v>
      </c>
      <c r="AL72" s="44">
        <v>1293</v>
      </c>
      <c r="AM72" s="44">
        <v>1354</v>
      </c>
    </row>
    <row r="73" spans="2:39" x14ac:dyDescent="0.2">
      <c r="B73" s="44">
        <v>2015</v>
      </c>
      <c r="C73" s="263">
        <v>42073</v>
      </c>
      <c r="D73" s="264">
        <f t="shared" si="3"/>
        <v>2</v>
      </c>
      <c r="E73" s="44">
        <v>134</v>
      </c>
      <c r="F73" s="44">
        <v>5</v>
      </c>
      <c r="G73" s="44">
        <v>157</v>
      </c>
      <c r="H73" s="44">
        <v>162</v>
      </c>
      <c r="I73" s="44">
        <v>988</v>
      </c>
      <c r="J73" s="44">
        <v>49</v>
      </c>
      <c r="K73" s="44">
        <v>1242</v>
      </c>
      <c r="L73" s="44">
        <v>1291</v>
      </c>
      <c r="M73" s="44">
        <f t="shared" ref="M73:M136" si="4">(E70+E71+E72+E73+E74+E75+E76)/7</f>
        <v>146.14285714285714</v>
      </c>
      <c r="N73" s="44">
        <f t="shared" ref="N73:N136" si="5">(F70+F71+F72+F73+F74+F75+F76)/7</f>
        <v>7.1428571428571432</v>
      </c>
      <c r="AC73" s="44">
        <v>2016</v>
      </c>
      <c r="AD73" s="263">
        <v>42484</v>
      </c>
      <c r="AE73" s="264">
        <v>7</v>
      </c>
      <c r="AF73" s="44">
        <v>106</v>
      </c>
      <c r="AG73" s="44">
        <v>13</v>
      </c>
      <c r="AH73" s="44">
        <v>153</v>
      </c>
      <c r="AI73" s="44">
        <v>166</v>
      </c>
      <c r="AJ73" s="44">
        <v>958</v>
      </c>
      <c r="AK73" s="44">
        <v>67</v>
      </c>
      <c r="AL73" s="44">
        <v>1164</v>
      </c>
      <c r="AM73" s="44">
        <v>1231</v>
      </c>
    </row>
    <row r="74" spans="2:39" x14ac:dyDescent="0.2">
      <c r="B74" s="44">
        <v>2015</v>
      </c>
      <c r="C74" s="263">
        <v>42074</v>
      </c>
      <c r="D74" s="264">
        <f t="shared" si="3"/>
        <v>3</v>
      </c>
      <c r="E74" s="44">
        <v>151</v>
      </c>
      <c r="F74" s="44">
        <v>4</v>
      </c>
      <c r="G74" s="44">
        <v>177</v>
      </c>
      <c r="H74" s="44">
        <v>181</v>
      </c>
      <c r="I74" s="44">
        <v>984</v>
      </c>
      <c r="J74" s="44">
        <v>49</v>
      </c>
      <c r="K74" s="44">
        <v>1234</v>
      </c>
      <c r="L74" s="44">
        <v>1283</v>
      </c>
      <c r="M74" s="44">
        <f t="shared" si="4"/>
        <v>139.85714285714286</v>
      </c>
      <c r="N74" s="44">
        <f t="shared" si="5"/>
        <v>6.4285714285714288</v>
      </c>
      <c r="AC74" s="44">
        <v>2016</v>
      </c>
      <c r="AD74" s="263">
        <v>42491</v>
      </c>
      <c r="AE74" s="264">
        <v>7</v>
      </c>
      <c r="AF74" s="44">
        <v>117</v>
      </c>
      <c r="AG74" s="44">
        <v>5</v>
      </c>
      <c r="AH74" s="44">
        <v>161</v>
      </c>
      <c r="AI74" s="44">
        <v>166</v>
      </c>
      <c r="AJ74" s="44">
        <v>988</v>
      </c>
      <c r="AK74" s="44">
        <v>47</v>
      </c>
      <c r="AL74" s="44">
        <v>1230</v>
      </c>
      <c r="AM74" s="44">
        <v>1277</v>
      </c>
    </row>
    <row r="75" spans="2:39" x14ac:dyDescent="0.2">
      <c r="B75" s="44">
        <v>2015</v>
      </c>
      <c r="C75" s="263">
        <v>42075</v>
      </c>
      <c r="D75" s="264">
        <f t="shared" si="3"/>
        <v>4</v>
      </c>
      <c r="E75" s="44">
        <v>157</v>
      </c>
      <c r="F75" s="44">
        <v>6</v>
      </c>
      <c r="G75" s="44">
        <v>181</v>
      </c>
      <c r="H75" s="44">
        <v>187</v>
      </c>
      <c r="I75" s="44">
        <v>1012</v>
      </c>
      <c r="J75" s="44">
        <v>49</v>
      </c>
      <c r="K75" s="44">
        <v>1261</v>
      </c>
      <c r="L75" s="44">
        <v>1310</v>
      </c>
      <c r="M75" s="44">
        <f t="shared" si="4"/>
        <v>138.14285714285714</v>
      </c>
      <c r="N75" s="44">
        <f t="shared" si="5"/>
        <v>6.2857142857142856</v>
      </c>
      <c r="AC75" s="44">
        <v>2016</v>
      </c>
      <c r="AD75" s="263">
        <v>42498</v>
      </c>
      <c r="AE75" s="264">
        <v>7</v>
      </c>
      <c r="AF75" s="44">
        <v>143</v>
      </c>
      <c r="AG75" s="44">
        <v>13</v>
      </c>
      <c r="AH75" s="44">
        <v>182</v>
      </c>
      <c r="AI75" s="44">
        <v>195</v>
      </c>
      <c r="AJ75" s="44">
        <v>1148</v>
      </c>
      <c r="AK75" s="44">
        <v>87</v>
      </c>
      <c r="AL75" s="44">
        <v>1444</v>
      </c>
      <c r="AM75" s="44">
        <v>1531</v>
      </c>
    </row>
    <row r="76" spans="2:39" x14ac:dyDescent="0.2">
      <c r="B76" s="44">
        <v>2015</v>
      </c>
      <c r="C76" s="263">
        <v>42076</v>
      </c>
      <c r="D76" s="264">
        <f t="shared" si="3"/>
        <v>5</v>
      </c>
      <c r="E76" s="44">
        <v>189</v>
      </c>
      <c r="F76" s="44">
        <v>14</v>
      </c>
      <c r="G76" s="44">
        <v>217</v>
      </c>
      <c r="H76" s="44">
        <v>231</v>
      </c>
      <c r="I76" s="44">
        <v>1023</v>
      </c>
      <c r="J76" s="44">
        <v>50</v>
      </c>
      <c r="K76" s="44">
        <v>1249</v>
      </c>
      <c r="L76" s="44">
        <v>1299</v>
      </c>
      <c r="M76" s="44">
        <f t="shared" si="4"/>
        <v>141.57142857142858</v>
      </c>
      <c r="N76" s="44">
        <f t="shared" si="5"/>
        <v>6.5714285714285712</v>
      </c>
      <c r="AC76" s="44">
        <v>2016</v>
      </c>
      <c r="AD76" s="263">
        <v>42505</v>
      </c>
      <c r="AE76" s="264">
        <v>7</v>
      </c>
      <c r="AF76" s="44">
        <v>143</v>
      </c>
      <c r="AG76" s="44">
        <v>14</v>
      </c>
      <c r="AH76" s="44">
        <v>191</v>
      </c>
      <c r="AI76" s="44">
        <v>205</v>
      </c>
      <c r="AJ76" s="44">
        <v>1108</v>
      </c>
      <c r="AK76" s="44">
        <v>65</v>
      </c>
      <c r="AL76" s="44">
        <v>1390</v>
      </c>
      <c r="AM76" s="44">
        <v>1455</v>
      </c>
    </row>
    <row r="77" spans="2:39" x14ac:dyDescent="0.2">
      <c r="B77" s="44">
        <v>2015</v>
      </c>
      <c r="C77" s="263">
        <v>42077</v>
      </c>
      <c r="D77" s="264">
        <f t="shared" si="3"/>
        <v>6</v>
      </c>
      <c r="E77" s="44">
        <v>121</v>
      </c>
      <c r="F77" s="44">
        <v>5</v>
      </c>
      <c r="G77" s="44">
        <v>151</v>
      </c>
      <c r="H77" s="44">
        <v>156</v>
      </c>
      <c r="I77" s="44">
        <v>979</v>
      </c>
      <c r="J77" s="44">
        <v>45</v>
      </c>
      <c r="K77" s="44">
        <v>1173</v>
      </c>
      <c r="L77" s="44">
        <v>1218</v>
      </c>
      <c r="M77" s="44">
        <f t="shared" si="4"/>
        <v>145.28571428571428</v>
      </c>
      <c r="N77" s="44">
        <f t="shared" si="5"/>
        <v>6.7142857142857144</v>
      </c>
      <c r="AC77" s="44">
        <v>2016</v>
      </c>
      <c r="AD77" s="263">
        <v>42512</v>
      </c>
      <c r="AE77" s="264">
        <v>7</v>
      </c>
      <c r="AF77" s="44">
        <v>136</v>
      </c>
      <c r="AG77" s="44">
        <v>9</v>
      </c>
      <c r="AH77" s="44">
        <v>190</v>
      </c>
      <c r="AI77" s="44">
        <v>199</v>
      </c>
      <c r="AJ77" s="44">
        <v>1104</v>
      </c>
      <c r="AK77" s="44">
        <v>62</v>
      </c>
      <c r="AL77" s="44">
        <v>1391</v>
      </c>
      <c r="AM77" s="44">
        <v>1453</v>
      </c>
    </row>
    <row r="78" spans="2:39" x14ac:dyDescent="0.2">
      <c r="B78" s="44">
        <v>2015</v>
      </c>
      <c r="C78" s="263">
        <v>42078</v>
      </c>
      <c r="D78" s="264">
        <f t="shared" si="3"/>
        <v>7</v>
      </c>
      <c r="E78" s="44">
        <v>101</v>
      </c>
      <c r="F78" s="44">
        <v>7</v>
      </c>
      <c r="G78" s="44">
        <v>129</v>
      </c>
      <c r="H78" s="44">
        <v>136</v>
      </c>
      <c r="I78" s="44">
        <v>967</v>
      </c>
      <c r="J78" s="44">
        <v>44</v>
      </c>
      <c r="K78" s="44">
        <v>1130</v>
      </c>
      <c r="L78" s="44">
        <v>1174</v>
      </c>
      <c r="M78" s="44">
        <f t="shared" si="4"/>
        <v>144.57142857142858</v>
      </c>
      <c r="N78" s="44">
        <f t="shared" si="5"/>
        <v>7.1428571428571432</v>
      </c>
      <c r="AC78" s="44">
        <v>2016</v>
      </c>
      <c r="AD78" s="263">
        <v>42519</v>
      </c>
      <c r="AE78" s="264">
        <v>7</v>
      </c>
      <c r="AF78" s="44">
        <v>108</v>
      </c>
      <c r="AG78" s="44">
        <v>5</v>
      </c>
      <c r="AH78" s="44">
        <v>154</v>
      </c>
      <c r="AI78" s="44">
        <v>159</v>
      </c>
      <c r="AJ78" s="44">
        <v>1135</v>
      </c>
      <c r="AK78" s="44">
        <v>55</v>
      </c>
      <c r="AL78" s="44">
        <v>1466</v>
      </c>
      <c r="AM78" s="44">
        <v>1521</v>
      </c>
    </row>
    <row r="79" spans="2:39" x14ac:dyDescent="0.2">
      <c r="B79" s="44">
        <v>2015</v>
      </c>
      <c r="C79" s="263">
        <v>42079</v>
      </c>
      <c r="D79" s="264">
        <f t="shared" si="3"/>
        <v>1</v>
      </c>
      <c r="E79" s="44">
        <v>138</v>
      </c>
      <c r="F79" s="44">
        <v>5</v>
      </c>
      <c r="G79" s="44">
        <v>172</v>
      </c>
      <c r="H79" s="44">
        <v>177</v>
      </c>
      <c r="I79" s="44">
        <v>991</v>
      </c>
      <c r="J79" s="44">
        <v>46</v>
      </c>
      <c r="K79" s="44">
        <v>1184</v>
      </c>
      <c r="L79" s="44">
        <v>1230</v>
      </c>
      <c r="M79" s="44">
        <f t="shared" si="4"/>
        <v>140.57142857142858</v>
      </c>
      <c r="N79" s="44">
        <f t="shared" si="5"/>
        <v>7.5714285714285712</v>
      </c>
      <c r="AC79" s="44">
        <v>2016</v>
      </c>
      <c r="AD79" s="263">
        <v>42526</v>
      </c>
      <c r="AE79" s="264">
        <v>7</v>
      </c>
      <c r="AF79" s="44">
        <v>128</v>
      </c>
      <c r="AG79" s="44">
        <v>10</v>
      </c>
      <c r="AH79" s="44">
        <v>181</v>
      </c>
      <c r="AI79" s="44">
        <v>191</v>
      </c>
      <c r="AJ79" s="44">
        <v>1114</v>
      </c>
      <c r="AK79" s="44">
        <v>59</v>
      </c>
      <c r="AL79" s="44">
        <v>1435</v>
      </c>
      <c r="AM79" s="44">
        <v>1494</v>
      </c>
    </row>
    <row r="80" spans="2:39" x14ac:dyDescent="0.2">
      <c r="B80" s="44">
        <v>2015</v>
      </c>
      <c r="C80" s="263">
        <v>42080</v>
      </c>
      <c r="D80" s="264">
        <f t="shared" si="3"/>
        <v>2</v>
      </c>
      <c r="E80" s="44">
        <v>160</v>
      </c>
      <c r="F80" s="44">
        <v>6</v>
      </c>
      <c r="G80" s="44">
        <v>191</v>
      </c>
      <c r="H80" s="44">
        <v>197</v>
      </c>
      <c r="I80" s="44">
        <v>1017</v>
      </c>
      <c r="J80" s="44">
        <v>47</v>
      </c>
      <c r="K80" s="44">
        <v>1218</v>
      </c>
      <c r="L80" s="44">
        <v>1265</v>
      </c>
      <c r="M80" s="44">
        <f t="shared" si="4"/>
        <v>136.71428571428572</v>
      </c>
      <c r="N80" s="44">
        <f t="shared" si="5"/>
        <v>7</v>
      </c>
      <c r="AC80" s="44">
        <v>2016</v>
      </c>
      <c r="AD80" s="263">
        <v>42533</v>
      </c>
      <c r="AE80" s="264">
        <v>7</v>
      </c>
      <c r="AF80" s="44">
        <v>163</v>
      </c>
      <c r="AG80" s="44">
        <v>12</v>
      </c>
      <c r="AH80" s="44">
        <v>268</v>
      </c>
      <c r="AI80" s="44">
        <v>280</v>
      </c>
      <c r="AJ80" s="44">
        <v>1330</v>
      </c>
      <c r="AK80" s="44">
        <v>77</v>
      </c>
      <c r="AL80" s="44">
        <v>1706</v>
      </c>
      <c r="AM80" s="44">
        <v>1783</v>
      </c>
    </row>
    <row r="81" spans="2:39" x14ac:dyDescent="0.2">
      <c r="B81" s="44">
        <v>2015</v>
      </c>
      <c r="C81" s="263">
        <v>42081</v>
      </c>
      <c r="D81" s="264">
        <f t="shared" si="3"/>
        <v>3</v>
      </c>
      <c r="E81" s="44">
        <v>146</v>
      </c>
      <c r="F81" s="44">
        <v>7</v>
      </c>
      <c r="G81" s="44">
        <v>176</v>
      </c>
      <c r="H81" s="44">
        <v>183</v>
      </c>
      <c r="I81" s="44">
        <v>1012</v>
      </c>
      <c r="J81" s="44">
        <v>50</v>
      </c>
      <c r="K81" s="44">
        <v>1217</v>
      </c>
      <c r="L81" s="44">
        <v>1267</v>
      </c>
      <c r="M81" s="44">
        <f t="shared" si="4"/>
        <v>135.28571428571428</v>
      </c>
      <c r="N81" s="44">
        <f t="shared" si="5"/>
        <v>7.5714285714285712</v>
      </c>
      <c r="AC81" s="44">
        <v>2016</v>
      </c>
      <c r="AD81" s="263">
        <v>42540</v>
      </c>
      <c r="AE81" s="264">
        <v>7</v>
      </c>
      <c r="AF81" s="44">
        <v>143</v>
      </c>
      <c r="AG81" s="44">
        <v>13</v>
      </c>
      <c r="AH81" s="44">
        <v>182</v>
      </c>
      <c r="AI81" s="44">
        <v>195</v>
      </c>
      <c r="AJ81" s="44">
        <v>1124</v>
      </c>
      <c r="AK81" s="44">
        <v>61</v>
      </c>
      <c r="AL81" s="44">
        <v>1425</v>
      </c>
      <c r="AM81" s="44">
        <v>1486</v>
      </c>
    </row>
    <row r="82" spans="2:39" x14ac:dyDescent="0.2">
      <c r="B82" s="44">
        <v>2015</v>
      </c>
      <c r="C82" s="263">
        <v>42082</v>
      </c>
      <c r="D82" s="264">
        <f t="shared" si="3"/>
        <v>4</v>
      </c>
      <c r="E82" s="44">
        <v>129</v>
      </c>
      <c r="F82" s="44">
        <v>9</v>
      </c>
      <c r="G82" s="44">
        <v>152</v>
      </c>
      <c r="H82" s="44">
        <v>161</v>
      </c>
      <c r="I82" s="44">
        <v>984</v>
      </c>
      <c r="J82" s="44">
        <v>53</v>
      </c>
      <c r="K82" s="44">
        <v>1188</v>
      </c>
      <c r="L82" s="44">
        <v>1241</v>
      </c>
      <c r="M82" s="44">
        <f t="shared" si="4"/>
        <v>136.14285714285714</v>
      </c>
      <c r="N82" s="44">
        <f t="shared" si="5"/>
        <v>7.5714285714285712</v>
      </c>
      <c r="AC82" s="44">
        <v>2016</v>
      </c>
      <c r="AD82" s="263">
        <v>42547</v>
      </c>
      <c r="AE82" s="264">
        <v>7</v>
      </c>
      <c r="AF82" s="44">
        <v>168</v>
      </c>
      <c r="AG82" s="44">
        <v>11</v>
      </c>
      <c r="AH82" s="44">
        <v>232</v>
      </c>
      <c r="AI82" s="44">
        <v>243</v>
      </c>
      <c r="AJ82" s="44">
        <v>1284</v>
      </c>
      <c r="AK82" s="44">
        <v>74</v>
      </c>
      <c r="AL82" s="44">
        <v>1639</v>
      </c>
      <c r="AM82" s="44">
        <v>1713</v>
      </c>
    </row>
    <row r="83" spans="2:39" x14ac:dyDescent="0.2">
      <c r="B83" s="44">
        <v>2015</v>
      </c>
      <c r="C83" s="263">
        <v>42083</v>
      </c>
      <c r="D83" s="264">
        <f t="shared" si="3"/>
        <v>5</v>
      </c>
      <c r="E83" s="44">
        <v>162</v>
      </c>
      <c r="F83" s="44">
        <v>10</v>
      </c>
      <c r="G83" s="44">
        <v>193</v>
      </c>
      <c r="H83" s="44">
        <v>203</v>
      </c>
      <c r="I83" s="44">
        <v>957</v>
      </c>
      <c r="J83" s="44">
        <v>49</v>
      </c>
      <c r="K83" s="44">
        <v>1164</v>
      </c>
      <c r="L83" s="44">
        <v>1213</v>
      </c>
      <c r="M83" s="44">
        <f t="shared" si="4"/>
        <v>133.85714285714286</v>
      </c>
      <c r="N83" s="44">
        <f t="shared" si="5"/>
        <v>7.4285714285714288</v>
      </c>
      <c r="AC83" s="44">
        <v>2016</v>
      </c>
      <c r="AD83" s="263">
        <v>42554</v>
      </c>
      <c r="AE83" s="264">
        <v>7</v>
      </c>
      <c r="AF83" s="44">
        <v>141</v>
      </c>
      <c r="AG83" s="44">
        <v>5</v>
      </c>
      <c r="AH83" s="44">
        <v>211</v>
      </c>
      <c r="AI83" s="44">
        <v>216</v>
      </c>
      <c r="AJ83" s="44">
        <v>1176</v>
      </c>
      <c r="AK83" s="44">
        <v>66</v>
      </c>
      <c r="AL83" s="44">
        <v>1490</v>
      </c>
      <c r="AM83" s="44">
        <v>1556</v>
      </c>
    </row>
    <row r="84" spans="2:39" x14ac:dyDescent="0.2">
      <c r="B84" s="44">
        <v>2015</v>
      </c>
      <c r="C84" s="263">
        <v>42084</v>
      </c>
      <c r="D84" s="264">
        <f t="shared" si="3"/>
        <v>6</v>
      </c>
      <c r="E84" s="44">
        <v>111</v>
      </c>
      <c r="F84" s="44">
        <v>9</v>
      </c>
      <c r="G84" s="44">
        <v>151</v>
      </c>
      <c r="H84" s="44">
        <v>160</v>
      </c>
      <c r="I84" s="44">
        <v>947</v>
      </c>
      <c r="J84" s="44">
        <v>53</v>
      </c>
      <c r="K84" s="44">
        <v>1164</v>
      </c>
      <c r="L84" s="44">
        <v>1217</v>
      </c>
      <c r="M84" s="44">
        <f t="shared" si="4"/>
        <v>131.42857142857142</v>
      </c>
      <c r="N84" s="44">
        <f t="shared" si="5"/>
        <v>7.4285714285714288</v>
      </c>
      <c r="AC84" s="44">
        <v>2016</v>
      </c>
      <c r="AD84" s="263">
        <v>42561</v>
      </c>
      <c r="AE84" s="264">
        <v>7</v>
      </c>
      <c r="AF84" s="44">
        <v>174</v>
      </c>
      <c r="AG84" s="44">
        <v>19</v>
      </c>
      <c r="AH84" s="44">
        <v>239</v>
      </c>
      <c r="AI84" s="44">
        <v>258</v>
      </c>
      <c r="AJ84" s="44">
        <v>1339</v>
      </c>
      <c r="AK84" s="44">
        <v>88</v>
      </c>
      <c r="AL84" s="44">
        <v>1701</v>
      </c>
      <c r="AM84" s="44">
        <v>1789</v>
      </c>
    </row>
    <row r="85" spans="2:39" x14ac:dyDescent="0.2">
      <c r="B85" s="44">
        <v>2015</v>
      </c>
      <c r="C85" s="263">
        <v>42085</v>
      </c>
      <c r="D85" s="264">
        <f t="shared" si="3"/>
        <v>7</v>
      </c>
      <c r="E85" s="44">
        <v>107</v>
      </c>
      <c r="F85" s="44">
        <v>7</v>
      </c>
      <c r="G85" s="44">
        <v>157</v>
      </c>
      <c r="H85" s="44">
        <v>164</v>
      </c>
      <c r="I85" s="44">
        <v>953</v>
      </c>
      <c r="J85" s="44">
        <v>53</v>
      </c>
      <c r="K85" s="44">
        <v>1192</v>
      </c>
      <c r="L85" s="44">
        <v>1245</v>
      </c>
      <c r="M85" s="44">
        <f t="shared" si="4"/>
        <v>131.42857142857142</v>
      </c>
      <c r="N85" s="44">
        <f t="shared" si="5"/>
        <v>7.4285714285714288</v>
      </c>
      <c r="AC85" s="44">
        <v>2016</v>
      </c>
      <c r="AD85" s="263">
        <v>42568</v>
      </c>
      <c r="AE85" s="264">
        <v>7</v>
      </c>
      <c r="AF85" s="44">
        <v>127</v>
      </c>
      <c r="AG85" s="44">
        <v>8</v>
      </c>
      <c r="AH85" s="44">
        <v>180</v>
      </c>
      <c r="AI85" s="44">
        <v>188</v>
      </c>
      <c r="AJ85" s="44">
        <v>1072</v>
      </c>
      <c r="AK85" s="44">
        <v>75</v>
      </c>
      <c r="AL85" s="44">
        <v>1468</v>
      </c>
      <c r="AM85" s="44">
        <v>1543</v>
      </c>
    </row>
    <row r="86" spans="2:39" x14ac:dyDescent="0.2">
      <c r="B86" s="44">
        <v>2015</v>
      </c>
      <c r="C86" s="263">
        <v>42086</v>
      </c>
      <c r="D86" s="264">
        <f t="shared" si="3"/>
        <v>1</v>
      </c>
      <c r="E86" s="44">
        <v>122</v>
      </c>
      <c r="F86" s="44">
        <v>4</v>
      </c>
      <c r="G86" s="44">
        <v>142</v>
      </c>
      <c r="H86" s="44">
        <v>146</v>
      </c>
      <c r="I86" s="44">
        <v>937</v>
      </c>
      <c r="J86" s="44">
        <v>52</v>
      </c>
      <c r="K86" s="44">
        <v>1162</v>
      </c>
      <c r="L86" s="44">
        <v>1214</v>
      </c>
      <c r="M86" s="44">
        <f t="shared" si="4"/>
        <v>131</v>
      </c>
      <c r="N86" s="44">
        <f t="shared" si="5"/>
        <v>6.5714285714285712</v>
      </c>
      <c r="AC86" s="44">
        <v>2016</v>
      </c>
      <c r="AD86" s="263">
        <v>42575</v>
      </c>
      <c r="AE86" s="264">
        <v>7</v>
      </c>
      <c r="AF86" s="44">
        <v>134</v>
      </c>
      <c r="AG86" s="44">
        <v>19</v>
      </c>
      <c r="AH86" s="44">
        <v>192</v>
      </c>
      <c r="AI86" s="44">
        <v>211</v>
      </c>
      <c r="AJ86" s="44">
        <v>1091</v>
      </c>
      <c r="AK86" s="44">
        <v>94</v>
      </c>
      <c r="AL86" s="44">
        <v>1420</v>
      </c>
      <c r="AM86" s="44">
        <v>1514</v>
      </c>
    </row>
    <row r="87" spans="2:39" x14ac:dyDescent="0.2">
      <c r="B87" s="44">
        <v>2015</v>
      </c>
      <c r="C87" s="263">
        <v>42087</v>
      </c>
      <c r="D87" s="264">
        <f t="shared" si="3"/>
        <v>2</v>
      </c>
      <c r="E87" s="44">
        <v>143</v>
      </c>
      <c r="F87" s="44">
        <v>6</v>
      </c>
      <c r="G87" s="44">
        <v>175</v>
      </c>
      <c r="H87" s="44">
        <v>181</v>
      </c>
      <c r="I87" s="44">
        <v>920</v>
      </c>
      <c r="J87" s="44">
        <v>52</v>
      </c>
      <c r="K87" s="44">
        <v>1146</v>
      </c>
      <c r="L87" s="44">
        <v>1198</v>
      </c>
      <c r="M87" s="44">
        <f t="shared" si="4"/>
        <v>132</v>
      </c>
      <c r="N87" s="44">
        <f t="shared" si="5"/>
        <v>6.1428571428571432</v>
      </c>
      <c r="AC87" s="44">
        <v>2016</v>
      </c>
      <c r="AD87" s="263">
        <v>42582</v>
      </c>
      <c r="AE87" s="264">
        <v>7</v>
      </c>
      <c r="AF87" s="44">
        <v>141</v>
      </c>
      <c r="AG87" s="44">
        <v>16</v>
      </c>
      <c r="AH87" s="44">
        <v>178</v>
      </c>
      <c r="AI87" s="44">
        <v>194</v>
      </c>
      <c r="AJ87" s="44">
        <v>1087</v>
      </c>
      <c r="AK87" s="44">
        <v>67</v>
      </c>
      <c r="AL87" s="44">
        <v>1386</v>
      </c>
      <c r="AM87" s="44">
        <v>1453</v>
      </c>
    </row>
    <row r="88" spans="2:39" x14ac:dyDescent="0.2">
      <c r="B88" s="44">
        <v>2015</v>
      </c>
      <c r="C88" s="263">
        <v>42088</v>
      </c>
      <c r="D88" s="264">
        <f t="shared" si="3"/>
        <v>3</v>
      </c>
      <c r="E88" s="44">
        <v>146</v>
      </c>
      <c r="F88" s="44">
        <v>7</v>
      </c>
      <c r="G88" s="44">
        <v>175</v>
      </c>
      <c r="H88" s="44">
        <v>182</v>
      </c>
      <c r="I88" s="44">
        <v>920</v>
      </c>
      <c r="J88" s="44">
        <v>52</v>
      </c>
      <c r="K88" s="44">
        <v>1145</v>
      </c>
      <c r="L88" s="44">
        <v>1197</v>
      </c>
      <c r="M88" s="44">
        <f t="shared" si="4"/>
        <v>136.85714285714286</v>
      </c>
      <c r="N88" s="44">
        <f t="shared" si="5"/>
        <v>6</v>
      </c>
      <c r="AC88" s="44">
        <v>2016</v>
      </c>
      <c r="AD88" s="263">
        <v>42589</v>
      </c>
      <c r="AE88" s="264">
        <v>7</v>
      </c>
      <c r="AF88" s="44">
        <v>115</v>
      </c>
      <c r="AG88" s="44">
        <v>22</v>
      </c>
      <c r="AH88" s="44">
        <v>143</v>
      </c>
      <c r="AI88" s="44">
        <v>165</v>
      </c>
      <c r="AJ88" s="44">
        <v>988</v>
      </c>
      <c r="AK88" s="44">
        <v>79</v>
      </c>
      <c r="AL88" s="44">
        <v>1278</v>
      </c>
      <c r="AM88" s="44">
        <v>1357</v>
      </c>
    </row>
    <row r="89" spans="2:39" x14ac:dyDescent="0.2">
      <c r="B89" s="44">
        <v>2015</v>
      </c>
      <c r="C89" s="263">
        <v>42089</v>
      </c>
      <c r="D89" s="264">
        <f t="shared" si="3"/>
        <v>4</v>
      </c>
      <c r="E89" s="44">
        <v>126</v>
      </c>
      <c r="F89" s="44">
        <v>3</v>
      </c>
      <c r="G89" s="44">
        <v>145</v>
      </c>
      <c r="H89" s="44">
        <v>148</v>
      </c>
      <c r="I89" s="44">
        <v>917</v>
      </c>
      <c r="J89" s="44">
        <v>46</v>
      </c>
      <c r="K89" s="44">
        <v>1138</v>
      </c>
      <c r="L89" s="44">
        <v>1184</v>
      </c>
      <c r="M89" s="44">
        <f t="shared" si="4"/>
        <v>139.14285714285714</v>
      </c>
      <c r="N89" s="44">
        <f t="shared" si="5"/>
        <v>6</v>
      </c>
      <c r="AC89" s="44">
        <v>2016</v>
      </c>
      <c r="AD89" s="263">
        <v>42596</v>
      </c>
      <c r="AE89" s="264">
        <v>7</v>
      </c>
      <c r="AF89" s="44">
        <v>112</v>
      </c>
      <c r="AG89" s="44">
        <v>7</v>
      </c>
      <c r="AH89" s="44">
        <v>168</v>
      </c>
      <c r="AI89" s="44">
        <v>175</v>
      </c>
      <c r="AJ89" s="44">
        <v>846</v>
      </c>
      <c r="AK89" s="44">
        <v>69</v>
      </c>
      <c r="AL89" s="44">
        <v>1156</v>
      </c>
      <c r="AM89" s="44">
        <v>1225</v>
      </c>
    </row>
    <row r="90" spans="2:39" x14ac:dyDescent="0.2">
      <c r="B90" s="44">
        <v>2015</v>
      </c>
      <c r="C90" s="263">
        <v>42090</v>
      </c>
      <c r="D90" s="264">
        <f t="shared" si="3"/>
        <v>5</v>
      </c>
      <c r="E90" s="44">
        <v>169</v>
      </c>
      <c r="F90" s="44">
        <v>7</v>
      </c>
      <c r="G90" s="44">
        <v>209</v>
      </c>
      <c r="H90" s="44">
        <v>216</v>
      </c>
      <c r="I90" s="44">
        <v>924</v>
      </c>
      <c r="J90" s="44">
        <v>43</v>
      </c>
      <c r="K90" s="44">
        <v>1154</v>
      </c>
      <c r="L90" s="44">
        <v>1197</v>
      </c>
      <c r="M90" s="44">
        <f t="shared" si="4"/>
        <v>141.57142857142858</v>
      </c>
      <c r="N90" s="44">
        <f t="shared" si="5"/>
        <v>6.4285714285714288</v>
      </c>
      <c r="AC90" s="44">
        <v>2016</v>
      </c>
      <c r="AD90" s="263">
        <v>42603</v>
      </c>
      <c r="AE90" s="264">
        <v>7</v>
      </c>
      <c r="AF90" s="44">
        <v>109</v>
      </c>
      <c r="AG90" s="44">
        <v>13</v>
      </c>
      <c r="AH90" s="44">
        <v>149</v>
      </c>
      <c r="AI90" s="44">
        <v>162</v>
      </c>
      <c r="AJ90" s="44">
        <v>832</v>
      </c>
      <c r="AK90" s="44">
        <v>55</v>
      </c>
      <c r="AL90" s="44">
        <v>1116</v>
      </c>
      <c r="AM90" s="44">
        <v>1171</v>
      </c>
    </row>
    <row r="91" spans="2:39" x14ac:dyDescent="0.2">
      <c r="B91" s="44">
        <v>2015</v>
      </c>
      <c r="C91" s="263">
        <v>42091</v>
      </c>
      <c r="D91" s="264">
        <f t="shared" si="3"/>
        <v>6</v>
      </c>
      <c r="E91" s="44">
        <v>145</v>
      </c>
      <c r="F91" s="44">
        <v>8</v>
      </c>
      <c r="G91" s="44">
        <v>195</v>
      </c>
      <c r="H91" s="44">
        <v>203</v>
      </c>
      <c r="I91" s="44">
        <v>958</v>
      </c>
      <c r="J91" s="44">
        <v>42</v>
      </c>
      <c r="K91" s="44">
        <v>1198</v>
      </c>
      <c r="L91" s="44">
        <v>1240</v>
      </c>
      <c r="M91" s="44">
        <f t="shared" si="4"/>
        <v>142.42857142857142</v>
      </c>
      <c r="N91" s="44">
        <f t="shared" si="5"/>
        <v>6.1428571428571432</v>
      </c>
      <c r="AC91" s="44">
        <v>2016</v>
      </c>
      <c r="AD91" s="263">
        <v>42610</v>
      </c>
      <c r="AE91" s="264">
        <v>7</v>
      </c>
      <c r="AF91" s="44">
        <v>129</v>
      </c>
      <c r="AG91" s="44">
        <v>11</v>
      </c>
      <c r="AH91" s="44">
        <v>194</v>
      </c>
      <c r="AI91" s="44">
        <v>205</v>
      </c>
      <c r="AJ91" s="44">
        <v>1046</v>
      </c>
      <c r="AK91" s="44">
        <v>69</v>
      </c>
      <c r="AL91" s="44">
        <v>1361</v>
      </c>
      <c r="AM91" s="44">
        <v>1430</v>
      </c>
    </row>
    <row r="92" spans="2:39" x14ac:dyDescent="0.2">
      <c r="B92" s="44">
        <v>2015</v>
      </c>
      <c r="C92" s="263">
        <v>42092</v>
      </c>
      <c r="D92" s="264">
        <f t="shared" si="3"/>
        <v>7</v>
      </c>
      <c r="E92" s="44">
        <v>123</v>
      </c>
      <c r="F92" s="44">
        <v>7</v>
      </c>
      <c r="G92" s="44">
        <v>168</v>
      </c>
      <c r="H92" s="44">
        <v>175</v>
      </c>
      <c r="I92" s="44">
        <v>974</v>
      </c>
      <c r="J92" s="44">
        <v>42</v>
      </c>
      <c r="K92" s="44">
        <v>1209</v>
      </c>
      <c r="L92" s="44">
        <v>1251</v>
      </c>
      <c r="M92" s="44">
        <f t="shared" si="4"/>
        <v>142.28571428571428</v>
      </c>
      <c r="N92" s="44">
        <f t="shared" si="5"/>
        <v>5.7142857142857144</v>
      </c>
      <c r="AC92" s="44">
        <v>2016</v>
      </c>
      <c r="AD92" s="263">
        <v>42617</v>
      </c>
      <c r="AE92" s="264">
        <v>7</v>
      </c>
      <c r="AF92" s="44">
        <v>141</v>
      </c>
      <c r="AG92" s="44">
        <v>11</v>
      </c>
      <c r="AH92" s="44">
        <v>192</v>
      </c>
      <c r="AI92" s="44">
        <v>203</v>
      </c>
      <c r="AJ92" s="44">
        <v>1099</v>
      </c>
      <c r="AK92" s="44">
        <v>74</v>
      </c>
      <c r="AL92" s="44">
        <v>1361</v>
      </c>
      <c r="AM92" s="44">
        <v>1435</v>
      </c>
    </row>
    <row r="93" spans="2:39" x14ac:dyDescent="0.2">
      <c r="B93" s="44">
        <v>2015</v>
      </c>
      <c r="C93" s="263">
        <v>42093</v>
      </c>
      <c r="D93" s="264">
        <f t="shared" si="3"/>
        <v>1</v>
      </c>
      <c r="E93" s="44">
        <v>139</v>
      </c>
      <c r="F93" s="44">
        <v>7</v>
      </c>
      <c r="G93" s="44">
        <v>171</v>
      </c>
      <c r="H93" s="44">
        <v>178</v>
      </c>
      <c r="I93" s="44">
        <v>991</v>
      </c>
      <c r="J93" s="44">
        <v>45</v>
      </c>
      <c r="K93" s="44">
        <v>1238</v>
      </c>
      <c r="L93" s="44">
        <v>1283</v>
      </c>
      <c r="M93" s="44">
        <f t="shared" si="4"/>
        <v>144.71428571428572</v>
      </c>
      <c r="N93" s="44">
        <f t="shared" si="5"/>
        <v>6.5714285714285712</v>
      </c>
      <c r="AC93" s="44">
        <v>2016</v>
      </c>
      <c r="AD93" s="263">
        <v>42624</v>
      </c>
      <c r="AE93" s="264">
        <v>7</v>
      </c>
      <c r="AF93" s="44">
        <v>143</v>
      </c>
      <c r="AG93" s="44">
        <v>10</v>
      </c>
      <c r="AH93" s="44">
        <v>200</v>
      </c>
      <c r="AI93" s="44">
        <v>210</v>
      </c>
      <c r="AJ93" s="44">
        <v>1304</v>
      </c>
      <c r="AK93" s="44">
        <v>91</v>
      </c>
      <c r="AL93" s="44">
        <v>1584</v>
      </c>
      <c r="AM93" s="44">
        <v>1675</v>
      </c>
    </row>
    <row r="94" spans="2:39" x14ac:dyDescent="0.2">
      <c r="B94" s="44">
        <v>2015</v>
      </c>
      <c r="C94" s="263">
        <v>42094</v>
      </c>
      <c r="D94" s="264">
        <f t="shared" si="3"/>
        <v>2</v>
      </c>
      <c r="E94" s="44">
        <v>149</v>
      </c>
      <c r="F94" s="44">
        <v>4</v>
      </c>
      <c r="G94" s="44">
        <v>181</v>
      </c>
      <c r="H94" s="44">
        <v>185</v>
      </c>
      <c r="I94" s="44">
        <v>997</v>
      </c>
      <c r="J94" s="44">
        <v>43</v>
      </c>
      <c r="K94" s="44">
        <v>1244</v>
      </c>
      <c r="L94" s="44">
        <v>1287</v>
      </c>
      <c r="M94" s="44">
        <f t="shared" si="4"/>
        <v>145.57142857142858</v>
      </c>
      <c r="N94" s="44">
        <f t="shared" si="5"/>
        <v>6.5714285714285712</v>
      </c>
      <c r="AC94" s="44">
        <v>2016</v>
      </c>
      <c r="AD94" s="263">
        <v>42631</v>
      </c>
      <c r="AE94" s="264">
        <v>7</v>
      </c>
      <c r="AF94" s="44">
        <v>119</v>
      </c>
      <c r="AG94" s="44">
        <v>14</v>
      </c>
      <c r="AH94" s="44">
        <v>181</v>
      </c>
      <c r="AI94" s="44">
        <v>195</v>
      </c>
      <c r="AJ94" s="44">
        <v>1155</v>
      </c>
      <c r="AK94" s="44">
        <v>80</v>
      </c>
      <c r="AL94" s="44">
        <v>1470</v>
      </c>
      <c r="AM94" s="44">
        <v>1550</v>
      </c>
    </row>
    <row r="95" spans="2:39" x14ac:dyDescent="0.2">
      <c r="B95" s="44">
        <v>2015</v>
      </c>
      <c r="C95" s="263">
        <v>42095</v>
      </c>
      <c r="D95" s="264">
        <f t="shared" si="3"/>
        <v>3</v>
      </c>
      <c r="E95" s="44">
        <v>145</v>
      </c>
      <c r="F95" s="44">
        <v>4</v>
      </c>
      <c r="G95" s="44">
        <v>167</v>
      </c>
      <c r="H95" s="44">
        <v>171</v>
      </c>
      <c r="I95" s="44">
        <v>996</v>
      </c>
      <c r="J95" s="44">
        <v>40</v>
      </c>
      <c r="K95" s="44">
        <v>1236</v>
      </c>
      <c r="L95" s="44">
        <v>1276</v>
      </c>
      <c r="M95" s="44">
        <f t="shared" si="4"/>
        <v>145.28571428571428</v>
      </c>
      <c r="N95" s="44">
        <f t="shared" si="5"/>
        <v>7</v>
      </c>
      <c r="AC95" s="44">
        <v>2016</v>
      </c>
      <c r="AD95" s="263">
        <v>42638</v>
      </c>
      <c r="AE95" s="264">
        <v>7</v>
      </c>
      <c r="AF95" s="44">
        <v>152</v>
      </c>
      <c r="AG95" s="44">
        <v>10</v>
      </c>
      <c r="AH95" s="44">
        <v>229</v>
      </c>
      <c r="AI95" s="44">
        <v>239</v>
      </c>
      <c r="AJ95" s="44">
        <v>1206</v>
      </c>
      <c r="AK95" s="44">
        <v>71</v>
      </c>
      <c r="AL95" s="44">
        <v>1523</v>
      </c>
      <c r="AM95" s="44">
        <v>1594</v>
      </c>
    </row>
    <row r="96" spans="2:39" x14ac:dyDescent="0.2">
      <c r="B96" s="44">
        <v>2015</v>
      </c>
      <c r="C96" s="263">
        <v>42096</v>
      </c>
      <c r="D96" s="264">
        <f t="shared" si="3"/>
        <v>4</v>
      </c>
      <c r="E96" s="44">
        <v>143</v>
      </c>
      <c r="F96" s="44">
        <v>9</v>
      </c>
      <c r="G96" s="44">
        <v>171</v>
      </c>
      <c r="H96" s="44">
        <v>180</v>
      </c>
      <c r="I96" s="44">
        <v>1013</v>
      </c>
      <c r="J96" s="44">
        <v>46</v>
      </c>
      <c r="K96" s="44">
        <v>1262</v>
      </c>
      <c r="L96" s="44">
        <v>1308</v>
      </c>
      <c r="M96" s="44">
        <f t="shared" si="4"/>
        <v>142.85714285714286</v>
      </c>
      <c r="N96" s="44">
        <f t="shared" si="5"/>
        <v>8.1428571428571423</v>
      </c>
      <c r="AC96" s="44">
        <v>2016</v>
      </c>
      <c r="AD96" s="263">
        <v>42645</v>
      </c>
      <c r="AE96" s="264">
        <v>7</v>
      </c>
      <c r="AF96" s="44">
        <v>130</v>
      </c>
      <c r="AG96" s="44">
        <v>19</v>
      </c>
      <c r="AH96" s="44">
        <v>176</v>
      </c>
      <c r="AI96" s="44">
        <v>195</v>
      </c>
      <c r="AJ96" s="44">
        <v>1241</v>
      </c>
      <c r="AK96" s="44">
        <v>81</v>
      </c>
      <c r="AL96" s="44">
        <v>1544</v>
      </c>
      <c r="AM96" s="44">
        <v>1625</v>
      </c>
    </row>
    <row r="97" spans="2:39" x14ac:dyDescent="0.2">
      <c r="B97" s="44">
        <v>2015</v>
      </c>
      <c r="C97" s="263">
        <v>42097</v>
      </c>
      <c r="D97" s="264">
        <f t="shared" si="3"/>
        <v>5</v>
      </c>
      <c r="E97" s="44">
        <v>175</v>
      </c>
      <c r="F97" s="44">
        <v>7</v>
      </c>
      <c r="G97" s="44">
        <v>216</v>
      </c>
      <c r="H97" s="44">
        <v>223</v>
      </c>
      <c r="I97" s="44">
        <v>1019</v>
      </c>
      <c r="J97" s="44">
        <v>46</v>
      </c>
      <c r="K97" s="44">
        <v>1269</v>
      </c>
      <c r="L97" s="44">
        <v>1315</v>
      </c>
      <c r="M97" s="44">
        <f t="shared" si="4"/>
        <v>137.42857142857142</v>
      </c>
      <c r="N97" s="44">
        <f t="shared" si="5"/>
        <v>9.1428571428571423</v>
      </c>
      <c r="AC97" s="44">
        <v>2016</v>
      </c>
      <c r="AD97" s="263">
        <v>42652</v>
      </c>
      <c r="AE97" s="264">
        <v>7</v>
      </c>
      <c r="AF97" s="44">
        <v>142</v>
      </c>
      <c r="AG97" s="44">
        <v>7</v>
      </c>
      <c r="AH97" s="44">
        <v>212</v>
      </c>
      <c r="AI97" s="44">
        <v>219</v>
      </c>
      <c r="AJ97" s="44">
        <v>1376</v>
      </c>
      <c r="AK97" s="44">
        <v>73</v>
      </c>
      <c r="AL97" s="44">
        <v>1756</v>
      </c>
      <c r="AM97" s="44">
        <v>1829</v>
      </c>
    </row>
    <row r="98" spans="2:39" x14ac:dyDescent="0.2">
      <c r="B98" s="44">
        <v>2015</v>
      </c>
      <c r="C98" s="263">
        <v>42098</v>
      </c>
      <c r="D98" s="264">
        <f t="shared" si="3"/>
        <v>6</v>
      </c>
      <c r="E98" s="44">
        <v>143</v>
      </c>
      <c r="F98" s="44">
        <v>11</v>
      </c>
      <c r="G98" s="44">
        <v>197</v>
      </c>
      <c r="H98" s="44">
        <v>208</v>
      </c>
      <c r="I98" s="44">
        <v>1017</v>
      </c>
      <c r="J98" s="44">
        <v>49</v>
      </c>
      <c r="K98" s="44">
        <v>1271</v>
      </c>
      <c r="L98" s="44">
        <v>1320</v>
      </c>
      <c r="M98" s="44">
        <f t="shared" si="4"/>
        <v>141.28571428571428</v>
      </c>
      <c r="N98" s="44">
        <f t="shared" si="5"/>
        <v>9.7142857142857135</v>
      </c>
      <c r="AC98" s="44">
        <v>2016</v>
      </c>
      <c r="AD98" s="263">
        <v>42659</v>
      </c>
      <c r="AE98" s="264">
        <v>7</v>
      </c>
      <c r="AF98" s="44">
        <v>139</v>
      </c>
      <c r="AG98" s="44">
        <v>6</v>
      </c>
      <c r="AH98" s="44">
        <v>174</v>
      </c>
      <c r="AI98" s="44">
        <v>180</v>
      </c>
      <c r="AJ98" s="44">
        <v>1289</v>
      </c>
      <c r="AK98" s="44">
        <v>66</v>
      </c>
      <c r="AL98" s="44">
        <v>1557</v>
      </c>
      <c r="AM98" s="44">
        <v>1623</v>
      </c>
    </row>
    <row r="99" spans="2:39" x14ac:dyDescent="0.2">
      <c r="B99" s="44">
        <v>2015</v>
      </c>
      <c r="C99" s="263">
        <v>42099</v>
      </c>
      <c r="D99" s="264">
        <f t="shared" si="3"/>
        <v>7</v>
      </c>
      <c r="E99" s="44">
        <v>106</v>
      </c>
      <c r="F99" s="44">
        <v>15</v>
      </c>
      <c r="G99" s="44">
        <v>157</v>
      </c>
      <c r="H99" s="44">
        <v>172</v>
      </c>
      <c r="I99" s="44">
        <v>1000</v>
      </c>
      <c r="J99" s="44">
        <v>57</v>
      </c>
      <c r="K99" s="44">
        <v>1260</v>
      </c>
      <c r="L99" s="44">
        <v>1317</v>
      </c>
      <c r="M99" s="44">
        <f t="shared" si="4"/>
        <v>150.14285714285714</v>
      </c>
      <c r="N99" s="44">
        <f t="shared" si="5"/>
        <v>10</v>
      </c>
      <c r="AC99" s="44">
        <v>2016</v>
      </c>
      <c r="AD99" s="263">
        <v>42666</v>
      </c>
      <c r="AE99" s="264">
        <v>7</v>
      </c>
      <c r="AF99" s="44">
        <v>130</v>
      </c>
      <c r="AG99" s="44">
        <v>4</v>
      </c>
      <c r="AH99" s="44">
        <v>195</v>
      </c>
      <c r="AI99" s="44">
        <v>199</v>
      </c>
      <c r="AJ99" s="44">
        <v>1195</v>
      </c>
      <c r="AK99" s="44">
        <v>61</v>
      </c>
      <c r="AL99" s="44">
        <v>1489</v>
      </c>
      <c r="AM99" s="44">
        <v>1550</v>
      </c>
    </row>
    <row r="100" spans="2:39" x14ac:dyDescent="0.2">
      <c r="B100" s="44">
        <v>2015</v>
      </c>
      <c r="C100" s="263">
        <v>42100</v>
      </c>
      <c r="D100" s="264">
        <f t="shared" si="3"/>
        <v>1</v>
      </c>
      <c r="E100" s="44">
        <v>101</v>
      </c>
      <c r="F100" s="44">
        <v>14</v>
      </c>
      <c r="G100" s="44">
        <v>116</v>
      </c>
      <c r="H100" s="44">
        <v>130</v>
      </c>
      <c r="I100" s="44">
        <v>962</v>
      </c>
      <c r="J100" s="44">
        <v>64</v>
      </c>
      <c r="K100" s="44">
        <v>1205</v>
      </c>
      <c r="L100" s="44">
        <v>1269</v>
      </c>
      <c r="M100" s="44">
        <f t="shared" si="4"/>
        <v>155.28571428571428</v>
      </c>
      <c r="N100" s="44">
        <f t="shared" si="5"/>
        <v>10.285714285714286</v>
      </c>
      <c r="AC100" s="44">
        <v>2016</v>
      </c>
      <c r="AD100" s="263">
        <v>42673</v>
      </c>
      <c r="AE100" s="264">
        <v>7</v>
      </c>
      <c r="AF100" s="44">
        <v>147</v>
      </c>
      <c r="AG100" s="44">
        <v>13</v>
      </c>
      <c r="AH100" s="44">
        <v>202</v>
      </c>
      <c r="AI100" s="44">
        <v>215</v>
      </c>
      <c r="AJ100" s="44">
        <v>1136</v>
      </c>
      <c r="AK100" s="44">
        <v>72</v>
      </c>
      <c r="AL100" s="44">
        <v>1461</v>
      </c>
      <c r="AM100" s="44">
        <v>1533</v>
      </c>
    </row>
    <row r="101" spans="2:39" x14ac:dyDescent="0.2">
      <c r="B101" s="44">
        <v>2015</v>
      </c>
      <c r="C101" s="263">
        <v>42101</v>
      </c>
      <c r="D101" s="264">
        <f t="shared" si="3"/>
        <v>2</v>
      </c>
      <c r="E101" s="44">
        <v>176</v>
      </c>
      <c r="F101" s="44">
        <v>8</v>
      </c>
      <c r="G101" s="44">
        <v>210</v>
      </c>
      <c r="H101" s="44">
        <v>218</v>
      </c>
      <c r="I101" s="44">
        <v>989</v>
      </c>
      <c r="J101" s="44">
        <v>68</v>
      </c>
      <c r="K101" s="44">
        <v>1234</v>
      </c>
      <c r="L101" s="44">
        <v>1302</v>
      </c>
      <c r="M101" s="44">
        <f t="shared" si="4"/>
        <v>158.71428571428572</v>
      </c>
      <c r="N101" s="44">
        <f t="shared" si="5"/>
        <v>10.857142857142858</v>
      </c>
      <c r="AC101" s="44">
        <v>2016</v>
      </c>
      <c r="AD101" s="263">
        <v>42680</v>
      </c>
      <c r="AE101" s="264">
        <v>7</v>
      </c>
      <c r="AF101" s="44">
        <v>126</v>
      </c>
      <c r="AG101" s="44">
        <v>11</v>
      </c>
      <c r="AH101" s="44">
        <v>177</v>
      </c>
      <c r="AI101" s="44">
        <v>188</v>
      </c>
      <c r="AJ101" s="44">
        <v>1107</v>
      </c>
      <c r="AK101" s="44">
        <v>58</v>
      </c>
      <c r="AL101" s="44">
        <v>1408</v>
      </c>
      <c r="AM101" s="44">
        <v>1466</v>
      </c>
    </row>
    <row r="102" spans="2:39" x14ac:dyDescent="0.2">
      <c r="B102" s="44">
        <v>2015</v>
      </c>
      <c r="C102" s="263">
        <v>42102</v>
      </c>
      <c r="D102" s="264">
        <f t="shared" si="3"/>
        <v>3</v>
      </c>
      <c r="E102" s="44">
        <v>207</v>
      </c>
      <c r="F102" s="44">
        <v>6</v>
      </c>
      <c r="G102" s="44">
        <v>248</v>
      </c>
      <c r="H102" s="44">
        <v>254</v>
      </c>
      <c r="I102" s="44">
        <v>1051</v>
      </c>
      <c r="J102" s="44">
        <v>70</v>
      </c>
      <c r="K102" s="44">
        <v>1315</v>
      </c>
      <c r="L102" s="44">
        <v>1385</v>
      </c>
      <c r="M102" s="44">
        <f t="shared" si="4"/>
        <v>161</v>
      </c>
      <c r="N102" s="44">
        <f t="shared" si="5"/>
        <v>10.285714285714286</v>
      </c>
      <c r="AC102" s="44">
        <v>2016</v>
      </c>
      <c r="AD102" s="263">
        <v>42687</v>
      </c>
      <c r="AE102" s="264">
        <v>7</v>
      </c>
      <c r="AF102" s="44">
        <v>141</v>
      </c>
      <c r="AG102" s="44">
        <v>1</v>
      </c>
      <c r="AH102" s="44">
        <v>201</v>
      </c>
      <c r="AI102" s="44">
        <v>202</v>
      </c>
      <c r="AJ102" s="44">
        <v>1219</v>
      </c>
      <c r="AK102" s="44">
        <v>45</v>
      </c>
      <c r="AL102" s="44">
        <v>1601</v>
      </c>
      <c r="AM102" s="44">
        <v>1646</v>
      </c>
    </row>
    <row r="103" spans="2:39" x14ac:dyDescent="0.2">
      <c r="B103" s="44">
        <v>2015</v>
      </c>
      <c r="C103" s="263">
        <v>42103</v>
      </c>
      <c r="D103" s="264">
        <f t="shared" si="3"/>
        <v>4</v>
      </c>
      <c r="E103" s="44">
        <v>179</v>
      </c>
      <c r="F103" s="44">
        <v>11</v>
      </c>
      <c r="G103" s="44">
        <v>208</v>
      </c>
      <c r="H103" s="44">
        <v>219</v>
      </c>
      <c r="I103" s="44">
        <v>1087</v>
      </c>
      <c r="J103" s="44">
        <v>72</v>
      </c>
      <c r="K103" s="44">
        <v>1352</v>
      </c>
      <c r="L103" s="44">
        <v>1424</v>
      </c>
      <c r="M103" s="44">
        <f t="shared" si="4"/>
        <v>167.14285714285714</v>
      </c>
      <c r="N103" s="44">
        <f t="shared" si="5"/>
        <v>9.4285714285714288</v>
      </c>
      <c r="AC103" s="44">
        <v>2016</v>
      </c>
      <c r="AD103" s="263">
        <v>42694</v>
      </c>
      <c r="AE103" s="264">
        <v>7</v>
      </c>
      <c r="AF103" s="44">
        <v>131</v>
      </c>
      <c r="AG103" s="44">
        <v>6</v>
      </c>
      <c r="AH103" s="44">
        <v>186</v>
      </c>
      <c r="AI103" s="44">
        <v>192</v>
      </c>
      <c r="AJ103" s="44">
        <v>1241</v>
      </c>
      <c r="AK103" s="44">
        <v>65</v>
      </c>
      <c r="AL103" s="44">
        <v>1556</v>
      </c>
      <c r="AM103" s="44">
        <v>1621</v>
      </c>
    </row>
    <row r="104" spans="2:39" x14ac:dyDescent="0.2">
      <c r="B104" s="44">
        <v>2015</v>
      </c>
      <c r="C104" s="263">
        <v>42104</v>
      </c>
      <c r="D104" s="264">
        <f t="shared" si="3"/>
        <v>5</v>
      </c>
      <c r="E104" s="44">
        <v>199</v>
      </c>
      <c r="F104" s="44">
        <v>11</v>
      </c>
      <c r="G104" s="44">
        <v>235</v>
      </c>
      <c r="H104" s="44">
        <v>246</v>
      </c>
      <c r="I104" s="44">
        <v>1111</v>
      </c>
      <c r="J104" s="44">
        <v>76</v>
      </c>
      <c r="K104" s="44">
        <v>1371</v>
      </c>
      <c r="L104" s="44">
        <v>1447</v>
      </c>
      <c r="M104" s="44">
        <f t="shared" si="4"/>
        <v>175.71428571428572</v>
      </c>
      <c r="N104" s="44">
        <f t="shared" si="5"/>
        <v>8.2857142857142865</v>
      </c>
      <c r="AC104" s="44">
        <v>2016</v>
      </c>
      <c r="AD104" s="263">
        <v>42701</v>
      </c>
      <c r="AE104" s="264">
        <v>7</v>
      </c>
      <c r="AF104" s="44">
        <v>130</v>
      </c>
      <c r="AG104" s="44">
        <v>11</v>
      </c>
      <c r="AH104" s="44">
        <v>172</v>
      </c>
      <c r="AI104" s="44">
        <v>183</v>
      </c>
      <c r="AJ104" s="44">
        <v>1190</v>
      </c>
      <c r="AK104" s="44">
        <v>82</v>
      </c>
      <c r="AL104" s="44">
        <v>1441</v>
      </c>
      <c r="AM104" s="44">
        <v>1523</v>
      </c>
    </row>
    <row r="105" spans="2:39" x14ac:dyDescent="0.2">
      <c r="B105" s="44">
        <v>2015</v>
      </c>
      <c r="C105" s="263">
        <v>42105</v>
      </c>
      <c r="D105" s="264">
        <f t="shared" si="3"/>
        <v>6</v>
      </c>
      <c r="E105" s="44">
        <v>159</v>
      </c>
      <c r="F105" s="44">
        <v>7</v>
      </c>
      <c r="G105" s="44">
        <v>215</v>
      </c>
      <c r="H105" s="44">
        <v>222</v>
      </c>
      <c r="I105" s="44">
        <v>1127</v>
      </c>
      <c r="J105" s="44">
        <v>72</v>
      </c>
      <c r="K105" s="44">
        <v>1389</v>
      </c>
      <c r="L105" s="44">
        <v>1461</v>
      </c>
      <c r="M105" s="44">
        <f t="shared" si="4"/>
        <v>177.85714285714286</v>
      </c>
      <c r="N105" s="44">
        <f t="shared" si="5"/>
        <v>8.1428571428571423</v>
      </c>
      <c r="AC105" s="44">
        <v>2016</v>
      </c>
      <c r="AD105" s="263">
        <v>42708</v>
      </c>
      <c r="AE105" s="264">
        <v>7</v>
      </c>
      <c r="AF105" s="44">
        <v>117</v>
      </c>
      <c r="AG105" s="44">
        <v>12</v>
      </c>
      <c r="AH105" s="44">
        <v>159</v>
      </c>
      <c r="AI105" s="44">
        <v>171</v>
      </c>
      <c r="AJ105" s="44">
        <v>1299</v>
      </c>
      <c r="AK105" s="44">
        <v>56</v>
      </c>
      <c r="AL105" s="44">
        <v>1577</v>
      </c>
      <c r="AM105" s="44">
        <v>1633</v>
      </c>
    </row>
    <row r="106" spans="2:39" x14ac:dyDescent="0.2">
      <c r="B106" s="44">
        <v>2015</v>
      </c>
      <c r="C106" s="263">
        <v>42106</v>
      </c>
      <c r="D106" s="264">
        <f t="shared" si="3"/>
        <v>7</v>
      </c>
      <c r="E106" s="44">
        <v>149</v>
      </c>
      <c r="F106" s="44">
        <v>9</v>
      </c>
      <c r="G106" s="44">
        <v>193</v>
      </c>
      <c r="H106" s="44">
        <v>202</v>
      </c>
      <c r="I106" s="44">
        <v>1170</v>
      </c>
      <c r="J106" s="44">
        <v>66</v>
      </c>
      <c r="K106" s="44">
        <v>1425</v>
      </c>
      <c r="L106" s="44">
        <v>1491</v>
      </c>
      <c r="M106" s="44">
        <f t="shared" si="4"/>
        <v>174.57142857142858</v>
      </c>
      <c r="N106" s="44">
        <f t="shared" si="5"/>
        <v>8</v>
      </c>
      <c r="AC106" s="44">
        <v>2016</v>
      </c>
      <c r="AD106" s="263">
        <v>42715</v>
      </c>
      <c r="AE106" s="264">
        <v>7</v>
      </c>
      <c r="AF106" s="44">
        <v>133</v>
      </c>
      <c r="AG106" s="44">
        <v>18</v>
      </c>
      <c r="AH106" s="44">
        <v>200</v>
      </c>
      <c r="AI106" s="44">
        <v>218</v>
      </c>
      <c r="AJ106" s="44">
        <v>1307</v>
      </c>
      <c r="AK106" s="44">
        <v>96</v>
      </c>
      <c r="AL106" s="44">
        <v>1606</v>
      </c>
      <c r="AM106" s="44">
        <v>1702</v>
      </c>
    </row>
    <row r="107" spans="2:39" x14ac:dyDescent="0.2">
      <c r="B107" s="44">
        <v>2015</v>
      </c>
      <c r="C107" s="263">
        <v>42107</v>
      </c>
      <c r="D107" s="264">
        <f t="shared" si="3"/>
        <v>1</v>
      </c>
      <c r="E107" s="44">
        <v>161</v>
      </c>
      <c r="F107" s="44">
        <v>6</v>
      </c>
      <c r="G107" s="44">
        <v>203</v>
      </c>
      <c r="H107" s="44">
        <v>209</v>
      </c>
      <c r="I107" s="44">
        <v>1230</v>
      </c>
      <c r="J107" s="44">
        <v>58</v>
      </c>
      <c r="K107" s="44">
        <v>1512</v>
      </c>
      <c r="L107" s="44">
        <v>1570</v>
      </c>
      <c r="M107" s="44">
        <f t="shared" si="4"/>
        <v>168.42857142857142</v>
      </c>
      <c r="N107" s="44">
        <f t="shared" si="5"/>
        <v>7</v>
      </c>
      <c r="AC107" s="44">
        <v>2016</v>
      </c>
      <c r="AD107" s="263">
        <v>42722</v>
      </c>
      <c r="AE107" s="264">
        <v>7</v>
      </c>
      <c r="AF107" s="44">
        <v>120</v>
      </c>
      <c r="AG107" s="44">
        <v>8</v>
      </c>
      <c r="AH107" s="44">
        <v>188</v>
      </c>
      <c r="AI107" s="44">
        <v>196</v>
      </c>
      <c r="AJ107" s="44">
        <v>1283</v>
      </c>
      <c r="AK107" s="44">
        <v>71</v>
      </c>
      <c r="AL107" s="44">
        <v>1641</v>
      </c>
      <c r="AM107" s="44">
        <v>1712</v>
      </c>
    </row>
    <row r="108" spans="2:39" x14ac:dyDescent="0.2">
      <c r="B108" s="44">
        <v>2015</v>
      </c>
      <c r="C108" s="263">
        <v>42108</v>
      </c>
      <c r="D108" s="264">
        <f t="shared" si="3"/>
        <v>2</v>
      </c>
      <c r="E108" s="44">
        <v>191</v>
      </c>
      <c r="F108" s="44">
        <v>7</v>
      </c>
      <c r="G108" s="44">
        <v>226</v>
      </c>
      <c r="H108" s="44">
        <v>233</v>
      </c>
      <c r="I108" s="44">
        <v>1245</v>
      </c>
      <c r="J108" s="44">
        <v>57</v>
      </c>
      <c r="K108" s="44">
        <v>1528</v>
      </c>
      <c r="L108" s="44">
        <v>1585</v>
      </c>
      <c r="M108" s="44">
        <f t="shared" si="4"/>
        <v>161.57142857142858</v>
      </c>
      <c r="N108" s="44">
        <f t="shared" si="5"/>
        <v>5.8571428571428568</v>
      </c>
      <c r="AC108" s="44">
        <v>2016</v>
      </c>
      <c r="AD108" s="263">
        <v>42729</v>
      </c>
      <c r="AE108" s="264">
        <v>7</v>
      </c>
      <c r="AF108" s="44">
        <v>74</v>
      </c>
      <c r="AG108" s="44">
        <v>6</v>
      </c>
      <c r="AH108" s="44">
        <v>110</v>
      </c>
      <c r="AI108" s="44">
        <v>116</v>
      </c>
      <c r="AJ108" s="44">
        <v>918</v>
      </c>
      <c r="AK108" s="44">
        <v>77</v>
      </c>
      <c r="AL108" s="44">
        <v>1197</v>
      </c>
      <c r="AM108" s="44">
        <v>1274</v>
      </c>
    </row>
    <row r="109" spans="2:39" x14ac:dyDescent="0.2">
      <c r="B109" s="44">
        <v>2015</v>
      </c>
      <c r="C109" s="263">
        <v>42109</v>
      </c>
      <c r="D109" s="264">
        <f t="shared" si="3"/>
        <v>3</v>
      </c>
      <c r="E109" s="44">
        <v>184</v>
      </c>
      <c r="F109" s="44">
        <v>5</v>
      </c>
      <c r="G109" s="44">
        <v>214</v>
      </c>
      <c r="H109" s="44">
        <v>219</v>
      </c>
      <c r="I109" s="44">
        <v>1222</v>
      </c>
      <c r="J109" s="44">
        <v>56</v>
      </c>
      <c r="K109" s="44">
        <v>1494</v>
      </c>
      <c r="L109" s="44">
        <v>1550</v>
      </c>
      <c r="M109" s="44">
        <f t="shared" si="4"/>
        <v>164.14285714285714</v>
      </c>
      <c r="N109" s="44">
        <f t="shared" si="5"/>
        <v>6.7142857142857144</v>
      </c>
      <c r="AC109" s="44">
        <v>2017</v>
      </c>
      <c r="AD109" s="263">
        <v>42736</v>
      </c>
      <c r="AE109" s="264">
        <v>7</v>
      </c>
      <c r="AF109" s="44">
        <v>98</v>
      </c>
      <c r="AG109" s="44">
        <v>7</v>
      </c>
      <c r="AH109" s="44">
        <v>151</v>
      </c>
      <c r="AI109" s="44">
        <v>158</v>
      </c>
      <c r="AJ109" s="44">
        <v>794</v>
      </c>
      <c r="AK109" s="44">
        <v>61</v>
      </c>
      <c r="AL109" s="44">
        <v>1024</v>
      </c>
      <c r="AM109" s="44">
        <v>1085</v>
      </c>
    </row>
    <row r="110" spans="2:39" x14ac:dyDescent="0.2">
      <c r="B110" s="44">
        <v>2015</v>
      </c>
      <c r="C110" s="263">
        <v>42110</v>
      </c>
      <c r="D110" s="264">
        <f t="shared" si="3"/>
        <v>4</v>
      </c>
      <c r="E110" s="44">
        <v>136</v>
      </c>
      <c r="F110" s="44">
        <v>4</v>
      </c>
      <c r="G110" s="44">
        <v>167</v>
      </c>
      <c r="H110" s="44">
        <v>171</v>
      </c>
      <c r="I110" s="44">
        <v>1179</v>
      </c>
      <c r="J110" s="44">
        <v>49</v>
      </c>
      <c r="K110" s="44">
        <v>1453</v>
      </c>
      <c r="L110" s="44">
        <v>1502</v>
      </c>
      <c r="M110" s="44">
        <f t="shared" si="4"/>
        <v>161</v>
      </c>
      <c r="N110" s="44">
        <f t="shared" si="5"/>
        <v>7.1428571428571432</v>
      </c>
      <c r="AC110" s="44">
        <v>2017</v>
      </c>
      <c r="AD110" s="263">
        <v>42743</v>
      </c>
      <c r="AE110" s="264">
        <v>7</v>
      </c>
      <c r="AF110" s="44">
        <v>99</v>
      </c>
      <c r="AG110" s="44">
        <v>13</v>
      </c>
      <c r="AH110" s="44">
        <v>162</v>
      </c>
      <c r="AI110" s="44">
        <v>175</v>
      </c>
      <c r="AJ110" s="44">
        <v>983</v>
      </c>
      <c r="AK110" s="44">
        <v>74</v>
      </c>
      <c r="AL110" s="44">
        <v>1221</v>
      </c>
      <c r="AM110" s="44">
        <v>1295</v>
      </c>
    </row>
    <row r="111" spans="2:39" x14ac:dyDescent="0.2">
      <c r="B111" s="44">
        <v>2015</v>
      </c>
      <c r="C111" s="263">
        <v>42111</v>
      </c>
      <c r="D111" s="264">
        <f t="shared" si="3"/>
        <v>5</v>
      </c>
      <c r="E111" s="44">
        <v>151</v>
      </c>
      <c r="F111" s="44">
        <v>3</v>
      </c>
      <c r="G111" s="44">
        <v>164</v>
      </c>
      <c r="H111" s="44">
        <v>167</v>
      </c>
      <c r="I111" s="44">
        <v>1131</v>
      </c>
      <c r="J111" s="44">
        <v>41</v>
      </c>
      <c r="K111" s="44">
        <v>1382</v>
      </c>
      <c r="L111" s="44">
        <v>1423</v>
      </c>
      <c r="M111" s="44">
        <f t="shared" si="4"/>
        <v>160.14285714285714</v>
      </c>
      <c r="N111" s="44">
        <f t="shared" si="5"/>
        <v>7.5714285714285712</v>
      </c>
      <c r="AC111" s="44">
        <v>2017</v>
      </c>
      <c r="AD111" s="263">
        <v>42750</v>
      </c>
      <c r="AE111" s="264">
        <v>7</v>
      </c>
      <c r="AF111" s="44">
        <v>92</v>
      </c>
      <c r="AG111" s="44">
        <v>7</v>
      </c>
      <c r="AH111" s="44">
        <v>123</v>
      </c>
      <c r="AI111" s="44">
        <v>130</v>
      </c>
      <c r="AJ111" s="44">
        <v>1055</v>
      </c>
      <c r="AK111" s="44">
        <v>62</v>
      </c>
      <c r="AL111" s="44">
        <v>1243</v>
      </c>
      <c r="AM111" s="44">
        <v>1305</v>
      </c>
    </row>
    <row r="112" spans="2:39" x14ac:dyDescent="0.2">
      <c r="B112" s="44">
        <v>2015</v>
      </c>
      <c r="C112" s="263">
        <v>42112</v>
      </c>
      <c r="D112" s="264">
        <f t="shared" si="3"/>
        <v>6</v>
      </c>
      <c r="E112" s="44">
        <v>177</v>
      </c>
      <c r="F112" s="44">
        <v>13</v>
      </c>
      <c r="G112" s="44">
        <v>229</v>
      </c>
      <c r="H112" s="44">
        <v>242</v>
      </c>
      <c r="I112" s="44">
        <v>1149</v>
      </c>
      <c r="J112" s="44">
        <v>47</v>
      </c>
      <c r="K112" s="44">
        <v>1396</v>
      </c>
      <c r="L112" s="44">
        <v>1443</v>
      </c>
      <c r="M112" s="44">
        <f t="shared" si="4"/>
        <v>157.42857142857142</v>
      </c>
      <c r="N112" s="44">
        <f t="shared" si="5"/>
        <v>8</v>
      </c>
      <c r="AC112" s="44">
        <v>2017</v>
      </c>
      <c r="AD112" s="263">
        <v>42757</v>
      </c>
      <c r="AE112" s="264">
        <v>7</v>
      </c>
      <c r="AF112" s="44">
        <v>110</v>
      </c>
      <c r="AG112" s="44">
        <v>8</v>
      </c>
      <c r="AH112" s="44">
        <v>162</v>
      </c>
      <c r="AI112" s="44">
        <v>170</v>
      </c>
      <c r="AJ112" s="44">
        <v>991</v>
      </c>
      <c r="AK112" s="44">
        <v>58</v>
      </c>
      <c r="AL112" s="44">
        <v>1211</v>
      </c>
      <c r="AM112" s="44">
        <v>1269</v>
      </c>
    </row>
    <row r="113" spans="2:39" x14ac:dyDescent="0.2">
      <c r="B113" s="44">
        <v>2015</v>
      </c>
      <c r="C113" s="263">
        <v>42113</v>
      </c>
      <c r="D113" s="264">
        <f t="shared" si="3"/>
        <v>7</v>
      </c>
      <c r="E113" s="44">
        <v>127</v>
      </c>
      <c r="F113" s="44">
        <v>12</v>
      </c>
      <c r="G113" s="44">
        <v>172</v>
      </c>
      <c r="H113" s="44">
        <v>184</v>
      </c>
      <c r="I113" s="44">
        <v>1127</v>
      </c>
      <c r="J113" s="44">
        <v>50</v>
      </c>
      <c r="K113" s="44">
        <v>1375</v>
      </c>
      <c r="L113" s="44">
        <v>1425</v>
      </c>
      <c r="M113" s="44">
        <f t="shared" si="4"/>
        <v>153.71428571428572</v>
      </c>
      <c r="N113" s="44">
        <f t="shared" si="5"/>
        <v>8.2857142857142865</v>
      </c>
      <c r="AC113" s="44">
        <v>2017</v>
      </c>
      <c r="AD113" s="263">
        <v>42764</v>
      </c>
      <c r="AE113" s="264">
        <v>7</v>
      </c>
      <c r="AF113" s="44">
        <v>109</v>
      </c>
      <c r="AG113" s="44">
        <v>3</v>
      </c>
      <c r="AH113" s="44">
        <v>166</v>
      </c>
      <c r="AI113" s="44">
        <v>169</v>
      </c>
      <c r="AJ113" s="44">
        <v>1008</v>
      </c>
      <c r="AK113" s="44">
        <v>43</v>
      </c>
      <c r="AL113" s="44">
        <v>1259</v>
      </c>
      <c r="AM113" s="44">
        <v>1302</v>
      </c>
    </row>
    <row r="114" spans="2:39" x14ac:dyDescent="0.2">
      <c r="B114" s="44">
        <v>2015</v>
      </c>
      <c r="C114" s="263">
        <v>42114</v>
      </c>
      <c r="D114" s="264">
        <f t="shared" si="3"/>
        <v>1</v>
      </c>
      <c r="E114" s="44">
        <v>155</v>
      </c>
      <c r="F114" s="44">
        <v>9</v>
      </c>
      <c r="G114" s="44">
        <v>192</v>
      </c>
      <c r="H114" s="44">
        <v>201</v>
      </c>
      <c r="I114" s="44">
        <v>1121</v>
      </c>
      <c r="J114" s="44">
        <v>53</v>
      </c>
      <c r="K114" s="44">
        <v>1364</v>
      </c>
      <c r="L114" s="44">
        <v>1417</v>
      </c>
      <c r="M114" s="44">
        <f t="shared" si="4"/>
        <v>158.71428571428572</v>
      </c>
      <c r="N114" s="44">
        <f t="shared" si="5"/>
        <v>9</v>
      </c>
      <c r="AC114" s="44">
        <v>2017</v>
      </c>
      <c r="AD114" s="263">
        <v>42771</v>
      </c>
      <c r="AE114" s="264">
        <v>7</v>
      </c>
      <c r="AF114" s="44">
        <v>96</v>
      </c>
      <c r="AG114" s="44">
        <v>4</v>
      </c>
      <c r="AH114" s="44">
        <v>152</v>
      </c>
      <c r="AI114" s="44">
        <v>156</v>
      </c>
      <c r="AJ114" s="44">
        <v>1037</v>
      </c>
      <c r="AK114" s="44">
        <v>37</v>
      </c>
      <c r="AL114" s="44">
        <v>1297</v>
      </c>
      <c r="AM114" s="44">
        <v>1334</v>
      </c>
    </row>
    <row r="115" spans="2:39" x14ac:dyDescent="0.2">
      <c r="B115" s="44">
        <v>2015</v>
      </c>
      <c r="C115" s="263">
        <v>42115</v>
      </c>
      <c r="D115" s="264">
        <f t="shared" si="3"/>
        <v>2</v>
      </c>
      <c r="E115" s="44">
        <v>172</v>
      </c>
      <c r="F115" s="44">
        <v>10</v>
      </c>
      <c r="G115" s="44">
        <v>215</v>
      </c>
      <c r="H115" s="44">
        <v>225</v>
      </c>
      <c r="I115" s="44">
        <v>1102</v>
      </c>
      <c r="J115" s="44">
        <v>56</v>
      </c>
      <c r="K115" s="44">
        <v>1353</v>
      </c>
      <c r="L115" s="44">
        <v>1409</v>
      </c>
      <c r="M115" s="44">
        <f t="shared" si="4"/>
        <v>161.14285714285714</v>
      </c>
      <c r="N115" s="44">
        <f t="shared" si="5"/>
        <v>9.5714285714285712</v>
      </c>
      <c r="AC115" s="44">
        <v>2017</v>
      </c>
      <c r="AD115" s="263">
        <v>42778</v>
      </c>
      <c r="AE115" s="264">
        <v>7</v>
      </c>
      <c r="AF115" s="44">
        <v>116</v>
      </c>
      <c r="AG115" s="44">
        <v>3</v>
      </c>
      <c r="AH115" s="44">
        <v>182</v>
      </c>
      <c r="AI115" s="44">
        <v>185</v>
      </c>
      <c r="AJ115" s="44">
        <v>939</v>
      </c>
      <c r="AK115" s="44">
        <v>53</v>
      </c>
      <c r="AL115" s="44">
        <v>1141</v>
      </c>
      <c r="AM115" s="44">
        <v>1194</v>
      </c>
    </row>
    <row r="116" spans="2:39" x14ac:dyDescent="0.2">
      <c r="B116" s="44">
        <v>2015</v>
      </c>
      <c r="C116" s="263">
        <v>42116</v>
      </c>
      <c r="D116" s="264">
        <f t="shared" si="3"/>
        <v>3</v>
      </c>
      <c r="E116" s="44">
        <v>158</v>
      </c>
      <c r="F116" s="44">
        <v>7</v>
      </c>
      <c r="G116" s="44">
        <v>191</v>
      </c>
      <c r="H116" s="44">
        <v>198</v>
      </c>
      <c r="I116" s="44">
        <v>1076</v>
      </c>
      <c r="J116" s="44">
        <v>58</v>
      </c>
      <c r="K116" s="44">
        <v>1330</v>
      </c>
      <c r="L116" s="44">
        <v>1388</v>
      </c>
      <c r="M116" s="44">
        <f t="shared" si="4"/>
        <v>154.85714285714286</v>
      </c>
      <c r="N116" s="44">
        <f t="shared" si="5"/>
        <v>9.7142857142857135</v>
      </c>
      <c r="AC116" s="44">
        <v>2017</v>
      </c>
      <c r="AD116" s="263">
        <v>42785</v>
      </c>
      <c r="AE116" s="264">
        <v>7</v>
      </c>
      <c r="AF116" s="44">
        <v>114</v>
      </c>
      <c r="AG116" s="44">
        <v>14</v>
      </c>
      <c r="AH116" s="44">
        <v>145</v>
      </c>
      <c r="AI116" s="44">
        <v>159</v>
      </c>
      <c r="AJ116" s="44">
        <v>999</v>
      </c>
      <c r="AK116" s="44">
        <v>66</v>
      </c>
      <c r="AL116" s="44">
        <v>1226</v>
      </c>
      <c r="AM116" s="44">
        <v>1292</v>
      </c>
    </row>
    <row r="117" spans="2:39" x14ac:dyDescent="0.2">
      <c r="B117" s="44">
        <v>2015</v>
      </c>
      <c r="C117" s="263">
        <v>42117</v>
      </c>
      <c r="D117" s="264">
        <f t="shared" si="3"/>
        <v>4</v>
      </c>
      <c r="E117" s="44">
        <v>171</v>
      </c>
      <c r="F117" s="44">
        <v>9</v>
      </c>
      <c r="G117" s="44">
        <v>195</v>
      </c>
      <c r="H117" s="44">
        <v>204</v>
      </c>
      <c r="I117" s="44">
        <v>1111</v>
      </c>
      <c r="J117" s="44">
        <v>63</v>
      </c>
      <c r="K117" s="44">
        <v>1358</v>
      </c>
      <c r="L117" s="44">
        <v>1421</v>
      </c>
      <c r="M117" s="44">
        <f t="shared" si="4"/>
        <v>152.57142857142858</v>
      </c>
      <c r="N117" s="44">
        <f t="shared" si="5"/>
        <v>10.428571428571429</v>
      </c>
      <c r="AC117" s="44">
        <v>2017</v>
      </c>
      <c r="AD117" s="263">
        <v>42792</v>
      </c>
      <c r="AE117" s="264">
        <v>7</v>
      </c>
      <c r="AF117" s="44">
        <v>107</v>
      </c>
      <c r="AG117" s="44">
        <v>9</v>
      </c>
      <c r="AH117" s="44">
        <v>152</v>
      </c>
      <c r="AI117" s="44">
        <v>161</v>
      </c>
      <c r="AJ117" s="44">
        <v>899</v>
      </c>
      <c r="AK117" s="44">
        <v>50</v>
      </c>
      <c r="AL117" s="44">
        <v>1104</v>
      </c>
      <c r="AM117" s="44">
        <v>1154</v>
      </c>
    </row>
    <row r="118" spans="2:39" x14ac:dyDescent="0.2">
      <c r="B118" s="44">
        <v>2015</v>
      </c>
      <c r="C118" s="263">
        <v>42118</v>
      </c>
      <c r="D118" s="264">
        <f t="shared" si="3"/>
        <v>5</v>
      </c>
      <c r="E118" s="44">
        <v>168</v>
      </c>
      <c r="F118" s="44">
        <v>7</v>
      </c>
      <c r="G118" s="44">
        <v>212</v>
      </c>
      <c r="H118" s="44">
        <v>219</v>
      </c>
      <c r="I118" s="44">
        <v>1128</v>
      </c>
      <c r="J118" s="44">
        <v>67</v>
      </c>
      <c r="K118" s="44">
        <v>1406</v>
      </c>
      <c r="L118" s="44">
        <v>1473</v>
      </c>
      <c r="M118" s="44">
        <f t="shared" si="4"/>
        <v>148</v>
      </c>
      <c r="N118" s="44">
        <f t="shared" si="5"/>
        <v>10</v>
      </c>
      <c r="AC118" s="44">
        <v>2017</v>
      </c>
      <c r="AD118" s="263">
        <v>42799</v>
      </c>
      <c r="AE118" s="264">
        <v>7</v>
      </c>
      <c r="AF118" s="44">
        <v>102</v>
      </c>
      <c r="AG118" s="44">
        <v>3</v>
      </c>
      <c r="AH118" s="44">
        <v>152</v>
      </c>
      <c r="AI118" s="44">
        <v>155</v>
      </c>
      <c r="AJ118" s="44">
        <v>1035</v>
      </c>
      <c r="AK118" s="44">
        <v>51</v>
      </c>
      <c r="AL118" s="44">
        <v>1299</v>
      </c>
      <c r="AM118" s="44">
        <v>1350</v>
      </c>
    </row>
    <row r="119" spans="2:39" x14ac:dyDescent="0.2">
      <c r="B119" s="44">
        <v>2015</v>
      </c>
      <c r="C119" s="263">
        <v>42119</v>
      </c>
      <c r="D119" s="264">
        <f t="shared" si="3"/>
        <v>6</v>
      </c>
      <c r="E119" s="44">
        <v>133</v>
      </c>
      <c r="F119" s="44">
        <v>14</v>
      </c>
      <c r="G119" s="44">
        <v>177</v>
      </c>
      <c r="H119" s="44">
        <v>191</v>
      </c>
      <c r="I119" s="44">
        <v>1084</v>
      </c>
      <c r="J119" s="44">
        <v>68</v>
      </c>
      <c r="K119" s="44">
        <v>1354</v>
      </c>
      <c r="L119" s="44">
        <v>1422</v>
      </c>
      <c r="M119" s="44">
        <f t="shared" si="4"/>
        <v>141.71428571428572</v>
      </c>
      <c r="N119" s="44">
        <f t="shared" si="5"/>
        <v>9.2857142857142865</v>
      </c>
      <c r="AC119" s="44">
        <v>2017</v>
      </c>
      <c r="AD119" s="263">
        <v>42806</v>
      </c>
      <c r="AE119" s="264">
        <v>7</v>
      </c>
      <c r="AF119" s="44">
        <v>128</v>
      </c>
      <c r="AG119" s="44">
        <v>11</v>
      </c>
      <c r="AH119" s="44">
        <v>174</v>
      </c>
      <c r="AI119" s="44">
        <v>185</v>
      </c>
      <c r="AJ119" s="44">
        <v>1058</v>
      </c>
      <c r="AK119" s="44">
        <v>63</v>
      </c>
      <c r="AL119" s="44">
        <v>1343</v>
      </c>
      <c r="AM119" s="44">
        <v>1406</v>
      </c>
    </row>
    <row r="120" spans="2:39" x14ac:dyDescent="0.2">
      <c r="B120" s="44">
        <v>2015</v>
      </c>
      <c r="C120" s="263">
        <v>42120</v>
      </c>
      <c r="D120" s="264">
        <f t="shared" si="3"/>
        <v>7</v>
      </c>
      <c r="E120" s="44">
        <v>111</v>
      </c>
      <c r="F120" s="44">
        <v>17</v>
      </c>
      <c r="G120" s="44">
        <v>155</v>
      </c>
      <c r="H120" s="44">
        <v>172</v>
      </c>
      <c r="I120" s="44">
        <v>1068</v>
      </c>
      <c r="J120" s="44">
        <v>73</v>
      </c>
      <c r="K120" s="44">
        <v>1337</v>
      </c>
      <c r="L120" s="44">
        <v>1410</v>
      </c>
      <c r="M120" s="44">
        <f t="shared" si="4"/>
        <v>135.85714285714286</v>
      </c>
      <c r="N120" s="44">
        <f t="shared" si="5"/>
        <v>9.2857142857142865</v>
      </c>
      <c r="AC120" s="44">
        <v>2017</v>
      </c>
      <c r="AD120" s="263">
        <v>42813</v>
      </c>
      <c r="AE120" s="264">
        <v>7</v>
      </c>
      <c r="AF120" s="44">
        <v>124</v>
      </c>
      <c r="AG120" s="44">
        <v>9</v>
      </c>
      <c r="AH120" s="44">
        <v>166</v>
      </c>
      <c r="AI120" s="44">
        <v>175</v>
      </c>
      <c r="AJ120" s="44">
        <v>1134</v>
      </c>
      <c r="AK120" s="44">
        <v>63</v>
      </c>
      <c r="AL120" s="44">
        <v>1406</v>
      </c>
      <c r="AM120" s="44">
        <v>1469</v>
      </c>
    </row>
    <row r="121" spans="2:39" x14ac:dyDescent="0.2">
      <c r="B121" s="44">
        <v>2015</v>
      </c>
      <c r="C121" s="263">
        <v>42121</v>
      </c>
      <c r="D121" s="264">
        <f t="shared" si="3"/>
        <v>1</v>
      </c>
      <c r="E121" s="44">
        <v>123</v>
      </c>
      <c r="F121" s="44">
        <v>6</v>
      </c>
      <c r="G121" s="44">
        <v>184</v>
      </c>
      <c r="H121" s="44">
        <v>190</v>
      </c>
      <c r="I121" s="44">
        <v>1036</v>
      </c>
      <c r="J121" s="44">
        <v>70</v>
      </c>
      <c r="K121" s="44">
        <v>1329</v>
      </c>
      <c r="L121" s="44">
        <v>1399</v>
      </c>
      <c r="M121" s="44">
        <f t="shared" si="4"/>
        <v>138.85714285714286</v>
      </c>
      <c r="N121" s="44">
        <f t="shared" si="5"/>
        <v>8.7142857142857135</v>
      </c>
      <c r="AC121" s="44">
        <v>2017</v>
      </c>
      <c r="AD121" s="263">
        <v>42820</v>
      </c>
      <c r="AE121" s="264">
        <v>7</v>
      </c>
      <c r="AF121" s="44">
        <v>143</v>
      </c>
      <c r="AG121" s="44">
        <v>12</v>
      </c>
      <c r="AH121" s="44">
        <v>192</v>
      </c>
      <c r="AI121" s="44">
        <v>204</v>
      </c>
      <c r="AJ121" s="44">
        <v>1048</v>
      </c>
      <c r="AK121" s="44">
        <v>60</v>
      </c>
      <c r="AL121" s="44">
        <v>1298</v>
      </c>
      <c r="AM121" s="44">
        <v>1358</v>
      </c>
    </row>
    <row r="122" spans="2:39" x14ac:dyDescent="0.2">
      <c r="B122" s="44">
        <v>2015</v>
      </c>
      <c r="C122" s="263">
        <v>42122</v>
      </c>
      <c r="D122" s="264">
        <f t="shared" si="3"/>
        <v>2</v>
      </c>
      <c r="E122" s="44">
        <v>128</v>
      </c>
      <c r="F122" s="44">
        <v>5</v>
      </c>
      <c r="G122" s="44">
        <v>158</v>
      </c>
      <c r="H122" s="44">
        <v>163</v>
      </c>
      <c r="I122" s="44">
        <v>992</v>
      </c>
      <c r="J122" s="44">
        <v>65</v>
      </c>
      <c r="K122" s="44">
        <v>1272</v>
      </c>
      <c r="L122" s="44">
        <v>1337</v>
      </c>
      <c r="M122" s="44">
        <f t="shared" si="4"/>
        <v>135</v>
      </c>
      <c r="N122" s="44">
        <f t="shared" si="5"/>
        <v>8.8571428571428577</v>
      </c>
      <c r="AC122" s="44">
        <v>2017</v>
      </c>
      <c r="AD122" s="263">
        <v>42827</v>
      </c>
      <c r="AE122" s="264">
        <v>7</v>
      </c>
      <c r="AF122" s="44">
        <v>126</v>
      </c>
      <c r="AG122" s="44">
        <v>6</v>
      </c>
      <c r="AH122" s="44">
        <v>173</v>
      </c>
      <c r="AI122" s="44">
        <v>179</v>
      </c>
      <c r="AJ122" s="44">
        <v>1217</v>
      </c>
      <c r="AK122" s="44">
        <v>56</v>
      </c>
      <c r="AL122" s="44">
        <v>1503</v>
      </c>
      <c r="AM122" s="44">
        <v>1559</v>
      </c>
    </row>
    <row r="123" spans="2:39" x14ac:dyDescent="0.2">
      <c r="B123" s="44">
        <v>2015</v>
      </c>
      <c r="C123" s="263">
        <v>42123</v>
      </c>
      <c r="D123" s="264">
        <f t="shared" si="3"/>
        <v>3</v>
      </c>
      <c r="E123" s="44">
        <v>117</v>
      </c>
      <c r="F123" s="44">
        <v>7</v>
      </c>
      <c r="G123" s="44">
        <v>152</v>
      </c>
      <c r="H123" s="44">
        <v>159</v>
      </c>
      <c r="I123" s="44">
        <v>951</v>
      </c>
      <c r="J123" s="44">
        <v>65</v>
      </c>
      <c r="K123" s="44">
        <v>1233</v>
      </c>
      <c r="L123" s="44">
        <v>1298</v>
      </c>
      <c r="M123" s="44">
        <f t="shared" si="4"/>
        <v>136.14285714285714</v>
      </c>
      <c r="N123" s="44">
        <f t="shared" si="5"/>
        <v>8</v>
      </c>
      <c r="AC123" s="44">
        <v>2017</v>
      </c>
      <c r="AD123" s="263">
        <v>42834</v>
      </c>
      <c r="AE123" s="264">
        <v>7</v>
      </c>
      <c r="AF123" s="44">
        <v>198</v>
      </c>
      <c r="AG123" s="44">
        <v>15</v>
      </c>
      <c r="AH123" s="44">
        <v>264</v>
      </c>
      <c r="AI123" s="44">
        <v>279</v>
      </c>
      <c r="AJ123" s="44">
        <v>1328</v>
      </c>
      <c r="AK123" s="44">
        <v>70</v>
      </c>
      <c r="AL123" s="44">
        <v>1661</v>
      </c>
      <c r="AM123" s="44">
        <v>1731</v>
      </c>
    </row>
    <row r="124" spans="2:39" x14ac:dyDescent="0.2">
      <c r="B124" s="44">
        <v>2015</v>
      </c>
      <c r="C124" s="263">
        <v>42124</v>
      </c>
      <c r="D124" s="264">
        <f t="shared" si="3"/>
        <v>4</v>
      </c>
      <c r="E124" s="44">
        <v>192</v>
      </c>
      <c r="F124" s="44">
        <v>5</v>
      </c>
      <c r="G124" s="44">
        <v>232</v>
      </c>
      <c r="H124" s="44">
        <v>237</v>
      </c>
      <c r="I124" s="44">
        <v>972</v>
      </c>
      <c r="J124" s="44">
        <v>61</v>
      </c>
      <c r="K124" s="44">
        <v>1270</v>
      </c>
      <c r="L124" s="44">
        <v>1331</v>
      </c>
      <c r="M124" s="44">
        <f t="shared" si="4"/>
        <v>137.14285714285714</v>
      </c>
      <c r="N124" s="44">
        <f t="shared" si="5"/>
        <v>6.7142857142857144</v>
      </c>
      <c r="AC124" s="44">
        <v>2017</v>
      </c>
      <c r="AD124" s="263">
        <v>42841</v>
      </c>
      <c r="AE124" s="264">
        <v>7</v>
      </c>
      <c r="AF124" s="44">
        <v>136</v>
      </c>
      <c r="AG124" s="44">
        <v>9</v>
      </c>
      <c r="AH124" s="44">
        <v>181</v>
      </c>
      <c r="AI124" s="44">
        <v>190</v>
      </c>
      <c r="AJ124" s="44">
        <v>1148</v>
      </c>
      <c r="AK124" s="44">
        <v>59</v>
      </c>
      <c r="AL124" s="44">
        <v>1411</v>
      </c>
      <c r="AM124" s="44">
        <v>1470</v>
      </c>
    </row>
    <row r="125" spans="2:39" x14ac:dyDescent="0.2">
      <c r="B125" s="44">
        <v>2015</v>
      </c>
      <c r="C125" s="263">
        <v>42125</v>
      </c>
      <c r="D125" s="264">
        <f t="shared" si="3"/>
        <v>5</v>
      </c>
      <c r="E125" s="44">
        <v>141</v>
      </c>
      <c r="F125" s="44">
        <v>8</v>
      </c>
      <c r="G125" s="44">
        <v>180</v>
      </c>
      <c r="H125" s="44">
        <v>188</v>
      </c>
      <c r="I125" s="44">
        <v>945</v>
      </c>
      <c r="J125" s="44">
        <v>62</v>
      </c>
      <c r="K125" s="44">
        <v>1238</v>
      </c>
      <c r="L125" s="44">
        <v>1300</v>
      </c>
      <c r="M125" s="44">
        <f t="shared" si="4"/>
        <v>138.85714285714286</v>
      </c>
      <c r="N125" s="44">
        <f t="shared" si="5"/>
        <v>6.5714285714285712</v>
      </c>
      <c r="AC125" s="44">
        <v>2017</v>
      </c>
      <c r="AD125" s="263">
        <v>42848</v>
      </c>
      <c r="AE125" s="264">
        <v>7</v>
      </c>
      <c r="AF125" s="44">
        <v>145</v>
      </c>
      <c r="AG125" s="44">
        <v>11</v>
      </c>
      <c r="AH125" s="44">
        <v>187</v>
      </c>
      <c r="AI125" s="44">
        <v>198</v>
      </c>
      <c r="AJ125" s="44">
        <v>1097</v>
      </c>
      <c r="AK125" s="44">
        <v>65</v>
      </c>
      <c r="AL125" s="44">
        <v>1436</v>
      </c>
      <c r="AM125" s="44">
        <v>1501</v>
      </c>
    </row>
    <row r="126" spans="2:39" x14ac:dyDescent="0.2">
      <c r="B126" s="44">
        <v>2015</v>
      </c>
      <c r="C126" s="263">
        <v>42126</v>
      </c>
      <c r="D126" s="264">
        <f t="shared" si="3"/>
        <v>6</v>
      </c>
      <c r="E126" s="44">
        <v>141</v>
      </c>
      <c r="F126" s="44">
        <v>8</v>
      </c>
      <c r="G126" s="44">
        <v>206</v>
      </c>
      <c r="H126" s="44">
        <v>214</v>
      </c>
      <c r="I126" s="44">
        <v>953</v>
      </c>
      <c r="J126" s="44">
        <v>56</v>
      </c>
      <c r="K126" s="44">
        <v>1267</v>
      </c>
      <c r="L126" s="44">
        <v>1323</v>
      </c>
      <c r="M126" s="44">
        <f t="shared" si="4"/>
        <v>137.71428571428572</v>
      </c>
      <c r="N126" s="44">
        <f t="shared" si="5"/>
        <v>6.5714285714285712</v>
      </c>
      <c r="AC126" s="44">
        <v>2017</v>
      </c>
      <c r="AD126" s="263">
        <v>42855</v>
      </c>
      <c r="AE126" s="264">
        <v>7</v>
      </c>
      <c r="AF126" s="44">
        <v>134</v>
      </c>
      <c r="AG126" s="44">
        <v>11</v>
      </c>
      <c r="AH126" s="44">
        <v>184</v>
      </c>
      <c r="AI126" s="44">
        <v>195</v>
      </c>
      <c r="AJ126" s="44">
        <v>1116</v>
      </c>
      <c r="AK126" s="44">
        <v>70</v>
      </c>
      <c r="AL126" s="44">
        <v>1385</v>
      </c>
      <c r="AM126" s="44">
        <v>1455</v>
      </c>
    </row>
    <row r="127" spans="2:39" x14ac:dyDescent="0.2">
      <c r="B127" s="44">
        <v>2015</v>
      </c>
      <c r="C127" s="263">
        <v>42127</v>
      </c>
      <c r="D127" s="264">
        <f t="shared" si="3"/>
        <v>7</v>
      </c>
      <c r="E127" s="44">
        <v>118</v>
      </c>
      <c r="F127" s="44">
        <v>8</v>
      </c>
      <c r="G127" s="44">
        <v>168</v>
      </c>
      <c r="H127" s="44">
        <v>176</v>
      </c>
      <c r="I127" s="44">
        <v>960</v>
      </c>
      <c r="J127" s="44">
        <v>47</v>
      </c>
      <c r="K127" s="44">
        <v>1280</v>
      </c>
      <c r="L127" s="44">
        <v>1327</v>
      </c>
      <c r="M127" s="44">
        <f t="shared" si="4"/>
        <v>144.85714285714286</v>
      </c>
      <c r="N127" s="44">
        <f t="shared" si="5"/>
        <v>6.4285714285714288</v>
      </c>
      <c r="AC127" s="44">
        <v>2017</v>
      </c>
      <c r="AD127" s="263">
        <v>42862</v>
      </c>
      <c r="AE127" s="264">
        <v>7</v>
      </c>
      <c r="AF127" s="44">
        <v>143</v>
      </c>
      <c r="AG127" s="44">
        <v>10</v>
      </c>
      <c r="AH127" s="44">
        <v>190</v>
      </c>
      <c r="AI127" s="44">
        <v>200</v>
      </c>
      <c r="AJ127" s="44">
        <v>1031</v>
      </c>
      <c r="AK127" s="44">
        <v>55</v>
      </c>
      <c r="AL127" s="44">
        <v>1298</v>
      </c>
      <c r="AM127" s="44">
        <v>1353</v>
      </c>
    </row>
    <row r="128" spans="2:39" x14ac:dyDescent="0.2">
      <c r="B128" s="44">
        <v>2015</v>
      </c>
      <c r="C128" s="263">
        <v>42128</v>
      </c>
      <c r="D128" s="264">
        <f t="shared" si="3"/>
        <v>1</v>
      </c>
      <c r="E128" s="44">
        <v>135</v>
      </c>
      <c r="F128" s="44">
        <v>5</v>
      </c>
      <c r="G128" s="44">
        <v>170</v>
      </c>
      <c r="H128" s="44">
        <v>175</v>
      </c>
      <c r="I128" s="44">
        <v>972</v>
      </c>
      <c r="J128" s="44">
        <v>46</v>
      </c>
      <c r="K128" s="44">
        <v>1266</v>
      </c>
      <c r="L128" s="44">
        <v>1312</v>
      </c>
      <c r="M128" s="44">
        <f t="shared" si="4"/>
        <v>142.71428571428572</v>
      </c>
      <c r="N128" s="44">
        <f t="shared" si="5"/>
        <v>6.8571428571428568</v>
      </c>
      <c r="AC128" s="44">
        <v>2017</v>
      </c>
      <c r="AD128" s="263">
        <v>42869</v>
      </c>
      <c r="AE128" s="264">
        <v>7</v>
      </c>
      <c r="AF128" s="44">
        <v>135</v>
      </c>
      <c r="AG128" s="44">
        <v>11</v>
      </c>
      <c r="AH128" s="44">
        <v>192</v>
      </c>
      <c r="AI128" s="44">
        <v>203</v>
      </c>
      <c r="AJ128" s="44">
        <v>1080</v>
      </c>
      <c r="AK128" s="44">
        <v>67</v>
      </c>
      <c r="AL128" s="44">
        <v>1292</v>
      </c>
      <c r="AM128" s="44">
        <v>1359</v>
      </c>
    </row>
    <row r="129" spans="2:39" x14ac:dyDescent="0.2">
      <c r="B129" s="44">
        <v>2015</v>
      </c>
      <c r="C129" s="263">
        <v>42129</v>
      </c>
      <c r="D129" s="264">
        <f t="shared" si="3"/>
        <v>2</v>
      </c>
      <c r="E129" s="44">
        <v>120</v>
      </c>
      <c r="F129" s="44">
        <v>5</v>
      </c>
      <c r="G129" s="44">
        <v>150</v>
      </c>
      <c r="H129" s="44">
        <v>155</v>
      </c>
      <c r="I129" s="44">
        <v>964</v>
      </c>
      <c r="J129" s="44">
        <v>46</v>
      </c>
      <c r="K129" s="44">
        <v>1258</v>
      </c>
      <c r="L129" s="44">
        <v>1304</v>
      </c>
      <c r="M129" s="44">
        <f t="shared" si="4"/>
        <v>139.14285714285714</v>
      </c>
      <c r="N129" s="44">
        <f t="shared" si="5"/>
        <v>7</v>
      </c>
      <c r="AC129" s="44">
        <v>2017</v>
      </c>
      <c r="AD129" s="263">
        <v>42876</v>
      </c>
      <c r="AE129" s="264">
        <v>7</v>
      </c>
      <c r="AF129" s="44">
        <v>179</v>
      </c>
      <c r="AG129" s="44">
        <v>13</v>
      </c>
      <c r="AH129" s="44">
        <v>227</v>
      </c>
      <c r="AI129" s="44">
        <v>240</v>
      </c>
      <c r="AJ129" s="44">
        <v>1274</v>
      </c>
      <c r="AK129" s="44">
        <v>70</v>
      </c>
      <c r="AL129" s="44">
        <v>1567</v>
      </c>
      <c r="AM129" s="44">
        <v>1637</v>
      </c>
    </row>
    <row r="130" spans="2:39" x14ac:dyDescent="0.2">
      <c r="B130" s="44">
        <v>2015</v>
      </c>
      <c r="C130" s="263">
        <v>42130</v>
      </c>
      <c r="D130" s="264">
        <f t="shared" si="3"/>
        <v>3</v>
      </c>
      <c r="E130" s="44">
        <v>167</v>
      </c>
      <c r="F130" s="44">
        <v>6</v>
      </c>
      <c r="G130" s="44">
        <v>202</v>
      </c>
      <c r="H130" s="44">
        <v>208</v>
      </c>
      <c r="I130" s="44">
        <v>1014</v>
      </c>
      <c r="J130" s="44">
        <v>45</v>
      </c>
      <c r="K130" s="44">
        <v>1308</v>
      </c>
      <c r="L130" s="44">
        <v>1353</v>
      </c>
      <c r="M130" s="44">
        <f t="shared" si="4"/>
        <v>139.42857142857142</v>
      </c>
      <c r="N130" s="44">
        <f t="shared" si="5"/>
        <v>7</v>
      </c>
      <c r="AC130" s="44">
        <v>2017</v>
      </c>
      <c r="AD130" s="263">
        <v>42883</v>
      </c>
      <c r="AE130" s="264">
        <v>7</v>
      </c>
      <c r="AF130" s="44">
        <v>172</v>
      </c>
      <c r="AG130" s="44">
        <v>11</v>
      </c>
      <c r="AH130" s="44">
        <v>248</v>
      </c>
      <c r="AI130" s="44">
        <v>259</v>
      </c>
      <c r="AJ130" s="44">
        <v>1225</v>
      </c>
      <c r="AK130" s="44">
        <v>71</v>
      </c>
      <c r="AL130" s="44">
        <v>1601</v>
      </c>
      <c r="AM130" s="44">
        <v>1672</v>
      </c>
    </row>
    <row r="131" spans="2:39" x14ac:dyDescent="0.2">
      <c r="B131" s="44">
        <v>2015</v>
      </c>
      <c r="C131" s="263">
        <v>42131</v>
      </c>
      <c r="D131" s="264">
        <f t="shared" si="3"/>
        <v>4</v>
      </c>
      <c r="E131" s="44">
        <v>177</v>
      </c>
      <c r="F131" s="44">
        <v>8</v>
      </c>
      <c r="G131" s="44">
        <v>226</v>
      </c>
      <c r="H131" s="44">
        <v>234</v>
      </c>
      <c r="I131" s="44">
        <v>999</v>
      </c>
      <c r="J131" s="44">
        <v>48</v>
      </c>
      <c r="K131" s="44">
        <v>1302</v>
      </c>
      <c r="L131" s="44">
        <v>1350</v>
      </c>
      <c r="M131" s="44">
        <f t="shared" si="4"/>
        <v>144.14285714285714</v>
      </c>
      <c r="N131" s="44">
        <f t="shared" si="5"/>
        <v>8.1428571428571423</v>
      </c>
      <c r="AC131" s="44">
        <v>2017</v>
      </c>
      <c r="AD131" s="263">
        <v>42890</v>
      </c>
      <c r="AE131" s="264">
        <v>7</v>
      </c>
      <c r="AF131" s="44">
        <v>144</v>
      </c>
      <c r="AG131" s="44">
        <v>7</v>
      </c>
      <c r="AH131" s="44">
        <v>189</v>
      </c>
      <c r="AI131" s="44">
        <v>196</v>
      </c>
      <c r="AJ131" s="44">
        <v>1231</v>
      </c>
      <c r="AK131" s="44">
        <v>68</v>
      </c>
      <c r="AL131" s="44">
        <v>1518</v>
      </c>
      <c r="AM131" s="44">
        <v>1586</v>
      </c>
    </row>
    <row r="132" spans="2:39" x14ac:dyDescent="0.2">
      <c r="B132" s="44">
        <v>2015</v>
      </c>
      <c r="C132" s="263">
        <v>42132</v>
      </c>
      <c r="D132" s="264">
        <f t="shared" si="3"/>
        <v>5</v>
      </c>
      <c r="E132" s="44">
        <v>116</v>
      </c>
      <c r="F132" s="44">
        <v>9</v>
      </c>
      <c r="G132" s="44">
        <v>142</v>
      </c>
      <c r="H132" s="44">
        <v>151</v>
      </c>
      <c r="I132" s="44">
        <v>974</v>
      </c>
      <c r="J132" s="44">
        <v>49</v>
      </c>
      <c r="K132" s="44">
        <v>1264</v>
      </c>
      <c r="L132" s="44">
        <v>1313</v>
      </c>
      <c r="M132" s="44">
        <f t="shared" si="4"/>
        <v>150</v>
      </c>
      <c r="N132" s="44">
        <f t="shared" si="5"/>
        <v>9.4285714285714288</v>
      </c>
      <c r="AC132" s="44">
        <v>2017</v>
      </c>
      <c r="AD132" s="263">
        <v>42897</v>
      </c>
      <c r="AE132" s="264">
        <v>7</v>
      </c>
      <c r="AF132" s="44">
        <v>169</v>
      </c>
      <c r="AG132" s="44">
        <v>16</v>
      </c>
      <c r="AH132" s="44">
        <v>220</v>
      </c>
      <c r="AI132" s="44">
        <v>236</v>
      </c>
      <c r="AJ132" s="44">
        <v>1286</v>
      </c>
      <c r="AK132" s="44">
        <v>74</v>
      </c>
      <c r="AL132" s="44">
        <v>1601</v>
      </c>
      <c r="AM132" s="44">
        <v>1675</v>
      </c>
    </row>
    <row r="133" spans="2:39" x14ac:dyDescent="0.2">
      <c r="B133" s="44">
        <v>2015</v>
      </c>
      <c r="C133" s="263">
        <v>42133</v>
      </c>
      <c r="D133" s="264">
        <f t="shared" si="3"/>
        <v>6</v>
      </c>
      <c r="E133" s="44">
        <v>143</v>
      </c>
      <c r="F133" s="44">
        <v>8</v>
      </c>
      <c r="G133" s="44">
        <v>193</v>
      </c>
      <c r="H133" s="44">
        <v>201</v>
      </c>
      <c r="I133" s="44">
        <v>976</v>
      </c>
      <c r="J133" s="44">
        <v>49</v>
      </c>
      <c r="K133" s="44">
        <v>1251</v>
      </c>
      <c r="L133" s="44">
        <v>1300</v>
      </c>
      <c r="M133" s="44">
        <f t="shared" si="4"/>
        <v>157.85714285714286</v>
      </c>
      <c r="N133" s="44">
        <f t="shared" si="5"/>
        <v>10</v>
      </c>
      <c r="AC133" s="44">
        <v>2017</v>
      </c>
      <c r="AD133" s="263">
        <v>42904</v>
      </c>
      <c r="AE133" s="264">
        <v>7</v>
      </c>
      <c r="AF133" s="44">
        <v>177</v>
      </c>
      <c r="AG133" s="44">
        <v>19</v>
      </c>
      <c r="AH133" s="44">
        <v>242</v>
      </c>
      <c r="AI133" s="44">
        <v>261</v>
      </c>
      <c r="AJ133" s="44">
        <v>1413</v>
      </c>
      <c r="AK133" s="44">
        <v>75</v>
      </c>
      <c r="AL133" s="44">
        <v>1760</v>
      </c>
      <c r="AM133" s="44">
        <v>1835</v>
      </c>
    </row>
    <row r="134" spans="2:39" x14ac:dyDescent="0.2">
      <c r="B134" s="44">
        <v>2015</v>
      </c>
      <c r="C134" s="263">
        <v>42134</v>
      </c>
      <c r="D134" s="264">
        <f t="shared" ref="D134:D197" si="6">IF(WEEKDAY(C134)-1=0,7,WEEKDAY(C134)-1)</f>
        <v>7</v>
      </c>
      <c r="E134" s="44">
        <v>151</v>
      </c>
      <c r="F134" s="44">
        <v>16</v>
      </c>
      <c r="G134" s="44">
        <v>220</v>
      </c>
      <c r="H134" s="44">
        <v>236</v>
      </c>
      <c r="I134" s="44">
        <v>1009</v>
      </c>
      <c r="J134" s="44">
        <v>57</v>
      </c>
      <c r="K134" s="44">
        <v>1303</v>
      </c>
      <c r="L134" s="44">
        <v>1360</v>
      </c>
      <c r="M134" s="44">
        <f t="shared" si="4"/>
        <v>160.14285714285714</v>
      </c>
      <c r="N134" s="44">
        <f t="shared" si="5"/>
        <v>10.285714285714286</v>
      </c>
      <c r="AC134" s="44">
        <v>2017</v>
      </c>
      <c r="AD134" s="263">
        <v>42911</v>
      </c>
      <c r="AE134" s="264">
        <v>7</v>
      </c>
      <c r="AF134" s="44">
        <v>192</v>
      </c>
      <c r="AG134" s="44">
        <v>19</v>
      </c>
      <c r="AH134" s="44">
        <v>268</v>
      </c>
      <c r="AI134" s="44">
        <v>287</v>
      </c>
      <c r="AJ134" s="44">
        <v>1410</v>
      </c>
      <c r="AK134" s="44">
        <v>79</v>
      </c>
      <c r="AL134" s="44">
        <v>1799</v>
      </c>
      <c r="AM134" s="44">
        <v>1878</v>
      </c>
    </row>
    <row r="135" spans="2:39" x14ac:dyDescent="0.2">
      <c r="B135" s="44">
        <v>2015</v>
      </c>
      <c r="C135" s="263">
        <v>42135</v>
      </c>
      <c r="D135" s="264">
        <f t="shared" si="6"/>
        <v>1</v>
      </c>
      <c r="E135" s="44">
        <v>176</v>
      </c>
      <c r="F135" s="44">
        <v>14</v>
      </c>
      <c r="G135" s="44">
        <v>197</v>
      </c>
      <c r="H135" s="44">
        <v>211</v>
      </c>
      <c r="I135" s="44">
        <v>1050</v>
      </c>
      <c r="J135" s="44">
        <v>66</v>
      </c>
      <c r="K135" s="44">
        <v>1330</v>
      </c>
      <c r="L135" s="44">
        <v>1396</v>
      </c>
      <c r="M135" s="44">
        <f t="shared" si="4"/>
        <v>151.85714285714286</v>
      </c>
      <c r="N135" s="44">
        <f t="shared" si="5"/>
        <v>10.571428571428571</v>
      </c>
      <c r="AC135" s="44">
        <v>2017</v>
      </c>
      <c r="AD135" s="263">
        <v>42918</v>
      </c>
      <c r="AE135" s="264">
        <v>7</v>
      </c>
      <c r="AF135" s="44">
        <v>161</v>
      </c>
      <c r="AG135" s="44">
        <v>12</v>
      </c>
      <c r="AH135" s="44">
        <v>245</v>
      </c>
      <c r="AI135" s="44">
        <v>257</v>
      </c>
      <c r="AJ135" s="44">
        <v>1238</v>
      </c>
      <c r="AK135" s="44">
        <v>80</v>
      </c>
      <c r="AL135" s="44">
        <v>1608</v>
      </c>
      <c r="AM135" s="44">
        <v>1688</v>
      </c>
    </row>
    <row r="136" spans="2:39" x14ac:dyDescent="0.2">
      <c r="B136" s="44">
        <v>2015</v>
      </c>
      <c r="C136" s="263">
        <v>42136</v>
      </c>
      <c r="D136" s="264">
        <f t="shared" si="6"/>
        <v>2</v>
      </c>
      <c r="E136" s="44">
        <v>175</v>
      </c>
      <c r="F136" s="44">
        <v>9</v>
      </c>
      <c r="G136" s="44">
        <v>209</v>
      </c>
      <c r="H136" s="44">
        <v>218</v>
      </c>
      <c r="I136" s="44">
        <v>1105</v>
      </c>
      <c r="J136" s="44">
        <v>70</v>
      </c>
      <c r="K136" s="44">
        <v>1389</v>
      </c>
      <c r="L136" s="44">
        <v>1459</v>
      </c>
      <c r="M136" s="44">
        <f t="shared" si="4"/>
        <v>157.14285714285714</v>
      </c>
      <c r="N136" s="44">
        <f t="shared" si="5"/>
        <v>10.571428571428571</v>
      </c>
      <c r="AC136" s="44">
        <v>2017</v>
      </c>
      <c r="AD136" s="263">
        <v>42925</v>
      </c>
      <c r="AE136" s="264">
        <v>7</v>
      </c>
      <c r="AF136" s="44">
        <v>188</v>
      </c>
      <c r="AG136" s="44">
        <v>8</v>
      </c>
      <c r="AH136" s="44">
        <v>265</v>
      </c>
      <c r="AI136" s="44">
        <v>273</v>
      </c>
      <c r="AJ136" s="44">
        <v>1399</v>
      </c>
      <c r="AK136" s="44">
        <v>73</v>
      </c>
      <c r="AL136" s="44">
        <v>1810</v>
      </c>
      <c r="AM136" s="44">
        <v>1883</v>
      </c>
    </row>
    <row r="137" spans="2:39" x14ac:dyDescent="0.2">
      <c r="B137" s="44">
        <v>2015</v>
      </c>
      <c r="C137" s="263">
        <v>42137</v>
      </c>
      <c r="D137" s="264">
        <f t="shared" si="6"/>
        <v>3</v>
      </c>
      <c r="E137" s="44">
        <v>183</v>
      </c>
      <c r="F137" s="44">
        <v>8</v>
      </c>
      <c r="G137" s="44">
        <v>215</v>
      </c>
      <c r="H137" s="44">
        <v>223</v>
      </c>
      <c r="I137" s="44">
        <v>1121</v>
      </c>
      <c r="J137" s="44">
        <v>72</v>
      </c>
      <c r="K137" s="44">
        <v>1402</v>
      </c>
      <c r="L137" s="44">
        <v>1474</v>
      </c>
      <c r="M137" s="44">
        <f t="shared" ref="M137:M200" si="7">(E134+E135+E136+E137+E138+E139+E140)/7</f>
        <v>156.28571428571428</v>
      </c>
      <c r="N137" s="44">
        <f t="shared" ref="N137:N200" si="8">(F134+F135+F136+F137+F138+F139+F140)/7</f>
        <v>10</v>
      </c>
      <c r="AC137" s="44">
        <v>2017</v>
      </c>
      <c r="AD137" s="263">
        <v>42932</v>
      </c>
      <c r="AE137" s="264">
        <v>7</v>
      </c>
      <c r="AF137" s="44">
        <v>156</v>
      </c>
      <c r="AG137" s="44">
        <v>12</v>
      </c>
      <c r="AH137" s="44">
        <v>217</v>
      </c>
      <c r="AI137" s="44">
        <v>229</v>
      </c>
      <c r="AJ137" s="44">
        <v>1133</v>
      </c>
      <c r="AK137" s="44">
        <v>96</v>
      </c>
      <c r="AL137" s="44">
        <v>1557</v>
      </c>
      <c r="AM137" s="44">
        <v>1653</v>
      </c>
    </row>
    <row r="138" spans="2:39" x14ac:dyDescent="0.2">
      <c r="B138" s="44">
        <v>2015</v>
      </c>
      <c r="C138" s="263">
        <v>42138</v>
      </c>
      <c r="D138" s="264">
        <f t="shared" si="6"/>
        <v>4</v>
      </c>
      <c r="E138" s="44">
        <v>119</v>
      </c>
      <c r="F138" s="44">
        <v>10</v>
      </c>
      <c r="G138" s="44">
        <v>155</v>
      </c>
      <c r="H138" s="44">
        <v>165</v>
      </c>
      <c r="I138" s="44">
        <v>1063</v>
      </c>
      <c r="J138" s="44">
        <v>74</v>
      </c>
      <c r="K138" s="44">
        <v>1331</v>
      </c>
      <c r="L138" s="44">
        <v>1405</v>
      </c>
      <c r="M138" s="44">
        <f t="shared" si="7"/>
        <v>155.57142857142858</v>
      </c>
      <c r="N138" s="44">
        <f t="shared" si="8"/>
        <v>9.1428571428571423</v>
      </c>
      <c r="AC138" s="44">
        <v>2017</v>
      </c>
      <c r="AD138" s="263">
        <v>42939</v>
      </c>
      <c r="AE138" s="264">
        <v>7</v>
      </c>
      <c r="AF138" s="44">
        <v>123</v>
      </c>
      <c r="AG138" s="44">
        <v>7</v>
      </c>
      <c r="AH138" s="44">
        <v>176</v>
      </c>
      <c r="AI138" s="44">
        <v>183</v>
      </c>
      <c r="AJ138" s="44">
        <v>1123</v>
      </c>
      <c r="AK138" s="44">
        <v>72</v>
      </c>
      <c r="AL138" s="44">
        <v>1423</v>
      </c>
      <c r="AM138" s="44">
        <v>1495</v>
      </c>
    </row>
    <row r="139" spans="2:39" x14ac:dyDescent="0.2">
      <c r="B139" s="44">
        <v>2015</v>
      </c>
      <c r="C139" s="263">
        <v>42139</v>
      </c>
      <c r="D139" s="264">
        <f t="shared" si="6"/>
        <v>5</v>
      </c>
      <c r="E139" s="44">
        <v>153</v>
      </c>
      <c r="F139" s="44">
        <v>9</v>
      </c>
      <c r="G139" s="44">
        <v>190</v>
      </c>
      <c r="H139" s="44">
        <v>199</v>
      </c>
      <c r="I139" s="44">
        <v>1100</v>
      </c>
      <c r="J139" s="44">
        <v>74</v>
      </c>
      <c r="K139" s="44">
        <v>1379</v>
      </c>
      <c r="L139" s="44">
        <v>1453</v>
      </c>
      <c r="M139" s="44">
        <f t="shared" si="7"/>
        <v>152.85714285714286</v>
      </c>
      <c r="N139" s="44">
        <f t="shared" si="8"/>
        <v>9</v>
      </c>
      <c r="AC139" s="44">
        <v>2017</v>
      </c>
      <c r="AD139" s="263">
        <v>42946</v>
      </c>
      <c r="AE139" s="264">
        <v>7</v>
      </c>
      <c r="AF139" s="44">
        <v>136</v>
      </c>
      <c r="AG139" s="44">
        <v>14</v>
      </c>
      <c r="AH139" s="44">
        <v>212</v>
      </c>
      <c r="AI139" s="44">
        <v>226</v>
      </c>
      <c r="AJ139" s="44">
        <v>1030</v>
      </c>
      <c r="AK139" s="44">
        <v>76</v>
      </c>
      <c r="AL139" s="44">
        <v>1359</v>
      </c>
      <c r="AM139" s="44">
        <v>1435</v>
      </c>
    </row>
    <row r="140" spans="2:39" x14ac:dyDescent="0.2">
      <c r="B140" s="44">
        <v>2015</v>
      </c>
      <c r="C140" s="263">
        <v>42140</v>
      </c>
      <c r="D140" s="264">
        <f t="shared" si="6"/>
        <v>6</v>
      </c>
      <c r="E140" s="44">
        <v>137</v>
      </c>
      <c r="F140" s="44">
        <v>4</v>
      </c>
      <c r="G140" s="44">
        <v>172</v>
      </c>
      <c r="H140" s="44">
        <v>176</v>
      </c>
      <c r="I140" s="44">
        <v>1094</v>
      </c>
      <c r="J140" s="44">
        <v>70</v>
      </c>
      <c r="K140" s="44">
        <v>1358</v>
      </c>
      <c r="L140" s="44">
        <v>1428</v>
      </c>
      <c r="M140" s="44">
        <f t="shared" si="7"/>
        <v>153.28571428571428</v>
      </c>
      <c r="N140" s="44">
        <f t="shared" si="8"/>
        <v>8.1428571428571423</v>
      </c>
      <c r="AC140" s="44">
        <v>2017</v>
      </c>
      <c r="AD140" s="263">
        <v>42953</v>
      </c>
      <c r="AE140" s="264">
        <v>7</v>
      </c>
      <c r="AF140" s="44">
        <v>150</v>
      </c>
      <c r="AG140" s="44">
        <v>10</v>
      </c>
      <c r="AH140" s="44">
        <v>199</v>
      </c>
      <c r="AI140" s="44">
        <v>209</v>
      </c>
      <c r="AJ140" s="44">
        <v>1027</v>
      </c>
      <c r="AK140" s="44">
        <v>63</v>
      </c>
      <c r="AL140" s="44">
        <v>1285</v>
      </c>
      <c r="AM140" s="44">
        <v>1348</v>
      </c>
    </row>
    <row r="141" spans="2:39" x14ac:dyDescent="0.2">
      <c r="B141" s="44">
        <v>2015</v>
      </c>
      <c r="C141" s="263">
        <v>42141</v>
      </c>
      <c r="D141" s="264">
        <f t="shared" si="6"/>
        <v>7</v>
      </c>
      <c r="E141" s="44">
        <v>146</v>
      </c>
      <c r="F141" s="44">
        <v>10</v>
      </c>
      <c r="G141" s="44">
        <v>188</v>
      </c>
      <c r="H141" s="44">
        <v>198</v>
      </c>
      <c r="I141" s="44">
        <v>1089</v>
      </c>
      <c r="J141" s="44">
        <v>64</v>
      </c>
      <c r="K141" s="44">
        <v>1326</v>
      </c>
      <c r="L141" s="44">
        <v>1390</v>
      </c>
      <c r="M141" s="44">
        <f t="shared" si="7"/>
        <v>152.57142857142858</v>
      </c>
      <c r="N141" s="44">
        <f t="shared" si="8"/>
        <v>8.4285714285714288</v>
      </c>
      <c r="AC141" s="44">
        <v>2017</v>
      </c>
      <c r="AD141" s="263">
        <v>42960</v>
      </c>
      <c r="AE141" s="264">
        <v>7</v>
      </c>
      <c r="AF141" s="44">
        <v>125</v>
      </c>
      <c r="AG141" s="44">
        <v>11</v>
      </c>
      <c r="AH141" s="44">
        <v>156</v>
      </c>
      <c r="AI141" s="44">
        <v>167</v>
      </c>
      <c r="AJ141" s="44">
        <v>965</v>
      </c>
      <c r="AK141" s="44">
        <v>81</v>
      </c>
      <c r="AL141" s="44">
        <v>1245</v>
      </c>
      <c r="AM141" s="44">
        <v>1326</v>
      </c>
    </row>
    <row r="142" spans="2:39" x14ac:dyDescent="0.2">
      <c r="B142" s="44">
        <v>2015</v>
      </c>
      <c r="C142" s="263">
        <v>42142</v>
      </c>
      <c r="D142" s="264">
        <f t="shared" si="6"/>
        <v>1</v>
      </c>
      <c r="E142" s="44">
        <v>157</v>
      </c>
      <c r="F142" s="44">
        <v>13</v>
      </c>
      <c r="G142" s="44">
        <v>188</v>
      </c>
      <c r="H142" s="44">
        <v>201</v>
      </c>
      <c r="I142" s="44">
        <v>1070</v>
      </c>
      <c r="J142" s="44">
        <v>63</v>
      </c>
      <c r="K142" s="44">
        <v>1317</v>
      </c>
      <c r="L142" s="44">
        <v>1380</v>
      </c>
      <c r="M142" s="44">
        <f t="shared" si="7"/>
        <v>159.57142857142858</v>
      </c>
      <c r="N142" s="44">
        <f t="shared" si="8"/>
        <v>8.2857142857142865</v>
      </c>
      <c r="AC142" s="44">
        <v>2017</v>
      </c>
      <c r="AD142" s="263">
        <v>42967</v>
      </c>
      <c r="AE142" s="264">
        <v>7</v>
      </c>
      <c r="AF142" s="44">
        <v>114</v>
      </c>
      <c r="AG142" s="44">
        <v>6</v>
      </c>
      <c r="AH142" s="44">
        <v>155</v>
      </c>
      <c r="AI142" s="44">
        <v>161</v>
      </c>
      <c r="AJ142" s="44">
        <v>879</v>
      </c>
      <c r="AK142" s="44">
        <v>58</v>
      </c>
      <c r="AL142" s="44">
        <v>1202</v>
      </c>
      <c r="AM142" s="44">
        <v>1260</v>
      </c>
    </row>
    <row r="143" spans="2:39" x14ac:dyDescent="0.2">
      <c r="B143" s="44">
        <v>2015</v>
      </c>
      <c r="C143" s="263">
        <v>42143</v>
      </c>
      <c r="D143" s="264">
        <f t="shared" si="6"/>
        <v>2</v>
      </c>
      <c r="E143" s="44">
        <v>178</v>
      </c>
      <c r="F143" s="44">
        <v>3</v>
      </c>
      <c r="G143" s="44">
        <v>227</v>
      </c>
      <c r="H143" s="44">
        <v>230</v>
      </c>
      <c r="I143" s="44">
        <v>1073</v>
      </c>
      <c r="J143" s="44">
        <v>57</v>
      </c>
      <c r="K143" s="44">
        <v>1335</v>
      </c>
      <c r="L143" s="44">
        <v>1392</v>
      </c>
      <c r="M143" s="44">
        <f t="shared" si="7"/>
        <v>163.42857142857142</v>
      </c>
      <c r="N143" s="44">
        <f t="shared" si="8"/>
        <v>8.1428571428571423</v>
      </c>
      <c r="AC143" s="44">
        <v>2017</v>
      </c>
      <c r="AD143" s="263">
        <v>42974</v>
      </c>
      <c r="AE143" s="264">
        <v>7</v>
      </c>
      <c r="AF143" s="44">
        <v>116</v>
      </c>
      <c r="AG143" s="44">
        <v>8</v>
      </c>
      <c r="AH143" s="44">
        <v>157</v>
      </c>
      <c r="AI143" s="44">
        <v>165</v>
      </c>
      <c r="AJ143" s="44">
        <v>954</v>
      </c>
      <c r="AK143" s="44">
        <v>63</v>
      </c>
      <c r="AL143" s="44">
        <v>1204</v>
      </c>
      <c r="AM143" s="44">
        <v>1267</v>
      </c>
    </row>
    <row r="144" spans="2:39" x14ac:dyDescent="0.2">
      <c r="B144" s="44">
        <v>2015</v>
      </c>
      <c r="C144" s="263">
        <v>42144</v>
      </c>
      <c r="D144" s="264">
        <f t="shared" si="6"/>
        <v>3</v>
      </c>
      <c r="E144" s="44">
        <v>178</v>
      </c>
      <c r="F144" s="44">
        <v>10</v>
      </c>
      <c r="G144" s="44">
        <v>216</v>
      </c>
      <c r="H144" s="44">
        <v>226</v>
      </c>
      <c r="I144" s="44">
        <v>1068</v>
      </c>
      <c r="J144" s="44">
        <v>59</v>
      </c>
      <c r="K144" s="44">
        <v>1336</v>
      </c>
      <c r="L144" s="44">
        <v>1395</v>
      </c>
      <c r="M144" s="44">
        <f t="shared" si="7"/>
        <v>164.71428571428572</v>
      </c>
      <c r="N144" s="44">
        <f t="shared" si="8"/>
        <v>9.4285714285714288</v>
      </c>
      <c r="AC144" s="44">
        <v>2017</v>
      </c>
      <c r="AD144" s="263">
        <v>42981</v>
      </c>
      <c r="AE144" s="264">
        <v>7</v>
      </c>
      <c r="AF144" s="44">
        <v>131</v>
      </c>
      <c r="AG144" s="44">
        <v>12</v>
      </c>
      <c r="AH144" s="44">
        <v>174</v>
      </c>
      <c r="AI144" s="44">
        <v>186</v>
      </c>
      <c r="AJ144" s="44">
        <v>1041</v>
      </c>
      <c r="AK144" s="44">
        <v>70</v>
      </c>
      <c r="AL144" s="44">
        <v>1340</v>
      </c>
      <c r="AM144" s="44">
        <v>1410</v>
      </c>
    </row>
    <row r="145" spans="2:39" x14ac:dyDescent="0.2">
      <c r="B145" s="44">
        <v>2015</v>
      </c>
      <c r="C145" s="263">
        <v>42145</v>
      </c>
      <c r="D145" s="264">
        <f t="shared" si="6"/>
        <v>4</v>
      </c>
      <c r="E145" s="44">
        <v>168</v>
      </c>
      <c r="F145" s="44">
        <v>9</v>
      </c>
      <c r="G145" s="44">
        <v>193</v>
      </c>
      <c r="H145" s="44">
        <v>202</v>
      </c>
      <c r="I145" s="44">
        <v>1117</v>
      </c>
      <c r="J145" s="44">
        <v>58</v>
      </c>
      <c r="K145" s="44">
        <v>1374</v>
      </c>
      <c r="L145" s="44">
        <v>1432</v>
      </c>
      <c r="M145" s="44">
        <f t="shared" si="7"/>
        <v>161.85714285714286</v>
      </c>
      <c r="N145" s="44">
        <f t="shared" si="8"/>
        <v>9.2857142857142865</v>
      </c>
      <c r="AC145" s="44">
        <v>2017</v>
      </c>
      <c r="AD145" s="263">
        <v>42988</v>
      </c>
      <c r="AE145" s="264">
        <v>7</v>
      </c>
      <c r="AF145" s="44">
        <v>116</v>
      </c>
      <c r="AG145" s="44">
        <v>8</v>
      </c>
      <c r="AH145" s="44">
        <v>156</v>
      </c>
      <c r="AI145" s="44">
        <v>164</v>
      </c>
      <c r="AJ145" s="44">
        <v>1054</v>
      </c>
      <c r="AK145" s="44">
        <v>60</v>
      </c>
      <c r="AL145" s="44">
        <v>1336</v>
      </c>
      <c r="AM145" s="44">
        <v>1396</v>
      </c>
    </row>
    <row r="146" spans="2:39" x14ac:dyDescent="0.2">
      <c r="B146" s="44">
        <v>2015</v>
      </c>
      <c r="C146" s="263">
        <v>42146</v>
      </c>
      <c r="D146" s="264">
        <f t="shared" si="6"/>
        <v>5</v>
      </c>
      <c r="E146" s="44">
        <v>180</v>
      </c>
      <c r="F146" s="44">
        <v>8</v>
      </c>
      <c r="G146" s="44">
        <v>216</v>
      </c>
      <c r="H146" s="44">
        <v>224</v>
      </c>
      <c r="I146" s="44">
        <v>1144</v>
      </c>
      <c r="J146" s="44">
        <v>57</v>
      </c>
      <c r="K146" s="44">
        <v>1400</v>
      </c>
      <c r="L146" s="44">
        <v>1457</v>
      </c>
      <c r="M146" s="44">
        <f t="shared" si="7"/>
        <v>152.42857142857142</v>
      </c>
      <c r="N146" s="44">
        <f t="shared" si="8"/>
        <v>7.7142857142857144</v>
      </c>
      <c r="AC146" s="44">
        <v>2017</v>
      </c>
      <c r="AD146" s="263">
        <v>42995</v>
      </c>
      <c r="AE146" s="264">
        <v>7</v>
      </c>
      <c r="AF146" s="44">
        <v>143</v>
      </c>
      <c r="AG146" s="44">
        <v>11</v>
      </c>
      <c r="AH146" s="44">
        <v>185</v>
      </c>
      <c r="AI146" s="44">
        <v>196</v>
      </c>
      <c r="AJ146" s="44">
        <v>1169</v>
      </c>
      <c r="AK146" s="44">
        <v>63</v>
      </c>
      <c r="AL146" s="44">
        <v>1424</v>
      </c>
      <c r="AM146" s="44">
        <v>1487</v>
      </c>
    </row>
    <row r="147" spans="2:39" x14ac:dyDescent="0.2">
      <c r="B147" s="44">
        <v>2015</v>
      </c>
      <c r="C147" s="263">
        <v>42147</v>
      </c>
      <c r="D147" s="264">
        <f t="shared" si="6"/>
        <v>6</v>
      </c>
      <c r="E147" s="44">
        <v>146</v>
      </c>
      <c r="F147" s="44">
        <v>13</v>
      </c>
      <c r="G147" s="44">
        <v>183</v>
      </c>
      <c r="H147" s="44">
        <v>196</v>
      </c>
      <c r="I147" s="44">
        <v>1153</v>
      </c>
      <c r="J147" s="44">
        <v>66</v>
      </c>
      <c r="K147" s="44">
        <v>1411</v>
      </c>
      <c r="L147" s="44">
        <v>1477</v>
      </c>
      <c r="M147" s="44">
        <f t="shared" si="7"/>
        <v>150.14285714285714</v>
      </c>
      <c r="N147" s="44">
        <f t="shared" si="8"/>
        <v>8.8571428571428577</v>
      </c>
      <c r="AC147" s="44">
        <v>2017</v>
      </c>
      <c r="AD147" s="263">
        <v>43002</v>
      </c>
      <c r="AE147" s="264">
        <v>7</v>
      </c>
      <c r="AF147" s="44">
        <v>152</v>
      </c>
      <c r="AG147" s="44">
        <v>12</v>
      </c>
      <c r="AH147" s="44">
        <v>187</v>
      </c>
      <c r="AI147" s="44">
        <v>199</v>
      </c>
      <c r="AJ147" s="44">
        <v>1298</v>
      </c>
      <c r="AK147" s="44">
        <v>72</v>
      </c>
      <c r="AL147" s="44">
        <v>1566</v>
      </c>
      <c r="AM147" s="44">
        <v>1638</v>
      </c>
    </row>
    <row r="148" spans="2:39" x14ac:dyDescent="0.2">
      <c r="B148" s="44">
        <v>2015</v>
      </c>
      <c r="C148" s="263">
        <v>42148</v>
      </c>
      <c r="D148" s="264">
        <f t="shared" si="6"/>
        <v>7</v>
      </c>
      <c r="E148" s="44">
        <v>126</v>
      </c>
      <c r="F148" s="44">
        <v>9</v>
      </c>
      <c r="G148" s="44">
        <v>169</v>
      </c>
      <c r="H148" s="44">
        <v>178</v>
      </c>
      <c r="I148" s="44">
        <v>1133</v>
      </c>
      <c r="J148" s="44">
        <v>65</v>
      </c>
      <c r="K148" s="44">
        <v>1392</v>
      </c>
      <c r="L148" s="44">
        <v>1457</v>
      </c>
      <c r="M148" s="44">
        <f t="shared" si="7"/>
        <v>150.28571428571428</v>
      </c>
      <c r="N148" s="44">
        <f t="shared" si="8"/>
        <v>8.5714285714285712</v>
      </c>
      <c r="AC148" s="44">
        <v>2017</v>
      </c>
      <c r="AD148" s="263">
        <v>43009</v>
      </c>
      <c r="AE148" s="264">
        <v>7</v>
      </c>
      <c r="AF148" s="44">
        <v>125</v>
      </c>
      <c r="AG148" s="44">
        <v>11</v>
      </c>
      <c r="AH148" s="44">
        <v>176</v>
      </c>
      <c r="AI148" s="44">
        <v>187</v>
      </c>
      <c r="AJ148" s="44">
        <v>1251</v>
      </c>
      <c r="AK148" s="44">
        <v>83</v>
      </c>
      <c r="AL148" s="44">
        <v>1554</v>
      </c>
      <c r="AM148" s="44">
        <v>1637</v>
      </c>
    </row>
    <row r="149" spans="2:39" x14ac:dyDescent="0.2">
      <c r="B149" s="44">
        <v>2015</v>
      </c>
      <c r="C149" s="263">
        <v>42149</v>
      </c>
      <c r="D149" s="264">
        <f t="shared" si="6"/>
        <v>1</v>
      </c>
      <c r="E149" s="44">
        <v>91</v>
      </c>
      <c r="F149" s="44">
        <v>2</v>
      </c>
      <c r="G149" s="44">
        <v>110</v>
      </c>
      <c r="H149" s="44">
        <v>112</v>
      </c>
      <c r="I149" s="44">
        <v>1067</v>
      </c>
      <c r="J149" s="44">
        <v>54</v>
      </c>
      <c r="K149" s="44">
        <v>1314</v>
      </c>
      <c r="L149" s="44">
        <v>1368</v>
      </c>
      <c r="M149" s="44">
        <f t="shared" si="7"/>
        <v>153.42857142857142</v>
      </c>
      <c r="N149" s="44">
        <f t="shared" si="8"/>
        <v>8</v>
      </c>
      <c r="AC149" s="44">
        <v>2017</v>
      </c>
      <c r="AD149" s="263">
        <v>43016</v>
      </c>
      <c r="AE149" s="264">
        <v>7</v>
      </c>
      <c r="AF149" s="44">
        <v>137</v>
      </c>
      <c r="AG149" s="44">
        <v>11</v>
      </c>
      <c r="AH149" s="44">
        <v>187</v>
      </c>
      <c r="AI149" s="44">
        <v>198</v>
      </c>
      <c r="AJ149" s="44">
        <v>1252</v>
      </c>
      <c r="AK149" s="44">
        <v>72</v>
      </c>
      <c r="AL149" s="44">
        <v>1527</v>
      </c>
      <c r="AM149" s="44">
        <v>1599</v>
      </c>
    </row>
    <row r="150" spans="2:39" x14ac:dyDescent="0.2">
      <c r="B150" s="44">
        <v>2015</v>
      </c>
      <c r="C150" s="263">
        <v>42150</v>
      </c>
      <c r="D150" s="264">
        <f t="shared" si="6"/>
        <v>2</v>
      </c>
      <c r="E150" s="44">
        <v>162</v>
      </c>
      <c r="F150" s="44">
        <v>11</v>
      </c>
      <c r="G150" s="44">
        <v>194</v>
      </c>
      <c r="H150" s="44">
        <v>205</v>
      </c>
      <c r="I150" s="44">
        <v>1051</v>
      </c>
      <c r="J150" s="44">
        <v>62</v>
      </c>
      <c r="K150" s="44">
        <v>1281</v>
      </c>
      <c r="L150" s="44">
        <v>1343</v>
      </c>
      <c r="M150" s="44">
        <f t="shared" si="7"/>
        <v>154.42857142857142</v>
      </c>
      <c r="N150" s="44">
        <f t="shared" si="8"/>
        <v>8</v>
      </c>
      <c r="AC150" s="44">
        <v>2017</v>
      </c>
      <c r="AD150" s="263">
        <v>43023</v>
      </c>
      <c r="AE150" s="264">
        <v>7</v>
      </c>
      <c r="AF150" s="44">
        <v>179</v>
      </c>
      <c r="AG150" s="44">
        <v>13</v>
      </c>
      <c r="AH150" s="44">
        <v>218</v>
      </c>
      <c r="AI150" s="44">
        <v>231</v>
      </c>
      <c r="AJ150" s="44">
        <v>1281</v>
      </c>
      <c r="AK150" s="44">
        <v>93</v>
      </c>
      <c r="AL150" s="44">
        <v>1520</v>
      </c>
      <c r="AM150" s="44">
        <v>1613</v>
      </c>
    </row>
    <row r="151" spans="2:39" x14ac:dyDescent="0.2">
      <c r="B151" s="44">
        <v>2015</v>
      </c>
      <c r="C151" s="263">
        <v>42151</v>
      </c>
      <c r="D151" s="264">
        <f t="shared" si="6"/>
        <v>3</v>
      </c>
      <c r="E151" s="44">
        <v>179</v>
      </c>
      <c r="F151" s="44">
        <v>8</v>
      </c>
      <c r="G151" s="44">
        <v>223</v>
      </c>
      <c r="H151" s="44">
        <v>231</v>
      </c>
      <c r="I151" s="44">
        <v>1052</v>
      </c>
      <c r="J151" s="44">
        <v>60</v>
      </c>
      <c r="K151" s="44">
        <v>1288</v>
      </c>
      <c r="L151" s="44">
        <v>1348</v>
      </c>
      <c r="M151" s="44">
        <f t="shared" si="7"/>
        <v>158.14285714285714</v>
      </c>
      <c r="N151" s="44">
        <f t="shared" si="8"/>
        <v>8.1428571428571423</v>
      </c>
      <c r="AC151" s="44">
        <v>2017</v>
      </c>
      <c r="AD151" s="263">
        <v>43030</v>
      </c>
      <c r="AE151" s="264">
        <v>7</v>
      </c>
      <c r="AF151" s="44">
        <v>136</v>
      </c>
      <c r="AG151" s="44">
        <v>7</v>
      </c>
      <c r="AH151" s="44">
        <v>176</v>
      </c>
      <c r="AI151" s="44">
        <v>183</v>
      </c>
      <c r="AJ151" s="44">
        <v>1244</v>
      </c>
      <c r="AK151" s="44">
        <v>62</v>
      </c>
      <c r="AL151" s="44">
        <v>1521</v>
      </c>
      <c r="AM151" s="44">
        <v>1583</v>
      </c>
    </row>
    <row r="152" spans="2:39" x14ac:dyDescent="0.2">
      <c r="B152" s="44">
        <v>2015</v>
      </c>
      <c r="C152" s="263">
        <v>42152</v>
      </c>
      <c r="D152" s="264">
        <f t="shared" si="6"/>
        <v>4</v>
      </c>
      <c r="E152" s="44">
        <v>190</v>
      </c>
      <c r="F152" s="44">
        <v>5</v>
      </c>
      <c r="G152" s="44">
        <v>237</v>
      </c>
      <c r="H152" s="44">
        <v>242</v>
      </c>
      <c r="I152" s="44">
        <v>1074</v>
      </c>
      <c r="J152" s="44">
        <v>56</v>
      </c>
      <c r="K152" s="44">
        <v>1332</v>
      </c>
      <c r="L152" s="44">
        <v>1388</v>
      </c>
      <c r="M152" s="44">
        <f t="shared" si="7"/>
        <v>158.57142857142858</v>
      </c>
      <c r="N152" s="44">
        <f t="shared" si="8"/>
        <v>8.1428571428571423</v>
      </c>
      <c r="AC152" s="44">
        <v>2017</v>
      </c>
      <c r="AD152" s="263">
        <v>43037</v>
      </c>
      <c r="AE152" s="264">
        <v>7</v>
      </c>
      <c r="AF152" s="44">
        <v>106</v>
      </c>
      <c r="AG152" s="44">
        <v>4</v>
      </c>
      <c r="AH152" s="44">
        <v>141</v>
      </c>
      <c r="AI152" s="44">
        <v>145</v>
      </c>
      <c r="AJ152" s="44">
        <v>1140</v>
      </c>
      <c r="AK152" s="44">
        <v>63</v>
      </c>
      <c r="AL152" s="44">
        <v>1384</v>
      </c>
      <c r="AM152" s="44">
        <v>1447</v>
      </c>
    </row>
    <row r="153" spans="2:39" x14ac:dyDescent="0.2">
      <c r="B153" s="44">
        <v>2015</v>
      </c>
      <c r="C153" s="263">
        <v>42153</v>
      </c>
      <c r="D153" s="264">
        <f t="shared" si="6"/>
        <v>5</v>
      </c>
      <c r="E153" s="44">
        <v>187</v>
      </c>
      <c r="F153" s="44">
        <v>8</v>
      </c>
      <c r="G153" s="44">
        <v>223</v>
      </c>
      <c r="H153" s="44">
        <v>231</v>
      </c>
      <c r="I153" s="44">
        <v>1081</v>
      </c>
      <c r="J153" s="44">
        <v>56</v>
      </c>
      <c r="K153" s="44">
        <v>1339</v>
      </c>
      <c r="L153" s="44">
        <v>1395</v>
      </c>
      <c r="M153" s="44">
        <f t="shared" si="7"/>
        <v>167.85714285714286</v>
      </c>
      <c r="N153" s="44">
        <f t="shared" si="8"/>
        <v>9.2857142857142865</v>
      </c>
      <c r="AC153" s="44">
        <v>2017</v>
      </c>
      <c r="AD153" s="263">
        <v>43044</v>
      </c>
      <c r="AE153" s="264">
        <v>7</v>
      </c>
      <c r="AF153" s="44">
        <v>143</v>
      </c>
      <c r="AG153" s="44">
        <v>23</v>
      </c>
      <c r="AH153" s="44">
        <v>215</v>
      </c>
      <c r="AI153" s="44">
        <v>238</v>
      </c>
      <c r="AJ153" s="44">
        <v>1007</v>
      </c>
      <c r="AK153" s="44">
        <v>82</v>
      </c>
      <c r="AL153" s="44">
        <v>1303</v>
      </c>
      <c r="AM153" s="44">
        <v>1385</v>
      </c>
    </row>
    <row r="154" spans="2:39" x14ac:dyDescent="0.2">
      <c r="B154" s="44">
        <v>2015</v>
      </c>
      <c r="C154" s="263">
        <v>42154</v>
      </c>
      <c r="D154" s="264">
        <f t="shared" si="6"/>
        <v>6</v>
      </c>
      <c r="E154" s="44">
        <v>172</v>
      </c>
      <c r="F154" s="44">
        <v>14</v>
      </c>
      <c r="G154" s="44">
        <v>226</v>
      </c>
      <c r="H154" s="44">
        <v>240</v>
      </c>
      <c r="I154" s="44">
        <v>1107</v>
      </c>
      <c r="J154" s="44">
        <v>57</v>
      </c>
      <c r="K154" s="44">
        <v>1382</v>
      </c>
      <c r="L154" s="44">
        <v>1439</v>
      </c>
      <c r="M154" s="44">
        <f t="shared" si="7"/>
        <v>173.14285714285714</v>
      </c>
      <c r="N154" s="44">
        <f t="shared" si="8"/>
        <v>8.7142857142857135</v>
      </c>
      <c r="AC154" s="44">
        <v>2017</v>
      </c>
      <c r="AD154" s="263">
        <v>43051</v>
      </c>
      <c r="AE154" s="264">
        <v>7</v>
      </c>
      <c r="AF154" s="44">
        <v>156</v>
      </c>
      <c r="AG154" s="44">
        <v>8</v>
      </c>
      <c r="AH154" s="44">
        <v>221</v>
      </c>
      <c r="AI154" s="44">
        <v>229</v>
      </c>
      <c r="AJ154" s="44">
        <v>1203</v>
      </c>
      <c r="AK154" s="44">
        <v>65</v>
      </c>
      <c r="AL154" s="44">
        <v>1502</v>
      </c>
      <c r="AM154" s="44">
        <v>1567</v>
      </c>
    </row>
    <row r="155" spans="2:39" x14ac:dyDescent="0.2">
      <c r="B155" s="44">
        <v>2015</v>
      </c>
      <c r="C155" s="263">
        <v>42155</v>
      </c>
      <c r="D155" s="264">
        <f t="shared" si="6"/>
        <v>7</v>
      </c>
      <c r="E155" s="44">
        <v>129</v>
      </c>
      <c r="F155" s="44">
        <v>9</v>
      </c>
      <c r="G155" s="44">
        <v>180</v>
      </c>
      <c r="H155" s="44">
        <v>189</v>
      </c>
      <c r="I155" s="44">
        <v>1110</v>
      </c>
      <c r="J155" s="44">
        <v>57</v>
      </c>
      <c r="K155" s="44">
        <v>1393</v>
      </c>
      <c r="L155" s="44">
        <v>1450</v>
      </c>
      <c r="M155" s="44">
        <f t="shared" si="7"/>
        <v>173.71428571428572</v>
      </c>
      <c r="N155" s="44">
        <f t="shared" si="8"/>
        <v>8.1428571428571423</v>
      </c>
      <c r="AC155" s="44">
        <v>2017</v>
      </c>
      <c r="AD155" s="263">
        <v>43058</v>
      </c>
      <c r="AE155" s="264">
        <v>7</v>
      </c>
      <c r="AF155" s="44">
        <v>135</v>
      </c>
      <c r="AG155" s="44">
        <v>14</v>
      </c>
      <c r="AH155" s="44">
        <v>172</v>
      </c>
      <c r="AI155" s="44">
        <v>186</v>
      </c>
      <c r="AJ155" s="44">
        <v>1177</v>
      </c>
      <c r="AK155" s="44">
        <v>58</v>
      </c>
      <c r="AL155" s="44">
        <v>1442</v>
      </c>
      <c r="AM155" s="44">
        <v>1500</v>
      </c>
    </row>
    <row r="156" spans="2:39" x14ac:dyDescent="0.2">
      <c r="B156" s="44">
        <v>2015</v>
      </c>
      <c r="C156" s="263">
        <v>42156</v>
      </c>
      <c r="D156" s="264">
        <f t="shared" si="6"/>
        <v>1</v>
      </c>
      <c r="E156" s="44">
        <v>156</v>
      </c>
      <c r="F156" s="44">
        <v>10</v>
      </c>
      <c r="G156" s="44">
        <v>186</v>
      </c>
      <c r="H156" s="44">
        <v>196</v>
      </c>
      <c r="I156" s="44">
        <v>1175</v>
      </c>
      <c r="J156" s="44">
        <v>65</v>
      </c>
      <c r="K156" s="44">
        <v>1469</v>
      </c>
      <c r="L156" s="44">
        <v>1534</v>
      </c>
      <c r="M156" s="44">
        <f t="shared" si="7"/>
        <v>177.28571428571428</v>
      </c>
      <c r="N156" s="44">
        <f t="shared" si="8"/>
        <v>9.5714285714285712</v>
      </c>
      <c r="AC156" s="44">
        <v>2017</v>
      </c>
      <c r="AD156" s="263">
        <v>43065</v>
      </c>
      <c r="AE156" s="264">
        <v>7</v>
      </c>
      <c r="AF156" s="44">
        <v>120</v>
      </c>
      <c r="AG156" s="44">
        <v>11</v>
      </c>
      <c r="AH156" s="44">
        <v>147</v>
      </c>
      <c r="AI156" s="44">
        <v>158</v>
      </c>
      <c r="AJ156" s="44">
        <v>1166</v>
      </c>
      <c r="AK156" s="44">
        <v>56</v>
      </c>
      <c r="AL156" s="44">
        <v>1430</v>
      </c>
      <c r="AM156" s="44">
        <v>1486</v>
      </c>
    </row>
    <row r="157" spans="2:39" x14ac:dyDescent="0.2">
      <c r="B157" s="44">
        <v>2015</v>
      </c>
      <c r="C157" s="263">
        <v>42157</v>
      </c>
      <c r="D157" s="264">
        <f t="shared" si="6"/>
        <v>2</v>
      </c>
      <c r="E157" s="44">
        <v>199</v>
      </c>
      <c r="F157" s="44">
        <v>7</v>
      </c>
      <c r="G157" s="44">
        <v>242</v>
      </c>
      <c r="H157" s="44">
        <v>249</v>
      </c>
      <c r="I157" s="44">
        <v>1212</v>
      </c>
      <c r="J157" s="44">
        <v>61</v>
      </c>
      <c r="K157" s="44">
        <v>1517</v>
      </c>
      <c r="L157" s="44">
        <v>1578</v>
      </c>
      <c r="M157" s="44">
        <f t="shared" si="7"/>
        <v>187.14285714285714</v>
      </c>
      <c r="N157" s="44">
        <f t="shared" si="8"/>
        <v>10.714285714285714</v>
      </c>
      <c r="AC157" s="44">
        <v>2017</v>
      </c>
      <c r="AD157" s="263">
        <v>43072</v>
      </c>
      <c r="AE157" s="264">
        <v>7</v>
      </c>
      <c r="AF157" s="44">
        <v>121</v>
      </c>
      <c r="AG157" s="44">
        <v>8</v>
      </c>
      <c r="AH157" s="44">
        <v>170</v>
      </c>
      <c r="AI157" s="44">
        <v>178</v>
      </c>
      <c r="AJ157" s="44">
        <v>1201</v>
      </c>
      <c r="AK157" s="44">
        <v>63</v>
      </c>
      <c r="AL157" s="44">
        <v>1496</v>
      </c>
      <c r="AM157" s="44">
        <v>1559</v>
      </c>
    </row>
    <row r="158" spans="2:39" x14ac:dyDescent="0.2">
      <c r="B158" s="44">
        <v>2015</v>
      </c>
      <c r="C158" s="263">
        <v>42158</v>
      </c>
      <c r="D158" s="264">
        <f t="shared" si="6"/>
        <v>3</v>
      </c>
      <c r="E158" s="44">
        <v>183</v>
      </c>
      <c r="F158" s="44">
        <v>4</v>
      </c>
      <c r="G158" s="44">
        <v>233</v>
      </c>
      <c r="H158" s="44">
        <v>237</v>
      </c>
      <c r="I158" s="44">
        <v>1216</v>
      </c>
      <c r="J158" s="44">
        <v>57</v>
      </c>
      <c r="K158" s="44">
        <v>1527</v>
      </c>
      <c r="L158" s="44">
        <v>1584</v>
      </c>
      <c r="M158" s="44">
        <f t="shared" si="7"/>
        <v>189.14285714285714</v>
      </c>
      <c r="N158" s="44">
        <f t="shared" si="8"/>
        <v>10.857142857142858</v>
      </c>
      <c r="AC158" s="44">
        <v>2017</v>
      </c>
      <c r="AD158" s="263">
        <v>43079</v>
      </c>
      <c r="AE158" s="264">
        <v>7</v>
      </c>
      <c r="AF158" s="44">
        <v>115</v>
      </c>
      <c r="AG158" s="44">
        <v>10</v>
      </c>
      <c r="AH158" s="44">
        <v>160</v>
      </c>
      <c r="AI158" s="44">
        <v>170</v>
      </c>
      <c r="AJ158" s="44">
        <v>1164</v>
      </c>
      <c r="AK158" s="44">
        <v>78</v>
      </c>
      <c r="AL158" s="44">
        <v>1474</v>
      </c>
      <c r="AM158" s="44">
        <v>1552</v>
      </c>
    </row>
    <row r="159" spans="2:39" x14ac:dyDescent="0.2">
      <c r="B159" s="44">
        <v>2015</v>
      </c>
      <c r="C159" s="263">
        <v>42159</v>
      </c>
      <c r="D159" s="264">
        <f t="shared" si="6"/>
        <v>4</v>
      </c>
      <c r="E159" s="44">
        <v>215</v>
      </c>
      <c r="F159" s="44">
        <v>15</v>
      </c>
      <c r="G159" s="44">
        <v>270</v>
      </c>
      <c r="H159" s="44">
        <v>285</v>
      </c>
      <c r="I159" s="44">
        <v>1241</v>
      </c>
      <c r="J159" s="44">
        <v>67</v>
      </c>
      <c r="K159" s="44">
        <v>1560</v>
      </c>
      <c r="L159" s="44">
        <v>1627</v>
      </c>
      <c r="M159" s="44">
        <f t="shared" si="7"/>
        <v>193.85714285714286</v>
      </c>
      <c r="N159" s="44">
        <f t="shared" si="8"/>
        <v>11</v>
      </c>
      <c r="AC159" s="44">
        <v>2017</v>
      </c>
      <c r="AD159" s="263">
        <v>43086</v>
      </c>
      <c r="AE159" s="264">
        <v>7</v>
      </c>
      <c r="AF159" s="44">
        <v>136</v>
      </c>
      <c r="AG159" s="44">
        <v>5</v>
      </c>
      <c r="AH159" s="44">
        <v>181</v>
      </c>
      <c r="AI159" s="44">
        <v>186</v>
      </c>
      <c r="AJ159" s="44">
        <v>1232</v>
      </c>
      <c r="AK159" s="44">
        <v>54</v>
      </c>
      <c r="AL159" s="44">
        <v>1545</v>
      </c>
      <c r="AM159" s="44">
        <v>1599</v>
      </c>
    </row>
    <row r="160" spans="2:39" x14ac:dyDescent="0.2">
      <c r="B160" s="44">
        <v>2015</v>
      </c>
      <c r="C160" s="263">
        <v>42160</v>
      </c>
      <c r="D160" s="264">
        <f t="shared" si="6"/>
        <v>5</v>
      </c>
      <c r="E160" s="44">
        <v>256</v>
      </c>
      <c r="F160" s="44">
        <v>16</v>
      </c>
      <c r="G160" s="44">
        <v>320</v>
      </c>
      <c r="H160" s="44">
        <v>336</v>
      </c>
      <c r="I160" s="44">
        <v>1310</v>
      </c>
      <c r="J160" s="44">
        <v>75</v>
      </c>
      <c r="K160" s="44">
        <v>1657</v>
      </c>
      <c r="L160" s="44">
        <v>1732</v>
      </c>
      <c r="M160" s="44">
        <f t="shared" si="7"/>
        <v>199.71428571428572</v>
      </c>
      <c r="N160" s="44">
        <f t="shared" si="8"/>
        <v>11.571428571428571</v>
      </c>
      <c r="AC160" s="44">
        <v>2017</v>
      </c>
      <c r="AD160" s="263">
        <v>43093</v>
      </c>
      <c r="AE160" s="264">
        <v>7</v>
      </c>
      <c r="AF160" s="44">
        <v>98</v>
      </c>
      <c r="AG160" s="44">
        <v>10</v>
      </c>
      <c r="AH160" s="44">
        <v>118</v>
      </c>
      <c r="AI160" s="44">
        <v>128</v>
      </c>
      <c r="AJ160" s="44">
        <v>1126</v>
      </c>
      <c r="AK160" s="44">
        <v>75</v>
      </c>
      <c r="AL160" s="44">
        <v>1370</v>
      </c>
      <c r="AM160" s="44">
        <v>1445</v>
      </c>
    </row>
    <row r="161" spans="2:39" x14ac:dyDescent="0.2">
      <c r="B161" s="44">
        <v>2015</v>
      </c>
      <c r="C161" s="263">
        <v>42161</v>
      </c>
      <c r="D161" s="264">
        <f t="shared" si="6"/>
        <v>6</v>
      </c>
      <c r="E161" s="44">
        <v>186</v>
      </c>
      <c r="F161" s="44">
        <v>15</v>
      </c>
      <c r="G161" s="44">
        <v>235</v>
      </c>
      <c r="H161" s="44">
        <v>250</v>
      </c>
      <c r="I161" s="44">
        <v>1324</v>
      </c>
      <c r="J161" s="44">
        <v>76</v>
      </c>
      <c r="K161" s="44">
        <v>1666</v>
      </c>
      <c r="L161" s="44">
        <v>1742</v>
      </c>
      <c r="M161" s="44">
        <f t="shared" si="7"/>
        <v>198.14285714285714</v>
      </c>
      <c r="N161" s="44">
        <f t="shared" si="8"/>
        <v>11.857142857142858</v>
      </c>
      <c r="AC161" s="44">
        <v>2017</v>
      </c>
      <c r="AD161" s="263">
        <v>43100</v>
      </c>
      <c r="AE161" s="264">
        <v>7</v>
      </c>
      <c r="AF161" s="44">
        <v>76</v>
      </c>
      <c r="AG161" s="44">
        <v>9</v>
      </c>
      <c r="AH161" s="44">
        <v>88</v>
      </c>
      <c r="AI161" s="44">
        <v>97</v>
      </c>
      <c r="AJ161" s="44">
        <v>719</v>
      </c>
      <c r="AK161" s="44">
        <v>51</v>
      </c>
      <c r="AL161" s="44">
        <v>926</v>
      </c>
      <c r="AM161" s="44">
        <v>977</v>
      </c>
    </row>
    <row r="162" spans="2:39" x14ac:dyDescent="0.2">
      <c r="B162" s="44">
        <v>2015</v>
      </c>
      <c r="C162" s="263">
        <v>42162</v>
      </c>
      <c r="D162" s="264">
        <f t="shared" si="6"/>
        <v>7</v>
      </c>
      <c r="E162" s="44">
        <v>162</v>
      </c>
      <c r="F162" s="44">
        <v>10</v>
      </c>
      <c r="G162" s="44">
        <v>231</v>
      </c>
      <c r="H162" s="44">
        <v>241</v>
      </c>
      <c r="I162" s="44">
        <v>1357</v>
      </c>
      <c r="J162" s="44">
        <v>77</v>
      </c>
      <c r="K162" s="44">
        <v>1717</v>
      </c>
      <c r="L162" s="44">
        <v>1794</v>
      </c>
      <c r="M162" s="44">
        <f t="shared" si="7"/>
        <v>198.85714285714286</v>
      </c>
      <c r="N162" s="44">
        <f t="shared" si="8"/>
        <v>12.714285714285714</v>
      </c>
      <c r="AC162" s="44">
        <v>2018</v>
      </c>
      <c r="AD162" s="263">
        <v>43107</v>
      </c>
      <c r="AE162" s="264">
        <v>7</v>
      </c>
      <c r="AF162" s="44">
        <v>89</v>
      </c>
      <c r="AG162" s="44">
        <v>4</v>
      </c>
      <c r="AH162" s="44">
        <v>118</v>
      </c>
      <c r="AI162" s="44">
        <v>122</v>
      </c>
      <c r="AJ162" s="44">
        <v>763</v>
      </c>
      <c r="AK162" s="44">
        <v>39</v>
      </c>
      <c r="AL162" s="44">
        <v>996</v>
      </c>
      <c r="AM162" s="44">
        <v>1035</v>
      </c>
    </row>
    <row r="163" spans="2:39" x14ac:dyDescent="0.2">
      <c r="B163" s="44">
        <v>2015</v>
      </c>
      <c r="C163" s="263">
        <v>42163</v>
      </c>
      <c r="D163" s="264">
        <f t="shared" si="6"/>
        <v>1</v>
      </c>
      <c r="E163" s="44">
        <v>197</v>
      </c>
      <c r="F163" s="44">
        <v>14</v>
      </c>
      <c r="G163" s="44">
        <v>232</v>
      </c>
      <c r="H163" s="44">
        <v>246</v>
      </c>
      <c r="I163" s="44">
        <v>1398</v>
      </c>
      <c r="J163" s="44">
        <v>81</v>
      </c>
      <c r="K163" s="44">
        <v>1763</v>
      </c>
      <c r="L163" s="44">
        <v>1844</v>
      </c>
      <c r="M163" s="44">
        <f t="shared" si="7"/>
        <v>198</v>
      </c>
      <c r="N163" s="44">
        <f t="shared" si="8"/>
        <v>11.714285714285714</v>
      </c>
      <c r="AC163" s="44">
        <v>2018</v>
      </c>
      <c r="AD163" s="263">
        <v>43114</v>
      </c>
      <c r="AE163" s="264">
        <v>7</v>
      </c>
      <c r="AF163" s="44">
        <v>107</v>
      </c>
      <c r="AG163" s="44">
        <v>16</v>
      </c>
      <c r="AH163" s="44">
        <v>148</v>
      </c>
      <c r="AI163" s="44">
        <v>164</v>
      </c>
      <c r="AJ163" s="44">
        <v>1017</v>
      </c>
      <c r="AK163" s="44">
        <v>64</v>
      </c>
      <c r="AL163" s="44">
        <v>1222</v>
      </c>
      <c r="AM163" s="44">
        <v>1286</v>
      </c>
    </row>
    <row r="164" spans="2:39" x14ac:dyDescent="0.2">
      <c r="B164" s="44">
        <v>2015</v>
      </c>
      <c r="C164" s="263">
        <v>42164</v>
      </c>
      <c r="D164" s="264">
        <f t="shared" si="6"/>
        <v>2</v>
      </c>
      <c r="E164" s="44">
        <v>188</v>
      </c>
      <c r="F164" s="44">
        <v>9</v>
      </c>
      <c r="G164" s="44">
        <v>223</v>
      </c>
      <c r="H164" s="44">
        <v>232</v>
      </c>
      <c r="I164" s="44">
        <v>1387</v>
      </c>
      <c r="J164" s="44">
        <v>83</v>
      </c>
      <c r="K164" s="44">
        <v>1744</v>
      </c>
      <c r="L164" s="44">
        <v>1827</v>
      </c>
      <c r="M164" s="44">
        <f t="shared" si="7"/>
        <v>191.42857142857142</v>
      </c>
      <c r="N164" s="44">
        <f t="shared" si="8"/>
        <v>10.571428571428571</v>
      </c>
      <c r="AC164" s="44">
        <v>2018</v>
      </c>
      <c r="AD164" s="263">
        <v>43121</v>
      </c>
      <c r="AE164" s="264">
        <v>7</v>
      </c>
      <c r="AF164" s="44">
        <v>103</v>
      </c>
      <c r="AG164" s="44">
        <v>6</v>
      </c>
      <c r="AH164" s="44">
        <v>125</v>
      </c>
      <c r="AI164" s="44">
        <v>131</v>
      </c>
      <c r="AJ164" s="44">
        <v>1027</v>
      </c>
      <c r="AK164" s="44">
        <v>52</v>
      </c>
      <c r="AL164" s="44">
        <v>1247</v>
      </c>
      <c r="AM164" s="44">
        <v>1299</v>
      </c>
    </row>
    <row r="165" spans="2:39" x14ac:dyDescent="0.2">
      <c r="B165" s="44">
        <v>2015</v>
      </c>
      <c r="C165" s="263">
        <v>42165</v>
      </c>
      <c r="D165" s="264">
        <f t="shared" si="6"/>
        <v>3</v>
      </c>
      <c r="E165" s="44">
        <v>188</v>
      </c>
      <c r="F165" s="44">
        <v>10</v>
      </c>
      <c r="G165" s="44">
        <v>230</v>
      </c>
      <c r="H165" s="44">
        <v>240</v>
      </c>
      <c r="I165" s="44">
        <v>1392</v>
      </c>
      <c r="J165" s="44">
        <v>89</v>
      </c>
      <c r="K165" s="44">
        <v>1741</v>
      </c>
      <c r="L165" s="44">
        <v>1830</v>
      </c>
      <c r="M165" s="44">
        <f t="shared" si="7"/>
        <v>186.42857142857142</v>
      </c>
      <c r="N165" s="44">
        <f t="shared" si="8"/>
        <v>10</v>
      </c>
      <c r="AC165" s="44">
        <v>2018</v>
      </c>
      <c r="AD165" s="263">
        <v>43128</v>
      </c>
      <c r="AE165" s="264">
        <v>7</v>
      </c>
      <c r="AF165" s="44">
        <v>115</v>
      </c>
      <c r="AG165" s="44">
        <v>6</v>
      </c>
      <c r="AH165" s="44">
        <v>158</v>
      </c>
      <c r="AI165" s="44">
        <v>164</v>
      </c>
      <c r="AJ165" s="44">
        <v>1025</v>
      </c>
      <c r="AK165" s="44">
        <v>50</v>
      </c>
      <c r="AL165" s="44">
        <v>1273</v>
      </c>
      <c r="AM165" s="44">
        <v>1323</v>
      </c>
    </row>
    <row r="166" spans="2:39" x14ac:dyDescent="0.2">
      <c r="B166" s="44">
        <v>2015</v>
      </c>
      <c r="C166" s="263">
        <v>42166</v>
      </c>
      <c r="D166" s="264">
        <f t="shared" si="6"/>
        <v>4</v>
      </c>
      <c r="E166" s="44">
        <v>209</v>
      </c>
      <c r="F166" s="44">
        <v>8</v>
      </c>
      <c r="G166" s="44">
        <v>256</v>
      </c>
      <c r="H166" s="44">
        <v>264</v>
      </c>
      <c r="I166" s="44">
        <v>1386</v>
      </c>
      <c r="J166" s="44">
        <v>82</v>
      </c>
      <c r="K166" s="44">
        <v>1727</v>
      </c>
      <c r="L166" s="44">
        <v>1809</v>
      </c>
      <c r="M166" s="44">
        <f t="shared" si="7"/>
        <v>181.42857142857142</v>
      </c>
      <c r="N166" s="44">
        <f t="shared" si="8"/>
        <v>10</v>
      </c>
      <c r="AC166" s="44">
        <v>2018</v>
      </c>
      <c r="AD166" s="263">
        <v>43135</v>
      </c>
      <c r="AE166" s="264">
        <v>7</v>
      </c>
      <c r="AF166" s="44">
        <v>104</v>
      </c>
      <c r="AG166" s="44">
        <v>4</v>
      </c>
      <c r="AH166" s="44">
        <v>153</v>
      </c>
      <c r="AI166" s="44">
        <v>157</v>
      </c>
      <c r="AJ166" s="44">
        <v>969</v>
      </c>
      <c r="AK166" s="44">
        <v>57</v>
      </c>
      <c r="AL166" s="44">
        <v>1213</v>
      </c>
      <c r="AM166" s="44">
        <v>1270</v>
      </c>
    </row>
    <row r="167" spans="2:39" x14ac:dyDescent="0.2">
      <c r="B167" s="44">
        <v>2015</v>
      </c>
      <c r="C167" s="263">
        <v>42167</v>
      </c>
      <c r="D167" s="264">
        <f t="shared" si="6"/>
        <v>5</v>
      </c>
      <c r="E167" s="44">
        <v>210</v>
      </c>
      <c r="F167" s="44">
        <v>8</v>
      </c>
      <c r="G167" s="44">
        <v>257</v>
      </c>
      <c r="H167" s="44">
        <v>265</v>
      </c>
      <c r="I167" s="44">
        <v>1340</v>
      </c>
      <c r="J167" s="44">
        <v>74</v>
      </c>
      <c r="K167" s="44">
        <v>1664</v>
      </c>
      <c r="L167" s="44">
        <v>1738</v>
      </c>
      <c r="M167" s="44">
        <f t="shared" si="7"/>
        <v>178.14285714285714</v>
      </c>
      <c r="N167" s="44">
        <f t="shared" si="8"/>
        <v>9</v>
      </c>
      <c r="AC167" s="44">
        <v>2018</v>
      </c>
      <c r="AD167" s="263">
        <v>43142</v>
      </c>
      <c r="AE167" s="264">
        <v>7</v>
      </c>
      <c r="AF167" s="44">
        <v>93</v>
      </c>
      <c r="AG167" s="44">
        <v>9</v>
      </c>
      <c r="AH167" s="44">
        <v>129</v>
      </c>
      <c r="AI167" s="44">
        <v>138</v>
      </c>
      <c r="AJ167" s="44">
        <v>726</v>
      </c>
      <c r="AK167" s="44">
        <v>57</v>
      </c>
      <c r="AL167" s="44">
        <v>889</v>
      </c>
      <c r="AM167" s="44">
        <v>946</v>
      </c>
    </row>
    <row r="168" spans="2:39" x14ac:dyDescent="0.2">
      <c r="B168" s="44">
        <v>2015</v>
      </c>
      <c r="C168" s="263">
        <v>42168</v>
      </c>
      <c r="D168" s="264">
        <f t="shared" si="6"/>
        <v>6</v>
      </c>
      <c r="E168" s="44">
        <v>151</v>
      </c>
      <c r="F168" s="44">
        <v>11</v>
      </c>
      <c r="G168" s="44">
        <v>198</v>
      </c>
      <c r="H168" s="44">
        <v>209</v>
      </c>
      <c r="I168" s="44">
        <v>1305</v>
      </c>
      <c r="J168" s="44">
        <v>70</v>
      </c>
      <c r="K168" s="44">
        <v>1627</v>
      </c>
      <c r="L168" s="44">
        <v>1697</v>
      </c>
      <c r="M168" s="44">
        <f t="shared" si="7"/>
        <v>174.85714285714286</v>
      </c>
      <c r="N168" s="44">
        <f t="shared" si="8"/>
        <v>8.4285714285714288</v>
      </c>
      <c r="AC168" s="44">
        <v>2018</v>
      </c>
      <c r="AD168" s="263">
        <v>43149</v>
      </c>
      <c r="AE168" s="264">
        <v>7</v>
      </c>
      <c r="AF168" s="44">
        <v>104</v>
      </c>
      <c r="AG168" s="44">
        <v>3</v>
      </c>
      <c r="AH168" s="44">
        <v>143</v>
      </c>
      <c r="AI168" s="44">
        <v>146</v>
      </c>
      <c r="AJ168" s="44">
        <v>948</v>
      </c>
      <c r="AK168" s="44">
        <v>51</v>
      </c>
      <c r="AL168" s="44">
        <v>1176</v>
      </c>
      <c r="AM168" s="44">
        <v>1227</v>
      </c>
    </row>
    <row r="169" spans="2:39" x14ac:dyDescent="0.2">
      <c r="B169" s="44">
        <v>2015</v>
      </c>
      <c r="C169" s="263">
        <v>42169</v>
      </c>
      <c r="D169" s="264">
        <f t="shared" si="6"/>
        <v>7</v>
      </c>
      <c r="E169" s="44">
        <v>127</v>
      </c>
      <c r="F169" s="44">
        <v>10</v>
      </c>
      <c r="G169" s="44">
        <v>160</v>
      </c>
      <c r="H169" s="44">
        <v>170</v>
      </c>
      <c r="I169" s="44">
        <v>1270</v>
      </c>
      <c r="J169" s="44">
        <v>70</v>
      </c>
      <c r="K169" s="44">
        <v>1556</v>
      </c>
      <c r="L169" s="44">
        <v>1626</v>
      </c>
      <c r="M169" s="44">
        <f t="shared" si="7"/>
        <v>174</v>
      </c>
      <c r="N169" s="44">
        <f t="shared" si="8"/>
        <v>8.2857142857142865</v>
      </c>
      <c r="AC169" s="44">
        <v>2018</v>
      </c>
      <c r="AD169" s="263">
        <v>43156</v>
      </c>
      <c r="AE169" s="264">
        <v>7</v>
      </c>
      <c r="AF169" s="44">
        <v>99</v>
      </c>
      <c r="AG169" s="44">
        <v>7</v>
      </c>
      <c r="AH169" s="44">
        <v>130</v>
      </c>
      <c r="AI169" s="44">
        <v>137</v>
      </c>
      <c r="AJ169" s="44">
        <v>812</v>
      </c>
      <c r="AK169" s="44">
        <v>57</v>
      </c>
      <c r="AL169" s="44">
        <v>1010</v>
      </c>
      <c r="AM169" s="44">
        <v>1067</v>
      </c>
    </row>
    <row r="170" spans="2:39" x14ac:dyDescent="0.2">
      <c r="B170" s="44">
        <v>2015</v>
      </c>
      <c r="C170" s="263">
        <v>42170</v>
      </c>
      <c r="D170" s="264">
        <f t="shared" si="6"/>
        <v>1</v>
      </c>
      <c r="E170" s="44">
        <v>174</v>
      </c>
      <c r="F170" s="44">
        <v>7</v>
      </c>
      <c r="G170" s="44">
        <v>214</v>
      </c>
      <c r="H170" s="44">
        <v>221</v>
      </c>
      <c r="I170" s="44">
        <v>1247</v>
      </c>
      <c r="J170" s="44">
        <v>63</v>
      </c>
      <c r="K170" s="44">
        <v>1538</v>
      </c>
      <c r="L170" s="44">
        <v>1601</v>
      </c>
      <c r="M170" s="44">
        <f t="shared" si="7"/>
        <v>170.14285714285714</v>
      </c>
      <c r="N170" s="44">
        <f t="shared" si="8"/>
        <v>8.1428571428571423</v>
      </c>
      <c r="AC170" s="44">
        <v>2018</v>
      </c>
      <c r="AD170" s="263">
        <v>43163</v>
      </c>
      <c r="AE170" s="264">
        <v>7</v>
      </c>
      <c r="AF170" s="44">
        <v>116</v>
      </c>
      <c r="AG170" s="44">
        <v>7</v>
      </c>
      <c r="AH170" s="44">
        <v>169</v>
      </c>
      <c r="AI170" s="44">
        <v>176</v>
      </c>
      <c r="AJ170" s="44">
        <v>749</v>
      </c>
      <c r="AK170" s="44">
        <v>52</v>
      </c>
      <c r="AL170" s="44">
        <v>960</v>
      </c>
      <c r="AM170" s="44">
        <v>1012</v>
      </c>
    </row>
    <row r="171" spans="2:39" x14ac:dyDescent="0.2">
      <c r="B171" s="44">
        <v>2015</v>
      </c>
      <c r="C171" s="263">
        <v>42171</v>
      </c>
      <c r="D171" s="264">
        <f t="shared" si="6"/>
        <v>2</v>
      </c>
      <c r="E171" s="44">
        <v>165</v>
      </c>
      <c r="F171" s="44">
        <v>5</v>
      </c>
      <c r="G171" s="44">
        <v>220</v>
      </c>
      <c r="H171" s="44">
        <v>225</v>
      </c>
      <c r="I171" s="44">
        <v>1224</v>
      </c>
      <c r="J171" s="44">
        <v>59</v>
      </c>
      <c r="K171" s="44">
        <v>1535</v>
      </c>
      <c r="L171" s="44">
        <v>1594</v>
      </c>
      <c r="M171" s="44">
        <f t="shared" si="7"/>
        <v>170.85714285714286</v>
      </c>
      <c r="N171" s="44">
        <f t="shared" si="8"/>
        <v>8.7142857142857135</v>
      </c>
      <c r="AC171" s="44">
        <v>2018</v>
      </c>
      <c r="AD171" s="263">
        <v>43170</v>
      </c>
      <c r="AE171" s="264">
        <v>7</v>
      </c>
      <c r="AF171" s="44">
        <v>90</v>
      </c>
      <c r="AG171" s="44">
        <v>8</v>
      </c>
      <c r="AH171" s="44">
        <v>123</v>
      </c>
      <c r="AI171" s="44">
        <v>131</v>
      </c>
      <c r="AJ171" s="44">
        <v>864</v>
      </c>
      <c r="AK171" s="44">
        <v>60</v>
      </c>
      <c r="AL171" s="44">
        <v>1080</v>
      </c>
      <c r="AM171" s="44">
        <v>1140</v>
      </c>
    </row>
    <row r="172" spans="2:39" x14ac:dyDescent="0.2">
      <c r="B172" s="44">
        <v>2015</v>
      </c>
      <c r="C172" s="263">
        <v>42172</v>
      </c>
      <c r="D172" s="264">
        <f t="shared" si="6"/>
        <v>3</v>
      </c>
      <c r="E172" s="44">
        <v>182</v>
      </c>
      <c r="F172" s="44">
        <v>9</v>
      </c>
      <c r="G172" s="44">
        <v>226</v>
      </c>
      <c r="H172" s="44">
        <v>235</v>
      </c>
      <c r="I172" s="44">
        <v>1218</v>
      </c>
      <c r="J172" s="44">
        <v>58</v>
      </c>
      <c r="K172" s="44">
        <v>1531</v>
      </c>
      <c r="L172" s="44">
        <v>1589</v>
      </c>
      <c r="M172" s="44">
        <f t="shared" si="7"/>
        <v>172.14285714285714</v>
      </c>
      <c r="N172" s="44">
        <f t="shared" si="8"/>
        <v>9.2857142857142865</v>
      </c>
      <c r="AC172" s="44">
        <v>2018</v>
      </c>
      <c r="AD172" s="263">
        <v>43177</v>
      </c>
      <c r="AE172" s="264">
        <v>7</v>
      </c>
      <c r="AF172" s="44">
        <v>100</v>
      </c>
      <c r="AG172" s="44">
        <v>14</v>
      </c>
      <c r="AH172" s="44">
        <v>133</v>
      </c>
      <c r="AI172" s="44">
        <v>147</v>
      </c>
      <c r="AJ172" s="44">
        <v>963</v>
      </c>
      <c r="AK172" s="44">
        <v>58</v>
      </c>
      <c r="AL172" s="44">
        <v>1200</v>
      </c>
      <c r="AM172" s="44">
        <v>1258</v>
      </c>
    </row>
    <row r="173" spans="2:39" x14ac:dyDescent="0.2">
      <c r="B173" s="44">
        <v>2015</v>
      </c>
      <c r="C173" s="263">
        <v>42173</v>
      </c>
      <c r="D173" s="264">
        <f t="shared" si="6"/>
        <v>4</v>
      </c>
      <c r="E173" s="44">
        <v>182</v>
      </c>
      <c r="F173" s="44">
        <v>7</v>
      </c>
      <c r="G173" s="44">
        <v>213</v>
      </c>
      <c r="H173" s="44">
        <v>220</v>
      </c>
      <c r="I173" s="44">
        <v>1191</v>
      </c>
      <c r="J173" s="44">
        <v>57</v>
      </c>
      <c r="K173" s="44">
        <v>1488</v>
      </c>
      <c r="L173" s="44">
        <v>1545</v>
      </c>
      <c r="M173" s="44">
        <f t="shared" si="7"/>
        <v>172.71428571428572</v>
      </c>
      <c r="N173" s="44">
        <f t="shared" si="8"/>
        <v>9.4285714285714288</v>
      </c>
      <c r="AC173" s="44">
        <v>2018</v>
      </c>
      <c r="AD173" s="263">
        <v>43184</v>
      </c>
      <c r="AE173" s="264">
        <v>7</v>
      </c>
      <c r="AF173" s="44">
        <v>116</v>
      </c>
      <c r="AG173" s="44">
        <v>4</v>
      </c>
      <c r="AH173" s="44">
        <v>166</v>
      </c>
      <c r="AI173" s="44">
        <v>170</v>
      </c>
      <c r="AJ173" s="44">
        <v>867</v>
      </c>
      <c r="AK173" s="44">
        <v>46</v>
      </c>
      <c r="AL173" s="44">
        <v>1111</v>
      </c>
      <c r="AM173" s="44">
        <v>1157</v>
      </c>
    </row>
    <row r="174" spans="2:39" x14ac:dyDescent="0.2">
      <c r="B174" s="44">
        <v>2015</v>
      </c>
      <c r="C174" s="263">
        <v>42174</v>
      </c>
      <c r="D174" s="264">
        <f t="shared" si="6"/>
        <v>5</v>
      </c>
      <c r="E174" s="44">
        <v>215</v>
      </c>
      <c r="F174" s="44">
        <v>12</v>
      </c>
      <c r="G174" s="44">
        <v>248</v>
      </c>
      <c r="H174" s="44">
        <v>260</v>
      </c>
      <c r="I174" s="44">
        <v>1196</v>
      </c>
      <c r="J174" s="44">
        <v>61</v>
      </c>
      <c r="K174" s="44">
        <v>1479</v>
      </c>
      <c r="L174" s="44">
        <v>1540</v>
      </c>
      <c r="M174" s="44">
        <f t="shared" si="7"/>
        <v>173.14285714285714</v>
      </c>
      <c r="N174" s="44">
        <f t="shared" si="8"/>
        <v>9.7142857142857135</v>
      </c>
      <c r="AC174" s="44">
        <v>2018</v>
      </c>
      <c r="AD174" s="263">
        <v>43191</v>
      </c>
      <c r="AE174" s="264">
        <v>7</v>
      </c>
      <c r="AF174" s="44">
        <v>105</v>
      </c>
      <c r="AG174" s="44">
        <v>14</v>
      </c>
      <c r="AH174" s="44">
        <v>135</v>
      </c>
      <c r="AI174" s="44">
        <v>149</v>
      </c>
      <c r="AJ174" s="44">
        <v>916</v>
      </c>
      <c r="AK174" s="44">
        <v>53</v>
      </c>
      <c r="AL174" s="44">
        <v>1119</v>
      </c>
      <c r="AM174" s="44">
        <v>1172</v>
      </c>
    </row>
    <row r="175" spans="2:39" x14ac:dyDescent="0.2">
      <c r="B175" s="44">
        <v>2015</v>
      </c>
      <c r="C175" s="263">
        <v>42175</v>
      </c>
      <c r="D175" s="264">
        <f t="shared" si="6"/>
        <v>6</v>
      </c>
      <c r="E175" s="44">
        <v>160</v>
      </c>
      <c r="F175" s="44">
        <v>15</v>
      </c>
      <c r="G175" s="44">
        <v>202</v>
      </c>
      <c r="H175" s="44">
        <v>217</v>
      </c>
      <c r="I175" s="44">
        <v>1205</v>
      </c>
      <c r="J175" s="44">
        <v>65</v>
      </c>
      <c r="K175" s="44">
        <v>1483</v>
      </c>
      <c r="L175" s="44">
        <v>1548</v>
      </c>
      <c r="M175" s="44">
        <f t="shared" si="7"/>
        <v>173.28571428571428</v>
      </c>
      <c r="N175" s="44">
        <f t="shared" si="8"/>
        <v>9.7142857142857135</v>
      </c>
      <c r="AC175" s="44">
        <v>2018</v>
      </c>
      <c r="AD175" s="263">
        <v>43198</v>
      </c>
      <c r="AE175" s="264">
        <v>7</v>
      </c>
      <c r="AF175" s="44">
        <v>125</v>
      </c>
      <c r="AG175" s="44">
        <v>13</v>
      </c>
      <c r="AH175" s="44">
        <v>165</v>
      </c>
      <c r="AI175" s="44">
        <v>178</v>
      </c>
      <c r="AJ175" s="44">
        <v>1041</v>
      </c>
      <c r="AK175" s="44">
        <v>62</v>
      </c>
      <c r="AL175" s="44">
        <v>1319</v>
      </c>
      <c r="AM175" s="44">
        <v>1381</v>
      </c>
    </row>
    <row r="176" spans="2:39" x14ac:dyDescent="0.2">
      <c r="B176" s="44">
        <v>2015</v>
      </c>
      <c r="C176" s="263">
        <v>42176</v>
      </c>
      <c r="D176" s="264">
        <f t="shared" si="6"/>
        <v>7</v>
      </c>
      <c r="E176" s="44">
        <v>131</v>
      </c>
      <c r="F176" s="44">
        <v>11</v>
      </c>
      <c r="G176" s="44">
        <v>176</v>
      </c>
      <c r="H176" s="44">
        <v>187</v>
      </c>
      <c r="I176" s="44">
        <v>1209</v>
      </c>
      <c r="J176" s="44">
        <v>66</v>
      </c>
      <c r="K176" s="44">
        <v>1499</v>
      </c>
      <c r="L176" s="44">
        <v>1565</v>
      </c>
      <c r="M176" s="44">
        <f t="shared" si="7"/>
        <v>175</v>
      </c>
      <c r="N176" s="44">
        <f t="shared" si="8"/>
        <v>9.8571428571428577</v>
      </c>
      <c r="AC176" s="44">
        <v>2018</v>
      </c>
      <c r="AD176" s="263">
        <v>43205</v>
      </c>
      <c r="AE176" s="264">
        <v>7</v>
      </c>
      <c r="AF176" s="44">
        <v>127</v>
      </c>
      <c r="AG176" s="44">
        <v>7</v>
      </c>
      <c r="AH176" s="44">
        <v>186</v>
      </c>
      <c r="AI176" s="44">
        <v>193</v>
      </c>
      <c r="AJ176" s="44">
        <v>1050</v>
      </c>
      <c r="AK176" s="44">
        <v>65</v>
      </c>
      <c r="AL176" s="44">
        <v>1354</v>
      </c>
      <c r="AM176" s="44">
        <v>1419</v>
      </c>
    </row>
    <row r="177" spans="2:39" x14ac:dyDescent="0.2">
      <c r="B177" s="44">
        <v>2015</v>
      </c>
      <c r="C177" s="263">
        <v>42177</v>
      </c>
      <c r="D177" s="264">
        <f t="shared" si="6"/>
        <v>1</v>
      </c>
      <c r="E177" s="44">
        <v>177</v>
      </c>
      <c r="F177" s="44">
        <v>9</v>
      </c>
      <c r="G177" s="44">
        <v>207</v>
      </c>
      <c r="H177" s="44">
        <v>216</v>
      </c>
      <c r="I177" s="44">
        <v>1212</v>
      </c>
      <c r="J177" s="44">
        <v>68</v>
      </c>
      <c r="K177" s="44">
        <v>1492</v>
      </c>
      <c r="L177" s="44">
        <v>1560</v>
      </c>
      <c r="M177" s="44">
        <f t="shared" si="7"/>
        <v>177.14285714285714</v>
      </c>
      <c r="N177" s="44">
        <f t="shared" si="8"/>
        <v>10.714285714285714</v>
      </c>
      <c r="AC177" s="44">
        <v>2018</v>
      </c>
      <c r="AD177" s="263">
        <v>43212</v>
      </c>
      <c r="AE177" s="264">
        <v>7</v>
      </c>
      <c r="AF177" s="44">
        <v>164</v>
      </c>
      <c r="AG177" s="44">
        <v>16</v>
      </c>
      <c r="AH177" s="44">
        <v>218</v>
      </c>
      <c r="AI177" s="44">
        <v>234</v>
      </c>
      <c r="AJ177" s="44">
        <v>1263</v>
      </c>
      <c r="AK177" s="44">
        <v>70</v>
      </c>
      <c r="AL177" s="44">
        <v>1564</v>
      </c>
      <c r="AM177" s="44">
        <v>1634</v>
      </c>
    </row>
    <row r="178" spans="2:39" x14ac:dyDescent="0.2">
      <c r="B178" s="44">
        <v>2015</v>
      </c>
      <c r="C178" s="263">
        <v>42178</v>
      </c>
      <c r="D178" s="264">
        <f t="shared" si="6"/>
        <v>2</v>
      </c>
      <c r="E178" s="44">
        <v>166</v>
      </c>
      <c r="F178" s="44">
        <v>5</v>
      </c>
      <c r="G178" s="44">
        <v>192</v>
      </c>
      <c r="H178" s="44">
        <v>197</v>
      </c>
      <c r="I178" s="44">
        <v>1213</v>
      </c>
      <c r="J178" s="44">
        <v>68</v>
      </c>
      <c r="K178" s="44">
        <v>1464</v>
      </c>
      <c r="L178" s="44">
        <v>1532</v>
      </c>
      <c r="M178" s="44">
        <f t="shared" si="7"/>
        <v>177.57142857142858</v>
      </c>
      <c r="N178" s="44">
        <f t="shared" si="8"/>
        <v>10.428571428571429</v>
      </c>
      <c r="AC178" s="44">
        <v>2018</v>
      </c>
      <c r="AD178" s="263">
        <v>43219</v>
      </c>
      <c r="AE178" s="264">
        <v>7</v>
      </c>
      <c r="AF178" s="44">
        <v>118</v>
      </c>
      <c r="AG178" s="44">
        <v>6</v>
      </c>
      <c r="AH178" s="44">
        <v>154</v>
      </c>
      <c r="AI178" s="44">
        <v>160</v>
      </c>
      <c r="AJ178" s="44">
        <v>1080</v>
      </c>
      <c r="AK178" s="44">
        <v>66</v>
      </c>
      <c r="AL178" s="44">
        <v>1333</v>
      </c>
      <c r="AM178" s="44">
        <v>1399</v>
      </c>
    </row>
    <row r="179" spans="2:39" x14ac:dyDescent="0.2">
      <c r="B179" s="44">
        <v>2015</v>
      </c>
      <c r="C179" s="263">
        <v>42179</v>
      </c>
      <c r="D179" s="264">
        <f t="shared" si="6"/>
        <v>3</v>
      </c>
      <c r="E179" s="44">
        <v>194</v>
      </c>
      <c r="F179" s="44">
        <v>10</v>
      </c>
      <c r="G179" s="44">
        <v>223</v>
      </c>
      <c r="H179" s="44">
        <v>233</v>
      </c>
      <c r="I179" s="44">
        <v>1225</v>
      </c>
      <c r="J179" s="44">
        <v>69</v>
      </c>
      <c r="K179" s="44">
        <v>1461</v>
      </c>
      <c r="L179" s="44">
        <v>1530</v>
      </c>
      <c r="M179" s="44">
        <f t="shared" si="7"/>
        <v>177.28571428571428</v>
      </c>
      <c r="N179" s="44">
        <f t="shared" si="8"/>
        <v>9.8571428571428577</v>
      </c>
      <c r="AC179" s="44">
        <v>2018</v>
      </c>
      <c r="AD179" s="263">
        <v>43226</v>
      </c>
      <c r="AE179" s="264">
        <v>7</v>
      </c>
      <c r="AF179" s="44">
        <v>155</v>
      </c>
      <c r="AG179" s="44">
        <v>7</v>
      </c>
      <c r="AH179" s="44">
        <v>217</v>
      </c>
      <c r="AI179" s="44">
        <v>224</v>
      </c>
      <c r="AJ179" s="44">
        <v>1078</v>
      </c>
      <c r="AK179" s="44">
        <v>55</v>
      </c>
      <c r="AL179" s="44">
        <v>1409</v>
      </c>
      <c r="AM179" s="44">
        <v>1464</v>
      </c>
    </row>
    <row r="180" spans="2:39" x14ac:dyDescent="0.2">
      <c r="B180" s="44">
        <v>2015</v>
      </c>
      <c r="C180" s="263">
        <v>42180</v>
      </c>
      <c r="D180" s="264">
        <f t="shared" si="6"/>
        <v>4</v>
      </c>
      <c r="E180" s="44">
        <v>197</v>
      </c>
      <c r="F180" s="44">
        <v>13</v>
      </c>
      <c r="G180" s="44">
        <v>253</v>
      </c>
      <c r="H180" s="44">
        <v>266</v>
      </c>
      <c r="I180" s="44">
        <v>1240</v>
      </c>
      <c r="J180" s="44">
        <v>75</v>
      </c>
      <c r="K180" s="44">
        <v>1501</v>
      </c>
      <c r="L180" s="44">
        <v>1576</v>
      </c>
      <c r="M180" s="44">
        <f t="shared" si="7"/>
        <v>179.42857142857142</v>
      </c>
      <c r="N180" s="44">
        <f t="shared" si="8"/>
        <v>9.4285714285714288</v>
      </c>
      <c r="AC180" s="44">
        <v>2018</v>
      </c>
      <c r="AD180" s="263">
        <v>43233</v>
      </c>
      <c r="AE180" s="264">
        <v>7</v>
      </c>
      <c r="AF180" s="44">
        <v>95</v>
      </c>
      <c r="AG180" s="44">
        <v>4</v>
      </c>
      <c r="AH180" s="44">
        <v>148</v>
      </c>
      <c r="AI180" s="44">
        <v>152</v>
      </c>
      <c r="AJ180" s="44">
        <v>939</v>
      </c>
      <c r="AK180" s="44">
        <v>62</v>
      </c>
      <c r="AL180" s="44">
        <v>1221</v>
      </c>
      <c r="AM180" s="44">
        <v>1283</v>
      </c>
    </row>
    <row r="181" spans="2:39" x14ac:dyDescent="0.2">
      <c r="B181" s="44">
        <v>2015</v>
      </c>
      <c r="C181" s="263">
        <v>42181</v>
      </c>
      <c r="D181" s="264">
        <f t="shared" si="6"/>
        <v>5</v>
      </c>
      <c r="E181" s="44">
        <v>218</v>
      </c>
      <c r="F181" s="44">
        <v>10</v>
      </c>
      <c r="G181" s="44">
        <v>260</v>
      </c>
      <c r="H181" s="44">
        <v>270</v>
      </c>
      <c r="I181" s="44">
        <v>1243</v>
      </c>
      <c r="J181" s="44">
        <v>73</v>
      </c>
      <c r="K181" s="44">
        <v>1513</v>
      </c>
      <c r="L181" s="44">
        <v>1586</v>
      </c>
      <c r="M181" s="44">
        <f t="shared" si="7"/>
        <v>184</v>
      </c>
      <c r="N181" s="44">
        <f t="shared" si="8"/>
        <v>8.7142857142857135</v>
      </c>
      <c r="AC181" s="44">
        <v>2018</v>
      </c>
      <c r="AD181" s="263">
        <v>43240</v>
      </c>
      <c r="AE181" s="264">
        <v>7</v>
      </c>
      <c r="AF181" s="44">
        <v>151</v>
      </c>
      <c r="AG181" s="44">
        <v>13</v>
      </c>
      <c r="AH181" s="44">
        <v>199</v>
      </c>
      <c r="AI181" s="44">
        <v>212</v>
      </c>
      <c r="AJ181" s="44">
        <v>1173</v>
      </c>
      <c r="AK181" s="44">
        <v>60</v>
      </c>
      <c r="AL181" s="44">
        <v>1506</v>
      </c>
      <c r="AM181" s="44">
        <v>1566</v>
      </c>
    </row>
    <row r="182" spans="2:39" x14ac:dyDescent="0.2">
      <c r="B182" s="44">
        <v>2015</v>
      </c>
      <c r="C182" s="263">
        <v>42182</v>
      </c>
      <c r="D182" s="264">
        <f t="shared" si="6"/>
        <v>6</v>
      </c>
      <c r="E182" s="44">
        <v>158</v>
      </c>
      <c r="F182" s="44">
        <v>11</v>
      </c>
      <c r="G182" s="44">
        <v>215</v>
      </c>
      <c r="H182" s="44">
        <v>226</v>
      </c>
      <c r="I182" s="44">
        <v>1241</v>
      </c>
      <c r="J182" s="44">
        <v>69</v>
      </c>
      <c r="K182" s="44">
        <v>1526</v>
      </c>
      <c r="L182" s="44">
        <v>1595</v>
      </c>
      <c r="M182" s="44">
        <f t="shared" si="7"/>
        <v>192.71428571428572</v>
      </c>
      <c r="N182" s="44">
        <f t="shared" si="8"/>
        <v>10.285714285714286</v>
      </c>
      <c r="AC182" s="44">
        <v>2018</v>
      </c>
      <c r="AD182" s="263">
        <v>43247</v>
      </c>
      <c r="AE182" s="264">
        <v>7</v>
      </c>
      <c r="AF182" s="44">
        <v>133</v>
      </c>
      <c r="AG182" s="44">
        <v>11</v>
      </c>
      <c r="AH182" s="44">
        <v>188</v>
      </c>
      <c r="AI182" s="44">
        <v>199</v>
      </c>
      <c r="AJ182" s="44">
        <v>1146</v>
      </c>
      <c r="AK182" s="44">
        <v>68</v>
      </c>
      <c r="AL182" s="44">
        <v>1452</v>
      </c>
      <c r="AM182" s="44">
        <v>1520</v>
      </c>
    </row>
    <row r="183" spans="2:39" x14ac:dyDescent="0.2">
      <c r="B183" s="44">
        <v>2015</v>
      </c>
      <c r="C183" s="263">
        <v>42183</v>
      </c>
      <c r="D183" s="264">
        <f t="shared" si="6"/>
        <v>7</v>
      </c>
      <c r="E183" s="44">
        <v>146</v>
      </c>
      <c r="F183" s="44">
        <v>8</v>
      </c>
      <c r="G183" s="44">
        <v>203</v>
      </c>
      <c r="H183" s="44">
        <v>211</v>
      </c>
      <c r="I183" s="44">
        <v>1256</v>
      </c>
      <c r="J183" s="44">
        <v>66</v>
      </c>
      <c r="K183" s="44">
        <v>1553</v>
      </c>
      <c r="L183" s="44">
        <v>1619</v>
      </c>
      <c r="M183" s="44">
        <f t="shared" si="7"/>
        <v>193</v>
      </c>
      <c r="N183" s="44">
        <f t="shared" si="8"/>
        <v>10.428571428571429</v>
      </c>
      <c r="AC183" s="44">
        <v>2018</v>
      </c>
      <c r="AD183" s="263">
        <v>43254</v>
      </c>
      <c r="AE183" s="264">
        <v>7</v>
      </c>
      <c r="AF183" s="44">
        <v>136</v>
      </c>
      <c r="AG183" s="44">
        <v>13</v>
      </c>
      <c r="AH183" s="44">
        <v>191</v>
      </c>
      <c r="AI183" s="44">
        <v>204</v>
      </c>
      <c r="AJ183" s="44">
        <v>1146</v>
      </c>
      <c r="AK183" s="44">
        <v>71</v>
      </c>
      <c r="AL183" s="44">
        <v>1447</v>
      </c>
      <c r="AM183" s="44">
        <v>1518</v>
      </c>
    </row>
    <row r="184" spans="2:39" x14ac:dyDescent="0.2">
      <c r="B184" s="44">
        <v>2015</v>
      </c>
      <c r="C184" s="263">
        <v>42184</v>
      </c>
      <c r="D184" s="264">
        <f t="shared" si="6"/>
        <v>1</v>
      </c>
      <c r="E184" s="44">
        <v>209</v>
      </c>
      <c r="F184" s="44">
        <v>4</v>
      </c>
      <c r="G184" s="44">
        <v>253</v>
      </c>
      <c r="H184" s="44">
        <v>257</v>
      </c>
      <c r="I184" s="44">
        <v>1288</v>
      </c>
      <c r="J184" s="44">
        <v>61</v>
      </c>
      <c r="K184" s="44">
        <v>1599</v>
      </c>
      <c r="L184" s="44">
        <v>1660</v>
      </c>
      <c r="M184" s="44">
        <f t="shared" si="7"/>
        <v>192.42857142857142</v>
      </c>
      <c r="N184" s="44">
        <f t="shared" si="8"/>
        <v>10.285714285714286</v>
      </c>
      <c r="AC184" s="44">
        <v>2018</v>
      </c>
      <c r="AD184" s="263">
        <v>43261</v>
      </c>
      <c r="AE184" s="264">
        <v>7</v>
      </c>
      <c r="AF184" s="44">
        <v>146</v>
      </c>
      <c r="AG184" s="44">
        <v>11</v>
      </c>
      <c r="AH184" s="44">
        <v>209</v>
      </c>
      <c r="AI184" s="44">
        <v>220</v>
      </c>
      <c r="AJ184" s="44">
        <v>1173</v>
      </c>
      <c r="AK184" s="44">
        <v>64</v>
      </c>
      <c r="AL184" s="44">
        <v>1456</v>
      </c>
      <c r="AM184" s="44">
        <v>1520</v>
      </c>
    </row>
    <row r="185" spans="2:39" x14ac:dyDescent="0.2">
      <c r="B185" s="44">
        <v>2015</v>
      </c>
      <c r="C185" s="263">
        <v>42185</v>
      </c>
      <c r="D185" s="264">
        <f t="shared" si="6"/>
        <v>2</v>
      </c>
      <c r="E185" s="44">
        <v>227</v>
      </c>
      <c r="F185" s="44">
        <v>16</v>
      </c>
      <c r="G185" s="44">
        <v>279</v>
      </c>
      <c r="H185" s="44">
        <v>295</v>
      </c>
      <c r="I185" s="44">
        <v>1349</v>
      </c>
      <c r="J185" s="44">
        <v>72</v>
      </c>
      <c r="K185" s="44">
        <v>1686</v>
      </c>
      <c r="L185" s="44">
        <v>1758</v>
      </c>
      <c r="M185" s="44">
        <f t="shared" si="7"/>
        <v>193.57142857142858</v>
      </c>
      <c r="N185" s="44">
        <f t="shared" si="8"/>
        <v>10.571428571428571</v>
      </c>
      <c r="AC185" s="44">
        <v>2018</v>
      </c>
      <c r="AD185" s="263">
        <v>43268</v>
      </c>
      <c r="AE185" s="264">
        <v>7</v>
      </c>
      <c r="AF185" s="44">
        <v>151</v>
      </c>
      <c r="AG185" s="44">
        <v>13</v>
      </c>
      <c r="AH185" s="44">
        <v>224</v>
      </c>
      <c r="AI185" s="44">
        <v>237</v>
      </c>
      <c r="AJ185" s="44">
        <v>1158</v>
      </c>
      <c r="AK185" s="44">
        <v>63</v>
      </c>
      <c r="AL185" s="44">
        <v>1454</v>
      </c>
      <c r="AM185" s="44">
        <v>1517</v>
      </c>
    </row>
    <row r="186" spans="2:39" x14ac:dyDescent="0.2">
      <c r="B186" s="44">
        <v>2015</v>
      </c>
      <c r="C186" s="263">
        <v>42186</v>
      </c>
      <c r="D186" s="264">
        <f t="shared" si="6"/>
        <v>3</v>
      </c>
      <c r="E186" s="44">
        <v>196</v>
      </c>
      <c r="F186" s="44">
        <v>11</v>
      </c>
      <c r="G186" s="44">
        <v>236</v>
      </c>
      <c r="H186" s="44">
        <v>247</v>
      </c>
      <c r="I186" s="44">
        <v>1351</v>
      </c>
      <c r="J186" s="44">
        <v>73</v>
      </c>
      <c r="K186" s="44">
        <v>1699</v>
      </c>
      <c r="L186" s="44">
        <v>1772</v>
      </c>
      <c r="M186" s="44">
        <f t="shared" si="7"/>
        <v>192.85714285714286</v>
      </c>
      <c r="N186" s="44">
        <f t="shared" si="8"/>
        <v>10.571428571428571</v>
      </c>
      <c r="AC186" s="44">
        <v>2018</v>
      </c>
      <c r="AD186" s="263">
        <v>43275</v>
      </c>
      <c r="AE186" s="264">
        <v>7</v>
      </c>
      <c r="AF186" s="44">
        <v>170</v>
      </c>
      <c r="AG186" s="44">
        <v>12</v>
      </c>
      <c r="AH186" s="44">
        <v>222</v>
      </c>
      <c r="AI186" s="44">
        <v>234</v>
      </c>
      <c r="AJ186" s="44">
        <v>1372</v>
      </c>
      <c r="AK186" s="44">
        <v>70</v>
      </c>
      <c r="AL186" s="44">
        <v>1683</v>
      </c>
      <c r="AM186" s="44">
        <v>1753</v>
      </c>
    </row>
    <row r="187" spans="2:39" x14ac:dyDescent="0.2">
      <c r="B187" s="44">
        <v>2015</v>
      </c>
      <c r="C187" s="263">
        <v>42187</v>
      </c>
      <c r="D187" s="264">
        <f t="shared" si="6"/>
        <v>4</v>
      </c>
      <c r="E187" s="44">
        <v>193</v>
      </c>
      <c r="F187" s="44">
        <v>12</v>
      </c>
      <c r="G187" s="44">
        <v>245</v>
      </c>
      <c r="H187" s="44">
        <v>257</v>
      </c>
      <c r="I187" s="44">
        <v>1347</v>
      </c>
      <c r="J187" s="44">
        <v>72</v>
      </c>
      <c r="K187" s="44">
        <v>1691</v>
      </c>
      <c r="L187" s="44">
        <v>1763</v>
      </c>
      <c r="M187" s="44">
        <f t="shared" si="7"/>
        <v>193.85714285714286</v>
      </c>
      <c r="N187" s="44">
        <f t="shared" si="8"/>
        <v>12</v>
      </c>
      <c r="AC187" s="44">
        <v>2018</v>
      </c>
      <c r="AD187" s="263">
        <v>43282</v>
      </c>
      <c r="AE187" s="264">
        <v>7</v>
      </c>
      <c r="AF187" s="44">
        <v>161</v>
      </c>
      <c r="AG187" s="44">
        <v>9</v>
      </c>
      <c r="AH187" s="44">
        <v>223</v>
      </c>
      <c r="AI187" s="44">
        <v>232</v>
      </c>
      <c r="AJ187" s="44">
        <v>1405</v>
      </c>
      <c r="AK187" s="44">
        <v>61</v>
      </c>
      <c r="AL187" s="44">
        <v>1744</v>
      </c>
      <c r="AM187" s="44">
        <v>1805</v>
      </c>
    </row>
    <row r="188" spans="2:39" x14ac:dyDescent="0.2">
      <c r="B188" s="44">
        <v>2015</v>
      </c>
      <c r="C188" s="263">
        <v>42188</v>
      </c>
      <c r="D188" s="264">
        <f t="shared" si="6"/>
        <v>5</v>
      </c>
      <c r="E188" s="44">
        <v>226</v>
      </c>
      <c r="F188" s="44">
        <v>12</v>
      </c>
      <c r="G188" s="44">
        <v>281</v>
      </c>
      <c r="H188" s="44">
        <v>293</v>
      </c>
      <c r="I188" s="44">
        <v>1355</v>
      </c>
      <c r="J188" s="44">
        <v>74</v>
      </c>
      <c r="K188" s="44">
        <v>1712</v>
      </c>
      <c r="L188" s="44">
        <v>1786</v>
      </c>
      <c r="M188" s="44">
        <f t="shared" si="7"/>
        <v>191.28571428571428</v>
      </c>
      <c r="N188" s="44">
        <f t="shared" si="8"/>
        <v>12.714285714285714</v>
      </c>
      <c r="AC188" s="44">
        <v>2018</v>
      </c>
      <c r="AD188" s="263">
        <v>43289</v>
      </c>
      <c r="AE188" s="264">
        <v>7</v>
      </c>
      <c r="AF188" s="44">
        <v>159</v>
      </c>
      <c r="AG188" s="44">
        <v>15</v>
      </c>
      <c r="AH188" s="44">
        <v>228</v>
      </c>
      <c r="AI188" s="44">
        <v>243</v>
      </c>
      <c r="AJ188" s="44">
        <v>1251</v>
      </c>
      <c r="AK188" s="44">
        <v>79</v>
      </c>
      <c r="AL188" s="44">
        <v>1633</v>
      </c>
      <c r="AM188" s="44">
        <v>1712</v>
      </c>
    </row>
    <row r="189" spans="2:39" x14ac:dyDescent="0.2">
      <c r="B189" s="44">
        <v>2015</v>
      </c>
      <c r="C189" s="263">
        <v>42189</v>
      </c>
      <c r="D189" s="264">
        <f t="shared" si="6"/>
        <v>6</v>
      </c>
      <c r="E189" s="44">
        <v>153</v>
      </c>
      <c r="F189" s="44">
        <v>11</v>
      </c>
      <c r="G189" s="44">
        <v>214</v>
      </c>
      <c r="H189" s="44">
        <v>225</v>
      </c>
      <c r="I189" s="44">
        <v>1350</v>
      </c>
      <c r="J189" s="44">
        <v>74</v>
      </c>
      <c r="K189" s="44">
        <v>1711</v>
      </c>
      <c r="L189" s="44">
        <v>1785</v>
      </c>
      <c r="M189" s="44">
        <f t="shared" si="7"/>
        <v>187</v>
      </c>
      <c r="N189" s="44">
        <f t="shared" si="8"/>
        <v>11.857142857142858</v>
      </c>
      <c r="AC189" s="44">
        <v>2018</v>
      </c>
      <c r="AD189" s="263">
        <v>43296</v>
      </c>
      <c r="AE189" s="264">
        <v>7</v>
      </c>
      <c r="AF189" s="44">
        <v>178</v>
      </c>
      <c r="AG189" s="44">
        <v>14</v>
      </c>
      <c r="AH189" s="44">
        <v>241</v>
      </c>
      <c r="AI189" s="44">
        <v>255</v>
      </c>
      <c r="AJ189" s="44">
        <v>1291</v>
      </c>
      <c r="AK189" s="44">
        <v>86</v>
      </c>
      <c r="AL189" s="44">
        <v>1654</v>
      </c>
      <c r="AM189" s="44">
        <v>1740</v>
      </c>
    </row>
    <row r="190" spans="2:39" x14ac:dyDescent="0.2">
      <c r="B190" s="44">
        <v>2015</v>
      </c>
      <c r="C190" s="263">
        <v>42190</v>
      </c>
      <c r="D190" s="264">
        <f t="shared" si="6"/>
        <v>7</v>
      </c>
      <c r="E190" s="44">
        <v>153</v>
      </c>
      <c r="F190" s="44">
        <v>18</v>
      </c>
      <c r="G190" s="44">
        <v>205</v>
      </c>
      <c r="H190" s="44">
        <v>223</v>
      </c>
      <c r="I190" s="44">
        <v>1357</v>
      </c>
      <c r="J190" s="44">
        <v>84</v>
      </c>
      <c r="K190" s="44">
        <v>1713</v>
      </c>
      <c r="L190" s="44">
        <v>1797</v>
      </c>
      <c r="M190" s="44">
        <f t="shared" si="7"/>
        <v>181.71428571428572</v>
      </c>
      <c r="N190" s="44">
        <f t="shared" si="8"/>
        <v>12.714285714285714</v>
      </c>
      <c r="AC190" s="44">
        <v>2018</v>
      </c>
      <c r="AD190" s="263">
        <v>43303</v>
      </c>
      <c r="AE190" s="264">
        <v>7</v>
      </c>
      <c r="AF190" s="44">
        <v>133</v>
      </c>
      <c r="AG190" s="44">
        <v>17</v>
      </c>
      <c r="AH190" s="44">
        <v>191</v>
      </c>
      <c r="AI190" s="44">
        <v>208</v>
      </c>
      <c r="AJ190" s="44">
        <v>1044</v>
      </c>
      <c r="AK190" s="44">
        <v>67</v>
      </c>
      <c r="AL190" s="44">
        <v>1366</v>
      </c>
      <c r="AM190" s="44">
        <v>1433</v>
      </c>
    </row>
    <row r="191" spans="2:39" x14ac:dyDescent="0.2">
      <c r="B191" s="44">
        <v>2015</v>
      </c>
      <c r="C191" s="263">
        <v>42191</v>
      </c>
      <c r="D191" s="264">
        <f t="shared" si="6"/>
        <v>1</v>
      </c>
      <c r="E191" s="44">
        <v>191</v>
      </c>
      <c r="F191" s="44">
        <v>9</v>
      </c>
      <c r="G191" s="44">
        <v>251</v>
      </c>
      <c r="H191" s="44">
        <v>260</v>
      </c>
      <c r="I191" s="44">
        <v>1339</v>
      </c>
      <c r="J191" s="44">
        <v>89</v>
      </c>
      <c r="K191" s="44">
        <v>1711</v>
      </c>
      <c r="L191" s="44">
        <v>1800</v>
      </c>
      <c r="M191" s="44">
        <f t="shared" si="7"/>
        <v>183.57142857142858</v>
      </c>
      <c r="N191" s="44">
        <f t="shared" si="8"/>
        <v>12.285714285714286</v>
      </c>
      <c r="AC191" s="44">
        <v>2018</v>
      </c>
      <c r="AD191" s="263">
        <v>43310</v>
      </c>
      <c r="AE191" s="264">
        <v>7</v>
      </c>
      <c r="AF191" s="44">
        <v>127</v>
      </c>
      <c r="AG191" s="44">
        <v>9</v>
      </c>
      <c r="AH191" s="44">
        <v>169</v>
      </c>
      <c r="AI191" s="44">
        <v>178</v>
      </c>
      <c r="AJ191" s="44">
        <v>1041</v>
      </c>
      <c r="AK191" s="44">
        <v>64</v>
      </c>
      <c r="AL191" s="44">
        <v>1312</v>
      </c>
      <c r="AM191" s="44">
        <v>1376</v>
      </c>
    </row>
    <row r="192" spans="2:39" x14ac:dyDescent="0.2">
      <c r="B192" s="44">
        <v>2015</v>
      </c>
      <c r="C192" s="263">
        <v>42192</v>
      </c>
      <c r="D192" s="264">
        <f t="shared" si="6"/>
        <v>2</v>
      </c>
      <c r="E192" s="44">
        <v>197</v>
      </c>
      <c r="F192" s="44">
        <v>10</v>
      </c>
      <c r="G192" s="44">
        <v>260</v>
      </c>
      <c r="H192" s="44">
        <v>270</v>
      </c>
      <c r="I192" s="44">
        <v>1309</v>
      </c>
      <c r="J192" s="44">
        <v>83</v>
      </c>
      <c r="K192" s="44">
        <v>1692</v>
      </c>
      <c r="L192" s="44">
        <v>1775</v>
      </c>
      <c r="M192" s="44">
        <f t="shared" si="7"/>
        <v>181.42857142857142</v>
      </c>
      <c r="N192" s="44">
        <f t="shared" si="8"/>
        <v>13.142857142857142</v>
      </c>
      <c r="AC192" s="44">
        <v>2018</v>
      </c>
      <c r="AD192" s="263">
        <v>43317</v>
      </c>
      <c r="AE192" s="264">
        <v>7</v>
      </c>
      <c r="AF192" s="44">
        <v>118</v>
      </c>
      <c r="AG192" s="44">
        <v>7</v>
      </c>
      <c r="AH192" s="44">
        <v>172</v>
      </c>
      <c r="AI192" s="44">
        <v>179</v>
      </c>
      <c r="AJ192" s="44">
        <v>1046</v>
      </c>
      <c r="AK192" s="44">
        <v>66</v>
      </c>
      <c r="AL192" s="44">
        <v>1360</v>
      </c>
      <c r="AM192" s="44">
        <v>1426</v>
      </c>
    </row>
    <row r="193" spans="2:39" x14ac:dyDescent="0.2">
      <c r="B193" s="44">
        <v>2015</v>
      </c>
      <c r="C193" s="263">
        <v>42193</v>
      </c>
      <c r="D193" s="264">
        <f t="shared" si="6"/>
        <v>3</v>
      </c>
      <c r="E193" s="44">
        <v>159</v>
      </c>
      <c r="F193" s="44">
        <v>17</v>
      </c>
      <c r="G193" s="44">
        <v>191</v>
      </c>
      <c r="H193" s="44">
        <v>208</v>
      </c>
      <c r="I193" s="44">
        <v>1272</v>
      </c>
      <c r="J193" s="44">
        <v>89</v>
      </c>
      <c r="K193" s="44">
        <v>1647</v>
      </c>
      <c r="L193" s="44">
        <v>1736</v>
      </c>
      <c r="M193" s="44">
        <f t="shared" si="7"/>
        <v>183.14285714285714</v>
      </c>
      <c r="N193" s="44">
        <f t="shared" si="8"/>
        <v>13</v>
      </c>
      <c r="AC193" s="44">
        <v>2018</v>
      </c>
      <c r="AD193" s="263">
        <v>43324</v>
      </c>
      <c r="AE193" s="264">
        <v>7</v>
      </c>
      <c r="AF193" s="44">
        <v>132</v>
      </c>
      <c r="AG193" s="44">
        <v>8</v>
      </c>
      <c r="AH193" s="44">
        <v>192</v>
      </c>
      <c r="AI193" s="44">
        <v>200</v>
      </c>
      <c r="AJ193" s="44">
        <v>908</v>
      </c>
      <c r="AK193" s="44">
        <v>50</v>
      </c>
      <c r="AL193" s="44">
        <v>1195</v>
      </c>
      <c r="AM193" s="44">
        <v>1245</v>
      </c>
    </row>
    <row r="194" spans="2:39" x14ac:dyDescent="0.2">
      <c r="B194" s="44">
        <v>2015</v>
      </c>
      <c r="C194" s="263">
        <v>42194</v>
      </c>
      <c r="D194" s="264">
        <f t="shared" si="6"/>
        <v>4</v>
      </c>
      <c r="E194" s="44">
        <v>206</v>
      </c>
      <c r="F194" s="44">
        <v>9</v>
      </c>
      <c r="G194" s="44">
        <v>248</v>
      </c>
      <c r="H194" s="44">
        <v>257</v>
      </c>
      <c r="I194" s="44">
        <v>1285</v>
      </c>
      <c r="J194" s="44">
        <v>86</v>
      </c>
      <c r="K194" s="44">
        <v>1650</v>
      </c>
      <c r="L194" s="44">
        <v>1736</v>
      </c>
      <c r="M194" s="44">
        <f t="shared" si="7"/>
        <v>181.42857142857142</v>
      </c>
      <c r="N194" s="44">
        <f t="shared" si="8"/>
        <v>12.857142857142858</v>
      </c>
      <c r="AC194" s="44">
        <v>2018</v>
      </c>
      <c r="AD194" s="263">
        <v>43331</v>
      </c>
      <c r="AE194" s="264">
        <v>7</v>
      </c>
      <c r="AF194" s="44">
        <v>129</v>
      </c>
      <c r="AG194" s="44">
        <v>10</v>
      </c>
      <c r="AH194" s="44">
        <v>173</v>
      </c>
      <c r="AI194" s="44">
        <v>183</v>
      </c>
      <c r="AJ194" s="44">
        <v>891</v>
      </c>
      <c r="AK194" s="44">
        <v>71</v>
      </c>
      <c r="AL194" s="44">
        <v>1178</v>
      </c>
      <c r="AM194" s="44">
        <v>1249</v>
      </c>
    </row>
    <row r="195" spans="2:39" x14ac:dyDescent="0.2">
      <c r="B195" s="44">
        <v>2015</v>
      </c>
      <c r="C195" s="263">
        <v>42195</v>
      </c>
      <c r="D195" s="264">
        <f t="shared" si="6"/>
        <v>5</v>
      </c>
      <c r="E195" s="44">
        <v>211</v>
      </c>
      <c r="F195" s="44">
        <v>18</v>
      </c>
      <c r="G195" s="44">
        <v>240</v>
      </c>
      <c r="H195" s="44">
        <v>258</v>
      </c>
      <c r="I195" s="44">
        <v>1270</v>
      </c>
      <c r="J195" s="44">
        <v>92</v>
      </c>
      <c r="K195" s="44">
        <v>1609</v>
      </c>
      <c r="L195" s="44">
        <v>1701</v>
      </c>
      <c r="M195" s="44">
        <f t="shared" si="7"/>
        <v>173.14285714285714</v>
      </c>
      <c r="N195" s="44">
        <f t="shared" si="8"/>
        <v>12.714285714285714</v>
      </c>
      <c r="AC195" s="44">
        <v>2018</v>
      </c>
      <c r="AD195" s="263">
        <v>43338</v>
      </c>
      <c r="AE195" s="264">
        <v>7</v>
      </c>
      <c r="AF195" s="44">
        <v>127</v>
      </c>
      <c r="AG195" s="44">
        <v>8</v>
      </c>
      <c r="AH195" s="44">
        <v>171</v>
      </c>
      <c r="AI195" s="44">
        <v>179</v>
      </c>
      <c r="AJ195" s="44">
        <v>897</v>
      </c>
      <c r="AK195" s="44">
        <v>54</v>
      </c>
      <c r="AL195" s="44">
        <v>1163</v>
      </c>
      <c r="AM195" s="44">
        <v>1217</v>
      </c>
    </row>
    <row r="196" spans="2:39" x14ac:dyDescent="0.2">
      <c r="B196" s="44">
        <v>2015</v>
      </c>
      <c r="C196" s="263">
        <v>42196</v>
      </c>
      <c r="D196" s="264">
        <f t="shared" si="6"/>
        <v>6</v>
      </c>
      <c r="E196" s="44">
        <v>165</v>
      </c>
      <c r="F196" s="44">
        <v>10</v>
      </c>
      <c r="G196" s="44">
        <v>224</v>
      </c>
      <c r="H196" s="44">
        <v>234</v>
      </c>
      <c r="I196" s="44">
        <v>1282</v>
      </c>
      <c r="J196" s="44">
        <v>91</v>
      </c>
      <c r="K196" s="44">
        <v>1619</v>
      </c>
      <c r="L196" s="44">
        <v>1710</v>
      </c>
      <c r="M196" s="44">
        <f t="shared" si="7"/>
        <v>164.85714285714286</v>
      </c>
      <c r="N196" s="44">
        <f t="shared" si="8"/>
        <v>13.714285714285714</v>
      </c>
      <c r="AC196" s="44">
        <v>2018</v>
      </c>
      <c r="AD196" s="263">
        <v>43345</v>
      </c>
      <c r="AE196" s="264">
        <v>7</v>
      </c>
      <c r="AF196" s="44">
        <v>161</v>
      </c>
      <c r="AG196" s="44">
        <v>10</v>
      </c>
      <c r="AH196" s="44">
        <v>203</v>
      </c>
      <c r="AI196" s="44">
        <v>213</v>
      </c>
      <c r="AJ196" s="44">
        <v>1011</v>
      </c>
      <c r="AK196" s="44">
        <v>47</v>
      </c>
      <c r="AL196" s="44">
        <v>1269</v>
      </c>
      <c r="AM196" s="44">
        <v>1316</v>
      </c>
    </row>
    <row r="197" spans="2:39" x14ac:dyDescent="0.2">
      <c r="B197" s="44">
        <v>2015</v>
      </c>
      <c r="C197" s="263">
        <v>42197</v>
      </c>
      <c r="D197" s="264">
        <f t="shared" si="6"/>
        <v>7</v>
      </c>
      <c r="E197" s="44">
        <v>141</v>
      </c>
      <c r="F197" s="44">
        <v>17</v>
      </c>
      <c r="G197" s="44">
        <v>197</v>
      </c>
      <c r="H197" s="44">
        <v>214</v>
      </c>
      <c r="I197" s="44">
        <v>1270</v>
      </c>
      <c r="J197" s="44">
        <v>90</v>
      </c>
      <c r="K197" s="44">
        <v>1611</v>
      </c>
      <c r="L197" s="44">
        <v>1701</v>
      </c>
      <c r="M197" s="44">
        <f t="shared" si="7"/>
        <v>166.85714285714286</v>
      </c>
      <c r="N197" s="44">
        <f t="shared" si="8"/>
        <v>13.142857142857142</v>
      </c>
      <c r="AC197" s="44">
        <v>2018</v>
      </c>
      <c r="AD197" s="263">
        <v>43352</v>
      </c>
      <c r="AE197" s="264">
        <v>7</v>
      </c>
      <c r="AF197" s="44">
        <v>137</v>
      </c>
      <c r="AG197" s="44">
        <v>12</v>
      </c>
      <c r="AH197" s="44">
        <v>183</v>
      </c>
      <c r="AI197" s="44">
        <v>195</v>
      </c>
      <c r="AJ197" s="44">
        <v>1161</v>
      </c>
      <c r="AK197" s="44">
        <v>78</v>
      </c>
      <c r="AL197" s="44">
        <v>1444</v>
      </c>
      <c r="AM197" s="44">
        <v>1522</v>
      </c>
    </row>
    <row r="198" spans="2:39" x14ac:dyDescent="0.2">
      <c r="B198" s="44">
        <v>2015</v>
      </c>
      <c r="C198" s="263">
        <v>42198</v>
      </c>
      <c r="D198" s="264">
        <f t="shared" ref="D198:D261" si="9">IF(WEEKDAY(C198)-1=0,7,WEEKDAY(C198)-1)</f>
        <v>1</v>
      </c>
      <c r="E198" s="44">
        <v>133</v>
      </c>
      <c r="F198" s="44">
        <v>8</v>
      </c>
      <c r="G198" s="44">
        <v>171</v>
      </c>
      <c r="H198" s="44">
        <v>179</v>
      </c>
      <c r="I198" s="44">
        <v>1212</v>
      </c>
      <c r="J198" s="44">
        <v>89</v>
      </c>
      <c r="K198" s="44">
        <v>1531</v>
      </c>
      <c r="L198" s="44">
        <v>1620</v>
      </c>
      <c r="M198" s="44">
        <f t="shared" si="7"/>
        <v>159.57142857142858</v>
      </c>
      <c r="N198" s="44">
        <f t="shared" si="8"/>
        <v>13.571428571428571</v>
      </c>
      <c r="AC198" s="44">
        <v>2018</v>
      </c>
      <c r="AD198" s="263">
        <v>43359</v>
      </c>
      <c r="AE198" s="264">
        <v>7</v>
      </c>
      <c r="AF198" s="44">
        <v>143</v>
      </c>
      <c r="AG198" s="44">
        <v>14</v>
      </c>
      <c r="AH198" s="44">
        <v>227</v>
      </c>
      <c r="AI198" s="44">
        <v>241</v>
      </c>
      <c r="AJ198" s="44">
        <v>1281</v>
      </c>
      <c r="AK198" s="44">
        <v>87</v>
      </c>
      <c r="AL198" s="44">
        <v>1583</v>
      </c>
      <c r="AM198" s="44">
        <v>1670</v>
      </c>
    </row>
    <row r="199" spans="2:39" x14ac:dyDescent="0.2">
      <c r="B199" s="44">
        <v>2015</v>
      </c>
      <c r="C199" s="263">
        <v>42199</v>
      </c>
      <c r="D199" s="264">
        <f t="shared" si="9"/>
        <v>2</v>
      </c>
      <c r="E199" s="44">
        <v>139</v>
      </c>
      <c r="F199" s="44">
        <v>17</v>
      </c>
      <c r="G199" s="44">
        <v>189</v>
      </c>
      <c r="H199" s="44">
        <v>206</v>
      </c>
      <c r="I199" s="44">
        <v>1154</v>
      </c>
      <c r="J199" s="44">
        <v>96</v>
      </c>
      <c r="K199" s="44">
        <v>1460</v>
      </c>
      <c r="L199" s="44">
        <v>1556</v>
      </c>
      <c r="M199" s="44">
        <f t="shared" si="7"/>
        <v>154.28571428571428</v>
      </c>
      <c r="N199" s="44">
        <f t="shared" si="8"/>
        <v>12.857142857142858</v>
      </c>
      <c r="AC199" s="44">
        <v>2018</v>
      </c>
      <c r="AD199" s="263">
        <v>43366</v>
      </c>
      <c r="AE199" s="264">
        <v>7</v>
      </c>
      <c r="AF199" s="44">
        <v>149</v>
      </c>
      <c r="AG199" s="44">
        <v>9</v>
      </c>
      <c r="AH199" s="44">
        <v>197</v>
      </c>
      <c r="AI199" s="44">
        <v>206</v>
      </c>
      <c r="AJ199" s="44">
        <v>1288</v>
      </c>
      <c r="AK199" s="44">
        <v>61</v>
      </c>
      <c r="AL199" s="44">
        <v>1563</v>
      </c>
      <c r="AM199" s="44">
        <v>1624</v>
      </c>
    </row>
    <row r="200" spans="2:39" x14ac:dyDescent="0.2">
      <c r="B200" s="44">
        <v>2015</v>
      </c>
      <c r="C200" s="263">
        <v>42200</v>
      </c>
      <c r="D200" s="264">
        <f t="shared" si="9"/>
        <v>3</v>
      </c>
      <c r="E200" s="44">
        <v>173</v>
      </c>
      <c r="F200" s="44">
        <v>13</v>
      </c>
      <c r="G200" s="44">
        <v>227</v>
      </c>
      <c r="H200" s="44">
        <v>240</v>
      </c>
      <c r="I200" s="44">
        <v>1168</v>
      </c>
      <c r="J200" s="44">
        <v>92</v>
      </c>
      <c r="K200" s="44">
        <v>1496</v>
      </c>
      <c r="L200" s="44">
        <v>1588</v>
      </c>
      <c r="M200" s="44">
        <f t="shared" si="7"/>
        <v>151.71428571428572</v>
      </c>
      <c r="N200" s="44">
        <f t="shared" si="8"/>
        <v>13</v>
      </c>
      <c r="AC200" s="44">
        <v>2018</v>
      </c>
      <c r="AD200" s="263">
        <v>43373</v>
      </c>
      <c r="AE200" s="264">
        <v>7</v>
      </c>
      <c r="AF200" s="44">
        <v>153</v>
      </c>
      <c r="AG200" s="44">
        <v>14</v>
      </c>
      <c r="AH200" s="44">
        <v>216</v>
      </c>
      <c r="AI200" s="44">
        <v>230</v>
      </c>
      <c r="AJ200" s="44">
        <v>1316</v>
      </c>
      <c r="AK200" s="44">
        <v>77</v>
      </c>
      <c r="AL200" s="44">
        <v>1610</v>
      </c>
      <c r="AM200" s="44">
        <v>1687</v>
      </c>
    </row>
    <row r="201" spans="2:39" x14ac:dyDescent="0.2">
      <c r="B201" s="44">
        <v>2015</v>
      </c>
      <c r="C201" s="263">
        <v>42201</v>
      </c>
      <c r="D201" s="264">
        <f t="shared" si="9"/>
        <v>4</v>
      </c>
      <c r="E201" s="44">
        <v>155</v>
      </c>
      <c r="F201" s="44">
        <v>12</v>
      </c>
      <c r="G201" s="44">
        <v>180</v>
      </c>
      <c r="H201" s="44">
        <v>192</v>
      </c>
      <c r="I201" s="44">
        <v>1117</v>
      </c>
      <c r="J201" s="44">
        <v>95</v>
      </c>
      <c r="K201" s="44">
        <v>1428</v>
      </c>
      <c r="L201" s="44">
        <v>1523</v>
      </c>
      <c r="M201" s="44">
        <f t="shared" ref="M201:M264" si="10">(E198+E199+E200+E201+E202+E203+E204)/7</f>
        <v>153.28571428571428</v>
      </c>
      <c r="N201" s="44">
        <f t="shared" ref="N201:N264" si="11">(F198+F199+F200+F201+F202+F203+F204)/7</f>
        <v>11.714285714285714</v>
      </c>
      <c r="AC201" s="44">
        <v>2018</v>
      </c>
      <c r="AD201" s="263">
        <v>43380</v>
      </c>
      <c r="AE201" s="264">
        <v>7</v>
      </c>
      <c r="AF201" s="44">
        <v>143</v>
      </c>
      <c r="AG201" s="44">
        <v>7</v>
      </c>
      <c r="AH201" s="44">
        <v>183</v>
      </c>
      <c r="AI201" s="44">
        <v>190</v>
      </c>
      <c r="AJ201" s="44">
        <v>1337</v>
      </c>
      <c r="AK201" s="44">
        <v>74</v>
      </c>
      <c r="AL201" s="44">
        <v>1612</v>
      </c>
      <c r="AM201" s="44">
        <v>1686</v>
      </c>
    </row>
    <row r="202" spans="2:39" x14ac:dyDescent="0.2">
      <c r="B202" s="44">
        <v>2015</v>
      </c>
      <c r="C202" s="263">
        <v>42202</v>
      </c>
      <c r="D202" s="264">
        <f t="shared" si="9"/>
        <v>5</v>
      </c>
      <c r="E202" s="44">
        <v>174</v>
      </c>
      <c r="F202" s="44">
        <v>13</v>
      </c>
      <c r="G202" s="44">
        <v>223</v>
      </c>
      <c r="H202" s="44">
        <v>236</v>
      </c>
      <c r="I202" s="44">
        <v>1080</v>
      </c>
      <c r="J202" s="44">
        <v>90</v>
      </c>
      <c r="K202" s="44">
        <v>1411</v>
      </c>
      <c r="L202" s="44">
        <v>1501</v>
      </c>
      <c r="M202" s="44">
        <f t="shared" si="10"/>
        <v>155.14285714285714</v>
      </c>
      <c r="N202" s="44">
        <f t="shared" si="11"/>
        <v>12</v>
      </c>
      <c r="AC202" s="44">
        <v>2018</v>
      </c>
      <c r="AD202" s="263">
        <v>43387</v>
      </c>
      <c r="AE202" s="264">
        <v>7</v>
      </c>
      <c r="AF202" s="44">
        <v>111</v>
      </c>
      <c r="AG202" s="44">
        <v>5</v>
      </c>
      <c r="AH202" s="44">
        <v>155</v>
      </c>
      <c r="AI202" s="44">
        <v>160</v>
      </c>
      <c r="AJ202" s="44">
        <v>1288</v>
      </c>
      <c r="AK202" s="44">
        <v>57</v>
      </c>
      <c r="AL202" s="44">
        <v>1559</v>
      </c>
      <c r="AM202" s="44">
        <v>1616</v>
      </c>
    </row>
    <row r="203" spans="2:39" x14ac:dyDescent="0.2">
      <c r="B203" s="44">
        <v>2015</v>
      </c>
      <c r="C203" s="263">
        <v>42203</v>
      </c>
      <c r="D203" s="264">
        <f t="shared" si="9"/>
        <v>6</v>
      </c>
      <c r="E203" s="44">
        <v>147</v>
      </c>
      <c r="F203" s="44">
        <v>11</v>
      </c>
      <c r="G203" s="44">
        <v>192</v>
      </c>
      <c r="H203" s="44">
        <v>203</v>
      </c>
      <c r="I203" s="44">
        <v>1062</v>
      </c>
      <c r="J203" s="44">
        <v>91</v>
      </c>
      <c r="K203" s="44">
        <v>1379</v>
      </c>
      <c r="L203" s="44">
        <v>1470</v>
      </c>
      <c r="M203" s="44">
        <f t="shared" si="10"/>
        <v>159.14285714285714</v>
      </c>
      <c r="N203" s="44">
        <f t="shared" si="11"/>
        <v>10</v>
      </c>
      <c r="AC203" s="44">
        <v>2018</v>
      </c>
      <c r="AD203" s="263">
        <v>43394</v>
      </c>
      <c r="AE203" s="264">
        <v>7</v>
      </c>
      <c r="AF203" s="44">
        <v>149</v>
      </c>
      <c r="AG203" s="44">
        <v>11</v>
      </c>
      <c r="AH203" s="44">
        <v>199</v>
      </c>
      <c r="AI203" s="44">
        <v>210</v>
      </c>
      <c r="AJ203" s="44">
        <v>1269</v>
      </c>
      <c r="AK203" s="44">
        <v>57</v>
      </c>
      <c r="AL203" s="44">
        <v>1538</v>
      </c>
      <c r="AM203" s="44">
        <v>1595</v>
      </c>
    </row>
    <row r="204" spans="2:39" x14ac:dyDescent="0.2">
      <c r="B204" s="44">
        <v>2015</v>
      </c>
      <c r="C204" s="263">
        <v>42204</v>
      </c>
      <c r="D204" s="264">
        <f t="shared" si="9"/>
        <v>7</v>
      </c>
      <c r="E204" s="44">
        <v>152</v>
      </c>
      <c r="F204" s="44">
        <v>8</v>
      </c>
      <c r="G204" s="44">
        <v>223</v>
      </c>
      <c r="H204" s="44">
        <v>231</v>
      </c>
      <c r="I204" s="44">
        <v>1073</v>
      </c>
      <c r="J204" s="44">
        <v>82</v>
      </c>
      <c r="K204" s="44">
        <v>1405</v>
      </c>
      <c r="L204" s="44">
        <v>1487</v>
      </c>
      <c r="M204" s="44">
        <f t="shared" si="10"/>
        <v>155.28571428571428</v>
      </c>
      <c r="N204" s="44">
        <f t="shared" si="11"/>
        <v>8.8571428571428577</v>
      </c>
      <c r="AC204" s="44">
        <v>2018</v>
      </c>
      <c r="AD204" s="263">
        <v>43401</v>
      </c>
      <c r="AE204" s="264">
        <v>7</v>
      </c>
      <c r="AF204" s="44">
        <v>127</v>
      </c>
      <c r="AG204" s="44">
        <v>11</v>
      </c>
      <c r="AH204" s="44">
        <v>169</v>
      </c>
      <c r="AI204" s="44">
        <v>180</v>
      </c>
      <c r="AJ204" s="44">
        <v>1109</v>
      </c>
      <c r="AK204" s="44">
        <v>65</v>
      </c>
      <c r="AL204" s="44">
        <v>1388</v>
      </c>
      <c r="AM204" s="44">
        <v>1453</v>
      </c>
    </row>
    <row r="205" spans="2:39" x14ac:dyDescent="0.2">
      <c r="B205" s="44">
        <v>2015</v>
      </c>
      <c r="C205" s="263">
        <v>42205</v>
      </c>
      <c r="D205" s="264">
        <f t="shared" si="9"/>
        <v>1</v>
      </c>
      <c r="E205" s="44">
        <v>146</v>
      </c>
      <c r="F205" s="44">
        <v>10</v>
      </c>
      <c r="G205" s="44">
        <v>192</v>
      </c>
      <c r="H205" s="44">
        <v>202</v>
      </c>
      <c r="I205" s="44">
        <v>1086</v>
      </c>
      <c r="J205" s="44">
        <v>84</v>
      </c>
      <c r="K205" s="44">
        <v>1426</v>
      </c>
      <c r="L205" s="44">
        <v>1510</v>
      </c>
      <c r="M205" s="44">
        <f t="shared" si="10"/>
        <v>156.42857142857142</v>
      </c>
      <c r="N205" s="44">
        <f t="shared" si="11"/>
        <v>8.5714285714285712</v>
      </c>
      <c r="AC205" s="44">
        <v>2018</v>
      </c>
      <c r="AD205" s="263">
        <v>43408</v>
      </c>
      <c r="AE205" s="264">
        <v>7</v>
      </c>
      <c r="AF205" s="44">
        <v>108</v>
      </c>
      <c r="AG205" s="44">
        <v>11</v>
      </c>
      <c r="AH205" s="44">
        <v>157</v>
      </c>
      <c r="AI205" s="44">
        <v>168</v>
      </c>
      <c r="AJ205" s="44">
        <v>1037</v>
      </c>
      <c r="AK205" s="44">
        <v>67</v>
      </c>
      <c r="AL205" s="44">
        <v>1310</v>
      </c>
      <c r="AM205" s="44">
        <v>1377</v>
      </c>
    </row>
    <row r="206" spans="2:39" x14ac:dyDescent="0.2">
      <c r="B206" s="44">
        <v>2015</v>
      </c>
      <c r="C206" s="263">
        <v>42206</v>
      </c>
      <c r="D206" s="264">
        <f t="shared" si="9"/>
        <v>2</v>
      </c>
      <c r="E206" s="44">
        <v>167</v>
      </c>
      <c r="F206" s="44">
        <v>3</v>
      </c>
      <c r="G206" s="44">
        <v>226</v>
      </c>
      <c r="H206" s="44">
        <v>229</v>
      </c>
      <c r="I206" s="44">
        <v>1114</v>
      </c>
      <c r="J206" s="44">
        <v>70</v>
      </c>
      <c r="K206" s="44">
        <v>1463</v>
      </c>
      <c r="L206" s="44">
        <v>1533</v>
      </c>
      <c r="M206" s="44">
        <f t="shared" si="10"/>
        <v>152.85714285714286</v>
      </c>
      <c r="N206" s="44">
        <f t="shared" si="11"/>
        <v>8</v>
      </c>
      <c r="AC206" s="44">
        <v>2018</v>
      </c>
      <c r="AD206" s="263">
        <v>43415</v>
      </c>
      <c r="AE206" s="264">
        <v>7</v>
      </c>
      <c r="AF206" s="44">
        <v>134</v>
      </c>
      <c r="AG206" s="44">
        <v>11</v>
      </c>
      <c r="AH206" s="44">
        <v>178</v>
      </c>
      <c r="AI206" s="44">
        <v>189</v>
      </c>
      <c r="AJ206" s="44">
        <v>1144</v>
      </c>
      <c r="AK206" s="44">
        <v>69</v>
      </c>
      <c r="AL206" s="44">
        <v>1407</v>
      </c>
      <c r="AM206" s="44">
        <v>1476</v>
      </c>
    </row>
    <row r="207" spans="2:39" x14ac:dyDescent="0.2">
      <c r="B207" s="44">
        <v>2015</v>
      </c>
      <c r="C207" s="263">
        <v>42207</v>
      </c>
      <c r="D207" s="264">
        <f t="shared" si="9"/>
        <v>3</v>
      </c>
      <c r="E207" s="44">
        <v>146</v>
      </c>
      <c r="F207" s="44">
        <v>5</v>
      </c>
      <c r="G207" s="44">
        <v>193</v>
      </c>
      <c r="H207" s="44">
        <v>198</v>
      </c>
      <c r="I207" s="44">
        <v>1087</v>
      </c>
      <c r="J207" s="44">
        <v>62</v>
      </c>
      <c r="K207" s="44">
        <v>1429</v>
      </c>
      <c r="L207" s="44">
        <v>1491</v>
      </c>
      <c r="M207" s="44">
        <f t="shared" si="10"/>
        <v>156.28571428571428</v>
      </c>
      <c r="N207" s="44">
        <f t="shared" si="11"/>
        <v>8.4285714285714288</v>
      </c>
      <c r="AC207" s="44">
        <v>2018</v>
      </c>
      <c r="AD207" s="263">
        <v>43422</v>
      </c>
      <c r="AE207" s="264">
        <v>7</v>
      </c>
      <c r="AF207" s="44">
        <v>121</v>
      </c>
      <c r="AG207" s="44">
        <v>7</v>
      </c>
      <c r="AH207" s="44">
        <v>167</v>
      </c>
      <c r="AI207" s="44">
        <v>174</v>
      </c>
      <c r="AJ207" s="44">
        <v>1132</v>
      </c>
      <c r="AK207" s="44">
        <v>57</v>
      </c>
      <c r="AL207" s="44">
        <v>1383</v>
      </c>
      <c r="AM207" s="44">
        <v>1440</v>
      </c>
    </row>
    <row r="208" spans="2:39" x14ac:dyDescent="0.2">
      <c r="B208" s="44">
        <v>2015</v>
      </c>
      <c r="C208" s="263">
        <v>42208</v>
      </c>
      <c r="D208" s="264">
        <f t="shared" si="9"/>
        <v>4</v>
      </c>
      <c r="E208" s="44">
        <v>163</v>
      </c>
      <c r="F208" s="44">
        <v>10</v>
      </c>
      <c r="G208" s="44">
        <v>215</v>
      </c>
      <c r="H208" s="44">
        <v>225</v>
      </c>
      <c r="I208" s="44">
        <v>1095</v>
      </c>
      <c r="J208" s="44">
        <v>60</v>
      </c>
      <c r="K208" s="44">
        <v>1464</v>
      </c>
      <c r="L208" s="44">
        <v>1524</v>
      </c>
      <c r="M208" s="44">
        <f t="shared" si="10"/>
        <v>153.85714285714286</v>
      </c>
      <c r="N208" s="44">
        <f t="shared" si="11"/>
        <v>8.7142857142857135</v>
      </c>
      <c r="AC208" s="44">
        <v>2018</v>
      </c>
      <c r="AD208" s="263">
        <v>43429</v>
      </c>
      <c r="AE208" s="264">
        <v>7</v>
      </c>
      <c r="AF208" s="44">
        <v>144</v>
      </c>
      <c r="AG208" s="44">
        <v>8</v>
      </c>
      <c r="AH208" s="44">
        <v>210</v>
      </c>
      <c r="AI208" s="44">
        <v>218</v>
      </c>
      <c r="AJ208" s="44">
        <v>1078</v>
      </c>
      <c r="AK208" s="44">
        <v>51</v>
      </c>
      <c r="AL208" s="44">
        <v>1332</v>
      </c>
      <c r="AM208" s="44">
        <v>1383</v>
      </c>
    </row>
    <row r="209" spans="2:39" x14ac:dyDescent="0.2">
      <c r="B209" s="44">
        <v>2015</v>
      </c>
      <c r="C209" s="263">
        <v>42209</v>
      </c>
      <c r="D209" s="264">
        <f t="shared" si="9"/>
        <v>5</v>
      </c>
      <c r="E209" s="44">
        <v>149</v>
      </c>
      <c r="F209" s="44">
        <v>9</v>
      </c>
      <c r="G209" s="44">
        <v>199</v>
      </c>
      <c r="H209" s="44">
        <v>208</v>
      </c>
      <c r="I209" s="44">
        <v>1070</v>
      </c>
      <c r="J209" s="44">
        <v>56</v>
      </c>
      <c r="K209" s="44">
        <v>1440</v>
      </c>
      <c r="L209" s="44">
        <v>1496</v>
      </c>
      <c r="M209" s="44">
        <f t="shared" si="10"/>
        <v>150.28571428571428</v>
      </c>
      <c r="N209" s="44">
        <f t="shared" si="11"/>
        <v>8.4285714285714288</v>
      </c>
      <c r="AC209" s="44">
        <v>2018</v>
      </c>
      <c r="AD209" s="263">
        <v>43436</v>
      </c>
      <c r="AE209" s="264">
        <v>7</v>
      </c>
      <c r="AF209" s="44">
        <v>129</v>
      </c>
      <c r="AG209" s="44">
        <v>11</v>
      </c>
      <c r="AH209" s="44">
        <v>168</v>
      </c>
      <c r="AI209" s="44">
        <v>179</v>
      </c>
      <c r="AJ209" s="44">
        <v>1106</v>
      </c>
      <c r="AK209" s="44">
        <v>86</v>
      </c>
      <c r="AL209" s="44">
        <v>1345</v>
      </c>
      <c r="AM209" s="44">
        <v>1431</v>
      </c>
    </row>
    <row r="210" spans="2:39" x14ac:dyDescent="0.2">
      <c r="B210" s="44">
        <v>2015</v>
      </c>
      <c r="C210" s="263">
        <v>42210</v>
      </c>
      <c r="D210" s="264">
        <f t="shared" si="9"/>
        <v>6</v>
      </c>
      <c r="E210" s="44">
        <v>171</v>
      </c>
      <c r="F210" s="44">
        <v>14</v>
      </c>
      <c r="G210" s="44">
        <v>242</v>
      </c>
      <c r="H210" s="44">
        <v>256</v>
      </c>
      <c r="I210" s="44">
        <v>1094</v>
      </c>
      <c r="J210" s="44">
        <v>59</v>
      </c>
      <c r="K210" s="44">
        <v>1490</v>
      </c>
      <c r="L210" s="44">
        <v>1549</v>
      </c>
      <c r="M210" s="44">
        <f t="shared" si="10"/>
        <v>147.28571428571428</v>
      </c>
      <c r="N210" s="44">
        <f t="shared" si="11"/>
        <v>9.5714285714285712</v>
      </c>
      <c r="AC210" s="44">
        <v>2018</v>
      </c>
      <c r="AD210" s="263">
        <v>43443</v>
      </c>
      <c r="AE210" s="264">
        <v>7</v>
      </c>
      <c r="AF210" s="44">
        <v>119</v>
      </c>
      <c r="AG210" s="44">
        <v>6</v>
      </c>
      <c r="AH210" s="44">
        <v>164</v>
      </c>
      <c r="AI210" s="44">
        <v>170</v>
      </c>
      <c r="AJ210" s="44">
        <v>1086</v>
      </c>
      <c r="AK210" s="44">
        <v>57</v>
      </c>
      <c r="AL210" s="44">
        <v>1354</v>
      </c>
      <c r="AM210" s="44">
        <v>1411</v>
      </c>
    </row>
    <row r="211" spans="2:39" x14ac:dyDescent="0.2">
      <c r="B211" s="44">
        <v>2015</v>
      </c>
      <c r="C211" s="263">
        <v>42211</v>
      </c>
      <c r="D211" s="264">
        <f t="shared" si="9"/>
        <v>7</v>
      </c>
      <c r="E211" s="44">
        <v>135</v>
      </c>
      <c r="F211" s="44">
        <v>10</v>
      </c>
      <c r="G211" s="44">
        <v>199</v>
      </c>
      <c r="H211" s="44">
        <v>209</v>
      </c>
      <c r="I211" s="44">
        <v>1077</v>
      </c>
      <c r="J211" s="44">
        <v>61</v>
      </c>
      <c r="K211" s="44">
        <v>1466</v>
      </c>
      <c r="L211" s="44">
        <v>1527</v>
      </c>
      <c r="M211" s="44">
        <f t="shared" si="10"/>
        <v>148.57142857142858</v>
      </c>
      <c r="N211" s="44">
        <f t="shared" si="11"/>
        <v>10.428571428571429</v>
      </c>
      <c r="AC211" s="44">
        <v>2018</v>
      </c>
      <c r="AD211" s="263">
        <v>43450</v>
      </c>
      <c r="AE211" s="264">
        <v>7</v>
      </c>
      <c r="AF211" s="44">
        <v>131</v>
      </c>
      <c r="AG211" s="44">
        <v>10</v>
      </c>
      <c r="AH211" s="44">
        <v>174</v>
      </c>
      <c r="AI211" s="44">
        <v>184</v>
      </c>
      <c r="AJ211" s="44">
        <v>1131</v>
      </c>
      <c r="AK211" s="44">
        <v>68</v>
      </c>
      <c r="AL211" s="44">
        <v>1394</v>
      </c>
      <c r="AM211" s="44">
        <v>1462</v>
      </c>
    </row>
    <row r="212" spans="2:39" x14ac:dyDescent="0.2">
      <c r="B212" s="44">
        <v>2015</v>
      </c>
      <c r="C212" s="263">
        <v>42212</v>
      </c>
      <c r="D212" s="264">
        <f t="shared" si="9"/>
        <v>1</v>
      </c>
      <c r="E212" s="44">
        <v>121</v>
      </c>
      <c r="F212" s="44">
        <v>8</v>
      </c>
      <c r="G212" s="44">
        <v>169</v>
      </c>
      <c r="H212" s="44">
        <v>177</v>
      </c>
      <c r="I212" s="44">
        <v>1052</v>
      </c>
      <c r="J212" s="44">
        <v>59</v>
      </c>
      <c r="K212" s="44">
        <v>1443</v>
      </c>
      <c r="L212" s="44">
        <v>1502</v>
      </c>
      <c r="M212" s="44">
        <f t="shared" si="10"/>
        <v>141.57142857142858</v>
      </c>
      <c r="N212" s="44">
        <f t="shared" si="11"/>
        <v>9.8571428571428577</v>
      </c>
      <c r="AC212" s="44">
        <v>2018</v>
      </c>
      <c r="AD212" s="263">
        <v>43457</v>
      </c>
      <c r="AE212" s="264">
        <v>7</v>
      </c>
      <c r="AF212" s="44">
        <v>107</v>
      </c>
      <c r="AG212" s="44">
        <v>8</v>
      </c>
      <c r="AH212" s="44">
        <v>148</v>
      </c>
      <c r="AI212" s="44">
        <v>156</v>
      </c>
      <c r="AJ212" s="44">
        <v>1187</v>
      </c>
      <c r="AK212" s="44">
        <v>80</v>
      </c>
      <c r="AL212" s="44">
        <v>1482</v>
      </c>
      <c r="AM212" s="44">
        <v>1562</v>
      </c>
    </row>
    <row r="213" spans="2:39" x14ac:dyDescent="0.2">
      <c r="B213" s="44">
        <v>2015</v>
      </c>
      <c r="C213" s="263">
        <v>42213</v>
      </c>
      <c r="D213" s="264">
        <f t="shared" si="9"/>
        <v>2</v>
      </c>
      <c r="E213" s="44">
        <v>146</v>
      </c>
      <c r="F213" s="44">
        <v>11</v>
      </c>
      <c r="G213" s="44">
        <v>179</v>
      </c>
      <c r="H213" s="44">
        <v>190</v>
      </c>
      <c r="I213" s="44">
        <v>1031</v>
      </c>
      <c r="J213" s="44">
        <v>67</v>
      </c>
      <c r="K213" s="44">
        <v>1396</v>
      </c>
      <c r="L213" s="44">
        <v>1463</v>
      </c>
      <c r="M213" s="44">
        <f t="shared" si="10"/>
        <v>143.71428571428572</v>
      </c>
      <c r="N213" s="44">
        <f t="shared" si="11"/>
        <v>11.428571428571429</v>
      </c>
      <c r="AC213" s="44">
        <v>2018</v>
      </c>
      <c r="AD213" s="263">
        <v>43464</v>
      </c>
      <c r="AE213" s="264">
        <v>7</v>
      </c>
      <c r="AF213" s="44">
        <v>79</v>
      </c>
      <c r="AG213" s="44">
        <v>5</v>
      </c>
      <c r="AH213" s="44">
        <v>108</v>
      </c>
      <c r="AI213" s="44">
        <v>113</v>
      </c>
      <c r="AJ213" s="44">
        <v>676</v>
      </c>
      <c r="AK213" s="44">
        <v>36</v>
      </c>
      <c r="AL213" s="44">
        <v>905</v>
      </c>
      <c r="AM213" s="44">
        <v>941</v>
      </c>
    </row>
    <row r="214" spans="2:39" x14ac:dyDescent="0.2">
      <c r="B214" s="44">
        <v>2015</v>
      </c>
      <c r="C214" s="263">
        <v>42214</v>
      </c>
      <c r="D214" s="264">
        <f t="shared" si="9"/>
        <v>3</v>
      </c>
      <c r="E214" s="44">
        <v>155</v>
      </c>
      <c r="F214" s="44">
        <v>11</v>
      </c>
      <c r="G214" s="44">
        <v>190</v>
      </c>
      <c r="H214" s="44">
        <v>201</v>
      </c>
      <c r="I214" s="44">
        <v>1040</v>
      </c>
      <c r="J214" s="44">
        <v>73</v>
      </c>
      <c r="K214" s="44">
        <v>1393</v>
      </c>
      <c r="L214" s="44">
        <v>1466</v>
      </c>
      <c r="M214" s="44">
        <f t="shared" si="10"/>
        <v>139.28571428571428</v>
      </c>
      <c r="N214" s="44">
        <f t="shared" si="11"/>
        <v>10.857142857142858</v>
      </c>
      <c r="AC214" s="44">
        <v>2019</v>
      </c>
      <c r="AD214" s="263">
        <v>43471</v>
      </c>
      <c r="AE214" s="264">
        <v>7</v>
      </c>
      <c r="AF214" s="44">
        <v>73</v>
      </c>
      <c r="AG214" s="44">
        <v>7</v>
      </c>
      <c r="AH214" s="44">
        <v>107</v>
      </c>
      <c r="AI214" s="44">
        <v>114</v>
      </c>
      <c r="AJ214" s="44">
        <v>676</v>
      </c>
      <c r="AK214" s="44">
        <v>47</v>
      </c>
      <c r="AL214" s="44">
        <v>898</v>
      </c>
      <c r="AM214" s="44">
        <v>945</v>
      </c>
    </row>
    <row r="215" spans="2:39" x14ac:dyDescent="0.2">
      <c r="B215" s="44">
        <v>2015</v>
      </c>
      <c r="C215" s="263">
        <v>42215</v>
      </c>
      <c r="D215" s="264">
        <f t="shared" si="9"/>
        <v>4</v>
      </c>
      <c r="E215" s="44">
        <v>114</v>
      </c>
      <c r="F215" s="44">
        <v>6</v>
      </c>
      <c r="G215" s="44">
        <v>144</v>
      </c>
      <c r="H215" s="44">
        <v>150</v>
      </c>
      <c r="I215" s="44">
        <v>991</v>
      </c>
      <c r="J215" s="44">
        <v>69</v>
      </c>
      <c r="K215" s="44">
        <v>1322</v>
      </c>
      <c r="L215" s="44">
        <v>1391</v>
      </c>
      <c r="M215" s="44">
        <f t="shared" si="10"/>
        <v>142.28571428571428</v>
      </c>
      <c r="N215" s="44">
        <f t="shared" si="11"/>
        <v>12.142857142857142</v>
      </c>
      <c r="AC215" s="44">
        <v>2019</v>
      </c>
      <c r="AD215" s="263">
        <v>43478</v>
      </c>
      <c r="AE215" s="264">
        <v>7</v>
      </c>
      <c r="AF215" s="44">
        <v>112</v>
      </c>
      <c r="AG215" s="44">
        <v>8</v>
      </c>
      <c r="AH215" s="44">
        <v>135</v>
      </c>
      <c r="AI215" s="44">
        <v>143</v>
      </c>
      <c r="AJ215" s="44">
        <v>972</v>
      </c>
      <c r="AK215" s="44">
        <v>55</v>
      </c>
      <c r="AL215" s="44">
        <v>1206</v>
      </c>
      <c r="AM215" s="44">
        <v>1261</v>
      </c>
    </row>
    <row r="216" spans="2:39" x14ac:dyDescent="0.2">
      <c r="B216" s="44">
        <v>2015</v>
      </c>
      <c r="C216" s="263">
        <v>42216</v>
      </c>
      <c r="D216" s="264">
        <f t="shared" si="9"/>
        <v>5</v>
      </c>
      <c r="E216" s="44">
        <v>164</v>
      </c>
      <c r="F216" s="44">
        <v>20</v>
      </c>
      <c r="G216" s="44">
        <v>200</v>
      </c>
      <c r="H216" s="44">
        <v>220</v>
      </c>
      <c r="I216" s="44">
        <v>1006</v>
      </c>
      <c r="J216" s="44">
        <v>80</v>
      </c>
      <c r="K216" s="44">
        <v>1323</v>
      </c>
      <c r="L216" s="44">
        <v>1403</v>
      </c>
      <c r="M216" s="44">
        <f t="shared" si="10"/>
        <v>143.57142857142858</v>
      </c>
      <c r="N216" s="44">
        <f t="shared" si="11"/>
        <v>12.142857142857142</v>
      </c>
      <c r="AC216" s="44">
        <v>2019</v>
      </c>
      <c r="AD216" s="263">
        <v>43485</v>
      </c>
      <c r="AE216" s="264">
        <v>7</v>
      </c>
      <c r="AF216" s="44">
        <v>85</v>
      </c>
      <c r="AG216" s="44">
        <v>7</v>
      </c>
      <c r="AH216" s="44">
        <v>112</v>
      </c>
      <c r="AI216" s="44">
        <v>119</v>
      </c>
      <c r="AJ216" s="44">
        <v>1013</v>
      </c>
      <c r="AK216" s="44">
        <v>59</v>
      </c>
      <c r="AL216" s="44">
        <v>1225</v>
      </c>
      <c r="AM216" s="44">
        <v>1284</v>
      </c>
    </row>
    <row r="217" spans="2:39" x14ac:dyDescent="0.2">
      <c r="B217" s="44">
        <v>2015</v>
      </c>
      <c r="C217" s="263">
        <v>42217</v>
      </c>
      <c r="D217" s="264">
        <f t="shared" si="9"/>
        <v>6</v>
      </c>
      <c r="E217" s="44">
        <v>140</v>
      </c>
      <c r="F217" s="44">
        <v>10</v>
      </c>
      <c r="G217" s="44">
        <v>188</v>
      </c>
      <c r="H217" s="44">
        <v>198</v>
      </c>
      <c r="I217" s="44">
        <v>975</v>
      </c>
      <c r="J217" s="44">
        <v>76</v>
      </c>
      <c r="K217" s="44">
        <v>1269</v>
      </c>
      <c r="L217" s="44">
        <v>1345</v>
      </c>
      <c r="M217" s="44">
        <f t="shared" si="10"/>
        <v>141.57142857142858</v>
      </c>
      <c r="N217" s="44">
        <f t="shared" si="11"/>
        <v>11.714285714285714</v>
      </c>
      <c r="AC217" s="44">
        <v>2019</v>
      </c>
      <c r="AD217" s="263">
        <v>43492</v>
      </c>
      <c r="AE217" s="264">
        <v>7</v>
      </c>
      <c r="AF217" s="44">
        <v>93</v>
      </c>
      <c r="AG217" s="44">
        <v>7</v>
      </c>
      <c r="AH217" s="44">
        <v>134</v>
      </c>
      <c r="AI217" s="44">
        <v>141</v>
      </c>
      <c r="AJ217" s="44">
        <v>877</v>
      </c>
      <c r="AK217" s="44">
        <v>49</v>
      </c>
      <c r="AL217" s="44">
        <v>1114</v>
      </c>
      <c r="AM217" s="44">
        <v>1163</v>
      </c>
    </row>
    <row r="218" spans="2:39" x14ac:dyDescent="0.2">
      <c r="B218" s="44">
        <v>2015</v>
      </c>
      <c r="C218" s="263">
        <v>42218</v>
      </c>
      <c r="D218" s="264">
        <f t="shared" si="9"/>
        <v>7</v>
      </c>
      <c r="E218" s="44">
        <v>156</v>
      </c>
      <c r="F218" s="44">
        <v>19</v>
      </c>
      <c r="G218" s="44">
        <v>224</v>
      </c>
      <c r="H218" s="44">
        <v>243</v>
      </c>
      <c r="I218" s="44">
        <v>996</v>
      </c>
      <c r="J218" s="44">
        <v>85</v>
      </c>
      <c r="K218" s="44">
        <v>1294</v>
      </c>
      <c r="L218" s="44">
        <v>1379</v>
      </c>
      <c r="M218" s="44">
        <f t="shared" si="10"/>
        <v>141</v>
      </c>
      <c r="N218" s="44">
        <f t="shared" si="11"/>
        <v>12.142857142857142</v>
      </c>
      <c r="AC218" s="44">
        <v>2019</v>
      </c>
      <c r="AD218" s="263">
        <v>43499</v>
      </c>
      <c r="AE218" s="264">
        <v>7</v>
      </c>
      <c r="AF218" s="44">
        <v>90</v>
      </c>
      <c r="AG218" s="44">
        <v>7</v>
      </c>
      <c r="AH218" s="44">
        <v>137</v>
      </c>
      <c r="AI218" s="44">
        <v>144</v>
      </c>
      <c r="AJ218" s="44">
        <v>918</v>
      </c>
      <c r="AK218" s="44">
        <v>63</v>
      </c>
      <c r="AL218" s="44">
        <v>1132</v>
      </c>
      <c r="AM218" s="44">
        <v>1195</v>
      </c>
    </row>
    <row r="219" spans="2:39" x14ac:dyDescent="0.2">
      <c r="B219" s="44">
        <v>2015</v>
      </c>
      <c r="C219" s="263">
        <v>42219</v>
      </c>
      <c r="D219" s="264">
        <f t="shared" si="9"/>
        <v>1</v>
      </c>
      <c r="E219" s="44">
        <v>130</v>
      </c>
      <c r="F219" s="44">
        <v>8</v>
      </c>
      <c r="G219" s="44">
        <v>171</v>
      </c>
      <c r="H219" s="44">
        <v>179</v>
      </c>
      <c r="I219" s="44">
        <v>1005</v>
      </c>
      <c r="J219" s="44">
        <v>85</v>
      </c>
      <c r="K219" s="44">
        <v>1296</v>
      </c>
      <c r="L219" s="44">
        <v>1381</v>
      </c>
      <c r="M219" s="44">
        <f t="shared" si="10"/>
        <v>142.71428571428572</v>
      </c>
      <c r="N219" s="44">
        <f t="shared" si="11"/>
        <v>12.428571428571429</v>
      </c>
      <c r="AC219" s="44">
        <v>2019</v>
      </c>
      <c r="AD219" s="263">
        <v>43506</v>
      </c>
      <c r="AE219" s="264">
        <v>7</v>
      </c>
      <c r="AF219" s="44">
        <v>113</v>
      </c>
      <c r="AG219" s="44">
        <v>12</v>
      </c>
      <c r="AH219" s="44">
        <v>154</v>
      </c>
      <c r="AI219" s="44">
        <v>166</v>
      </c>
      <c r="AJ219" s="44">
        <v>1001</v>
      </c>
      <c r="AK219" s="44">
        <v>59</v>
      </c>
      <c r="AL219" s="44">
        <v>1237</v>
      </c>
      <c r="AM219" s="44">
        <v>1296</v>
      </c>
    </row>
    <row r="220" spans="2:39" x14ac:dyDescent="0.2">
      <c r="B220" s="44">
        <v>2015</v>
      </c>
      <c r="C220" s="263">
        <v>42220</v>
      </c>
      <c r="D220" s="264">
        <f t="shared" si="9"/>
        <v>2</v>
      </c>
      <c r="E220" s="44">
        <v>132</v>
      </c>
      <c r="F220" s="44">
        <v>8</v>
      </c>
      <c r="G220" s="44">
        <v>166</v>
      </c>
      <c r="H220" s="44">
        <v>174</v>
      </c>
      <c r="I220" s="44">
        <v>991</v>
      </c>
      <c r="J220" s="44">
        <v>82</v>
      </c>
      <c r="K220" s="44">
        <v>1283</v>
      </c>
      <c r="L220" s="44">
        <v>1365</v>
      </c>
      <c r="M220" s="44">
        <f t="shared" si="10"/>
        <v>144.57142857142858</v>
      </c>
      <c r="N220" s="44">
        <f t="shared" si="11"/>
        <v>11.428571428571429</v>
      </c>
      <c r="AC220" s="44">
        <v>2019</v>
      </c>
      <c r="AD220" s="263">
        <v>43513</v>
      </c>
      <c r="AE220" s="264">
        <v>7</v>
      </c>
      <c r="AF220" s="44">
        <v>141</v>
      </c>
      <c r="AG220" s="44">
        <v>14</v>
      </c>
      <c r="AH220" s="44">
        <v>169</v>
      </c>
      <c r="AI220" s="44">
        <v>183</v>
      </c>
      <c r="AJ220" s="44">
        <v>1115</v>
      </c>
      <c r="AK220" s="44">
        <v>73</v>
      </c>
      <c r="AL220" s="44">
        <v>1347</v>
      </c>
      <c r="AM220" s="44">
        <v>1420</v>
      </c>
    </row>
    <row r="221" spans="2:39" x14ac:dyDescent="0.2">
      <c r="B221" s="44">
        <v>2015</v>
      </c>
      <c r="C221" s="263">
        <v>42221</v>
      </c>
      <c r="D221" s="264">
        <f t="shared" si="9"/>
        <v>3</v>
      </c>
      <c r="E221" s="44">
        <v>151</v>
      </c>
      <c r="F221" s="44">
        <v>14</v>
      </c>
      <c r="G221" s="44">
        <v>196</v>
      </c>
      <c r="H221" s="44">
        <v>210</v>
      </c>
      <c r="I221" s="44">
        <v>987</v>
      </c>
      <c r="J221" s="44">
        <v>85</v>
      </c>
      <c r="K221" s="44">
        <v>1289</v>
      </c>
      <c r="L221" s="44">
        <v>1374</v>
      </c>
      <c r="M221" s="44">
        <f t="shared" si="10"/>
        <v>147</v>
      </c>
      <c r="N221" s="44">
        <f t="shared" si="11"/>
        <v>12.571428571428571</v>
      </c>
      <c r="AC221" s="44">
        <v>2019</v>
      </c>
      <c r="AD221" s="263">
        <v>43520</v>
      </c>
      <c r="AE221" s="264">
        <v>7</v>
      </c>
      <c r="AF221" s="44">
        <v>117</v>
      </c>
      <c r="AG221" s="44">
        <v>3</v>
      </c>
      <c r="AH221" s="44">
        <v>154</v>
      </c>
      <c r="AI221" s="44">
        <v>157</v>
      </c>
      <c r="AJ221" s="44">
        <v>972</v>
      </c>
      <c r="AK221" s="44">
        <v>46</v>
      </c>
      <c r="AL221" s="44">
        <v>1192</v>
      </c>
      <c r="AM221" s="44">
        <v>1238</v>
      </c>
    </row>
    <row r="222" spans="2:39" x14ac:dyDescent="0.2">
      <c r="B222" s="44">
        <v>2015</v>
      </c>
      <c r="C222" s="263">
        <v>42222</v>
      </c>
      <c r="D222" s="264">
        <f t="shared" si="9"/>
        <v>4</v>
      </c>
      <c r="E222" s="44">
        <v>126</v>
      </c>
      <c r="F222" s="44">
        <v>8</v>
      </c>
      <c r="G222" s="44">
        <v>149</v>
      </c>
      <c r="H222" s="44">
        <v>157</v>
      </c>
      <c r="I222" s="44">
        <v>999</v>
      </c>
      <c r="J222" s="44">
        <v>87</v>
      </c>
      <c r="K222" s="44">
        <v>1294</v>
      </c>
      <c r="L222" s="44">
        <v>1381</v>
      </c>
      <c r="M222" s="44">
        <f t="shared" si="10"/>
        <v>140.42857142857142</v>
      </c>
      <c r="N222" s="44">
        <f t="shared" si="11"/>
        <v>12</v>
      </c>
      <c r="AC222" s="44">
        <v>2019</v>
      </c>
      <c r="AD222" s="263">
        <v>43527</v>
      </c>
      <c r="AE222" s="264">
        <v>7</v>
      </c>
      <c r="AF222" s="44">
        <v>113</v>
      </c>
      <c r="AG222" s="44">
        <v>10</v>
      </c>
      <c r="AH222" s="44">
        <v>139</v>
      </c>
      <c r="AI222" s="44">
        <v>149</v>
      </c>
      <c r="AJ222" s="44">
        <v>957</v>
      </c>
      <c r="AK222" s="44">
        <v>71</v>
      </c>
      <c r="AL222" s="44">
        <v>1139</v>
      </c>
      <c r="AM222" s="44">
        <v>1210</v>
      </c>
    </row>
    <row r="223" spans="2:39" x14ac:dyDescent="0.2">
      <c r="B223" s="44">
        <v>2015</v>
      </c>
      <c r="C223" s="263">
        <v>42223</v>
      </c>
      <c r="D223" s="264">
        <f t="shared" si="9"/>
        <v>5</v>
      </c>
      <c r="E223" s="44">
        <v>177</v>
      </c>
      <c r="F223" s="44">
        <v>13</v>
      </c>
      <c r="G223" s="44">
        <v>222</v>
      </c>
      <c r="H223" s="44">
        <v>235</v>
      </c>
      <c r="I223" s="44">
        <v>1012</v>
      </c>
      <c r="J223" s="44">
        <v>80</v>
      </c>
      <c r="K223" s="44">
        <v>1316</v>
      </c>
      <c r="L223" s="44">
        <v>1396</v>
      </c>
      <c r="M223" s="44">
        <f t="shared" si="10"/>
        <v>143.42857142857142</v>
      </c>
      <c r="N223" s="44">
        <f t="shared" si="11"/>
        <v>12</v>
      </c>
      <c r="AC223" s="44">
        <v>2019</v>
      </c>
      <c r="AD223" s="263">
        <v>43534</v>
      </c>
      <c r="AE223" s="264">
        <v>7</v>
      </c>
      <c r="AF223" s="44">
        <v>114</v>
      </c>
      <c r="AG223" s="44">
        <v>13</v>
      </c>
      <c r="AH223" s="44">
        <v>151</v>
      </c>
      <c r="AI223" s="44">
        <v>164</v>
      </c>
      <c r="AJ223" s="44">
        <v>909</v>
      </c>
      <c r="AK223" s="44">
        <v>54</v>
      </c>
      <c r="AL223" s="44">
        <v>1106</v>
      </c>
      <c r="AM223" s="44">
        <v>1160</v>
      </c>
    </row>
    <row r="224" spans="2:39" x14ac:dyDescent="0.2">
      <c r="B224" s="44">
        <v>2015</v>
      </c>
      <c r="C224" s="263">
        <v>42224</v>
      </c>
      <c r="D224" s="264">
        <f t="shared" si="9"/>
        <v>6</v>
      </c>
      <c r="E224" s="44">
        <v>157</v>
      </c>
      <c r="F224" s="44">
        <v>18</v>
      </c>
      <c r="G224" s="44">
        <v>219</v>
      </c>
      <c r="H224" s="44">
        <v>237</v>
      </c>
      <c r="I224" s="44">
        <v>1029</v>
      </c>
      <c r="J224" s="44">
        <v>88</v>
      </c>
      <c r="K224" s="44">
        <v>1347</v>
      </c>
      <c r="L224" s="44">
        <v>1435</v>
      </c>
      <c r="M224" s="44">
        <f t="shared" si="10"/>
        <v>144.85714285714286</v>
      </c>
      <c r="N224" s="44">
        <f t="shared" si="11"/>
        <v>12.285714285714286</v>
      </c>
      <c r="AC224" s="44">
        <v>2019</v>
      </c>
      <c r="AD224" s="263">
        <v>43541</v>
      </c>
      <c r="AE224" s="264">
        <v>7</v>
      </c>
      <c r="AF224" s="44">
        <v>103</v>
      </c>
      <c r="AG224" s="44">
        <v>10</v>
      </c>
      <c r="AH224" s="44">
        <v>148</v>
      </c>
      <c r="AI224" s="44">
        <v>158</v>
      </c>
      <c r="AJ224" s="44">
        <v>938</v>
      </c>
      <c r="AK224" s="44">
        <v>48</v>
      </c>
      <c r="AL224" s="44">
        <v>1174</v>
      </c>
      <c r="AM224" s="44">
        <v>1222</v>
      </c>
    </row>
    <row r="225" spans="2:39" x14ac:dyDescent="0.2">
      <c r="B225" s="44">
        <v>2015</v>
      </c>
      <c r="C225" s="263">
        <v>42225</v>
      </c>
      <c r="D225" s="264">
        <f t="shared" si="9"/>
        <v>7</v>
      </c>
      <c r="E225" s="44">
        <v>110</v>
      </c>
      <c r="F225" s="44">
        <v>15</v>
      </c>
      <c r="G225" s="44">
        <v>135</v>
      </c>
      <c r="H225" s="44">
        <v>150</v>
      </c>
      <c r="I225" s="44">
        <v>983</v>
      </c>
      <c r="J225" s="44">
        <v>84</v>
      </c>
      <c r="K225" s="44">
        <v>1258</v>
      </c>
      <c r="L225" s="44">
        <v>1342</v>
      </c>
      <c r="M225" s="44">
        <f t="shared" si="10"/>
        <v>139.14285714285714</v>
      </c>
      <c r="N225" s="44">
        <f t="shared" si="11"/>
        <v>10.857142857142858</v>
      </c>
      <c r="AC225" s="44">
        <v>2019</v>
      </c>
      <c r="AD225" s="263">
        <v>43548</v>
      </c>
      <c r="AE225" s="264">
        <v>7</v>
      </c>
      <c r="AF225" s="44">
        <v>117</v>
      </c>
      <c r="AG225" s="44">
        <v>7</v>
      </c>
      <c r="AH225" s="44">
        <v>164</v>
      </c>
      <c r="AI225" s="44">
        <v>171</v>
      </c>
      <c r="AJ225" s="44">
        <v>1088</v>
      </c>
      <c r="AK225" s="44">
        <v>57</v>
      </c>
      <c r="AL225" s="44">
        <v>1354</v>
      </c>
      <c r="AM225" s="44">
        <v>1411</v>
      </c>
    </row>
    <row r="226" spans="2:39" x14ac:dyDescent="0.2">
      <c r="B226" s="44">
        <v>2015</v>
      </c>
      <c r="C226" s="263">
        <v>42226</v>
      </c>
      <c r="D226" s="264">
        <f t="shared" si="9"/>
        <v>1</v>
      </c>
      <c r="E226" s="44">
        <v>151</v>
      </c>
      <c r="F226" s="44">
        <v>8</v>
      </c>
      <c r="G226" s="44">
        <v>177</v>
      </c>
      <c r="H226" s="44">
        <v>185</v>
      </c>
      <c r="I226" s="44">
        <v>1004</v>
      </c>
      <c r="J226" s="44">
        <v>84</v>
      </c>
      <c r="K226" s="44">
        <v>1264</v>
      </c>
      <c r="L226" s="44">
        <v>1348</v>
      </c>
      <c r="M226" s="44">
        <f t="shared" si="10"/>
        <v>140</v>
      </c>
      <c r="N226" s="44">
        <f t="shared" si="11"/>
        <v>10.428571428571429</v>
      </c>
      <c r="AC226" s="44">
        <v>2019</v>
      </c>
      <c r="AD226" s="263">
        <v>43555</v>
      </c>
      <c r="AE226" s="264">
        <v>7</v>
      </c>
      <c r="AF226" s="44">
        <v>171</v>
      </c>
      <c r="AG226" s="44">
        <v>11</v>
      </c>
      <c r="AH226" s="44">
        <v>237</v>
      </c>
      <c r="AI226" s="44">
        <v>248</v>
      </c>
      <c r="AJ226" s="44">
        <v>1168</v>
      </c>
      <c r="AK226" s="44">
        <v>71</v>
      </c>
      <c r="AL226" s="44">
        <v>1427</v>
      </c>
      <c r="AM226" s="44">
        <v>1498</v>
      </c>
    </row>
    <row r="227" spans="2:39" x14ac:dyDescent="0.2">
      <c r="B227" s="44">
        <v>2015</v>
      </c>
      <c r="C227" s="263">
        <v>42227</v>
      </c>
      <c r="D227" s="264">
        <f t="shared" si="9"/>
        <v>2</v>
      </c>
      <c r="E227" s="44">
        <v>142</v>
      </c>
      <c r="F227" s="44">
        <v>10</v>
      </c>
      <c r="G227" s="44">
        <v>183</v>
      </c>
      <c r="H227" s="44">
        <v>193</v>
      </c>
      <c r="I227" s="44">
        <v>1014</v>
      </c>
      <c r="J227" s="44">
        <v>86</v>
      </c>
      <c r="K227" s="44">
        <v>1281</v>
      </c>
      <c r="L227" s="44">
        <v>1367</v>
      </c>
      <c r="M227" s="44">
        <f t="shared" si="10"/>
        <v>135.28571428571428</v>
      </c>
      <c r="N227" s="44">
        <f t="shared" si="11"/>
        <v>9.5714285714285712</v>
      </c>
      <c r="AC227" s="44">
        <v>2019</v>
      </c>
      <c r="AD227" s="263">
        <v>43562</v>
      </c>
      <c r="AE227" s="264">
        <v>7</v>
      </c>
      <c r="AF227" s="44">
        <v>106</v>
      </c>
      <c r="AG227" s="44">
        <v>8</v>
      </c>
      <c r="AH227" s="44">
        <v>143</v>
      </c>
      <c r="AI227" s="44">
        <v>151</v>
      </c>
      <c r="AJ227" s="44">
        <v>1024</v>
      </c>
      <c r="AK227" s="44">
        <v>48</v>
      </c>
      <c r="AL227" s="44">
        <v>1267</v>
      </c>
      <c r="AM227" s="44">
        <v>1315</v>
      </c>
    </row>
    <row r="228" spans="2:39" x14ac:dyDescent="0.2">
      <c r="B228" s="44">
        <v>2015</v>
      </c>
      <c r="C228" s="263">
        <v>42228</v>
      </c>
      <c r="D228" s="264">
        <f t="shared" si="9"/>
        <v>3</v>
      </c>
      <c r="E228" s="44">
        <v>111</v>
      </c>
      <c r="F228" s="44">
        <v>4</v>
      </c>
      <c r="G228" s="44">
        <v>133</v>
      </c>
      <c r="H228" s="44">
        <v>137</v>
      </c>
      <c r="I228" s="44">
        <v>974</v>
      </c>
      <c r="J228" s="44">
        <v>76</v>
      </c>
      <c r="K228" s="44">
        <v>1218</v>
      </c>
      <c r="L228" s="44">
        <v>1294</v>
      </c>
      <c r="M228" s="44">
        <f t="shared" si="10"/>
        <v>131</v>
      </c>
      <c r="N228" s="44">
        <f t="shared" si="11"/>
        <v>8.7142857142857135</v>
      </c>
      <c r="AC228" s="44">
        <v>2019</v>
      </c>
      <c r="AD228" s="263">
        <v>43569</v>
      </c>
      <c r="AE228" s="264">
        <v>7</v>
      </c>
      <c r="AF228" s="44">
        <v>128</v>
      </c>
      <c r="AG228" s="44">
        <v>7</v>
      </c>
      <c r="AH228" s="44">
        <v>169</v>
      </c>
      <c r="AI228" s="44">
        <v>176</v>
      </c>
      <c r="AJ228" s="44">
        <v>1049</v>
      </c>
      <c r="AK228" s="44">
        <v>54</v>
      </c>
      <c r="AL228" s="44">
        <v>1303</v>
      </c>
      <c r="AM228" s="44">
        <v>1357</v>
      </c>
    </row>
    <row r="229" spans="2:39" x14ac:dyDescent="0.2">
      <c r="B229" s="44">
        <v>2015</v>
      </c>
      <c r="C229" s="263">
        <v>42229</v>
      </c>
      <c r="D229" s="264">
        <f t="shared" si="9"/>
        <v>4</v>
      </c>
      <c r="E229" s="44">
        <v>132</v>
      </c>
      <c r="F229" s="44">
        <v>5</v>
      </c>
      <c r="G229" s="44">
        <v>164</v>
      </c>
      <c r="H229" s="44">
        <v>169</v>
      </c>
      <c r="I229" s="44">
        <v>980</v>
      </c>
      <c r="J229" s="44">
        <v>73</v>
      </c>
      <c r="K229" s="44">
        <v>1233</v>
      </c>
      <c r="L229" s="44">
        <v>1306</v>
      </c>
      <c r="M229" s="44">
        <f t="shared" si="10"/>
        <v>132.14285714285714</v>
      </c>
      <c r="N229" s="44">
        <f t="shared" si="11"/>
        <v>7.7142857142857144</v>
      </c>
      <c r="AC229" s="44">
        <v>2019</v>
      </c>
      <c r="AD229" s="263">
        <v>43576</v>
      </c>
      <c r="AE229" s="264">
        <v>7</v>
      </c>
      <c r="AF229" s="44">
        <v>116</v>
      </c>
      <c r="AG229" s="44">
        <v>6</v>
      </c>
      <c r="AH229" s="44">
        <v>149</v>
      </c>
      <c r="AI229" s="44">
        <v>155</v>
      </c>
      <c r="AJ229" s="44">
        <v>1071</v>
      </c>
      <c r="AK229" s="44">
        <v>66</v>
      </c>
      <c r="AL229" s="44">
        <v>1317</v>
      </c>
      <c r="AM229" s="44">
        <v>1383</v>
      </c>
    </row>
    <row r="230" spans="2:39" x14ac:dyDescent="0.2">
      <c r="B230" s="44">
        <v>2015</v>
      </c>
      <c r="C230" s="263">
        <v>42230</v>
      </c>
      <c r="D230" s="264">
        <f t="shared" si="9"/>
        <v>5</v>
      </c>
      <c r="E230" s="44">
        <v>144</v>
      </c>
      <c r="F230" s="44">
        <v>7</v>
      </c>
      <c r="G230" s="44">
        <v>208</v>
      </c>
      <c r="H230" s="44">
        <v>215</v>
      </c>
      <c r="I230" s="44">
        <v>947</v>
      </c>
      <c r="J230" s="44">
        <v>67</v>
      </c>
      <c r="K230" s="44">
        <v>1219</v>
      </c>
      <c r="L230" s="44">
        <v>1286</v>
      </c>
      <c r="M230" s="44">
        <f t="shared" si="10"/>
        <v>127</v>
      </c>
      <c r="N230" s="44">
        <f t="shared" si="11"/>
        <v>7.8571428571428568</v>
      </c>
      <c r="AC230" s="44">
        <v>2019</v>
      </c>
      <c r="AD230" s="263">
        <v>43583</v>
      </c>
      <c r="AE230" s="264">
        <v>7</v>
      </c>
      <c r="AF230" s="44">
        <v>115</v>
      </c>
      <c r="AG230" s="44">
        <v>9</v>
      </c>
      <c r="AH230" s="44">
        <v>153</v>
      </c>
      <c r="AI230" s="44">
        <v>162</v>
      </c>
      <c r="AJ230" s="44">
        <v>930</v>
      </c>
      <c r="AK230" s="44">
        <v>54</v>
      </c>
      <c r="AL230" s="44">
        <v>1198</v>
      </c>
      <c r="AM230" s="44">
        <v>1252</v>
      </c>
    </row>
    <row r="231" spans="2:39" x14ac:dyDescent="0.2">
      <c r="B231" s="44">
        <v>2015</v>
      </c>
      <c r="C231" s="263">
        <v>42231</v>
      </c>
      <c r="D231" s="264">
        <f t="shared" si="9"/>
        <v>6</v>
      </c>
      <c r="E231" s="44">
        <v>127</v>
      </c>
      <c r="F231" s="44">
        <v>12</v>
      </c>
      <c r="G231" s="44">
        <v>157</v>
      </c>
      <c r="H231" s="44">
        <v>169</v>
      </c>
      <c r="I231" s="44">
        <v>917</v>
      </c>
      <c r="J231" s="44">
        <v>61</v>
      </c>
      <c r="K231" s="44">
        <v>1157</v>
      </c>
      <c r="L231" s="44">
        <v>1218</v>
      </c>
      <c r="M231" s="44">
        <f t="shared" si="10"/>
        <v>121</v>
      </c>
      <c r="N231" s="44">
        <f t="shared" si="11"/>
        <v>7.5714285714285712</v>
      </c>
      <c r="AC231" s="44">
        <v>2019</v>
      </c>
      <c r="AD231" s="263">
        <v>43590</v>
      </c>
      <c r="AE231" s="264">
        <v>7</v>
      </c>
      <c r="AF231" s="44">
        <v>113</v>
      </c>
      <c r="AG231" s="44">
        <v>10</v>
      </c>
      <c r="AH231" s="44">
        <v>146</v>
      </c>
      <c r="AI231" s="44">
        <v>156</v>
      </c>
      <c r="AJ231" s="44">
        <v>950</v>
      </c>
      <c r="AK231" s="44">
        <v>60</v>
      </c>
      <c r="AL231" s="44">
        <v>1200</v>
      </c>
      <c r="AM231" s="44">
        <v>1260</v>
      </c>
    </row>
    <row r="232" spans="2:39" x14ac:dyDescent="0.2">
      <c r="B232" s="44">
        <v>2015</v>
      </c>
      <c r="C232" s="263">
        <v>42232</v>
      </c>
      <c r="D232" s="264">
        <f t="shared" si="9"/>
        <v>7</v>
      </c>
      <c r="E232" s="44">
        <v>118</v>
      </c>
      <c r="F232" s="44">
        <v>8</v>
      </c>
      <c r="G232" s="44">
        <v>179</v>
      </c>
      <c r="H232" s="44">
        <v>187</v>
      </c>
      <c r="I232" s="44">
        <v>925</v>
      </c>
      <c r="J232" s="44">
        <v>54</v>
      </c>
      <c r="K232" s="44">
        <v>1201</v>
      </c>
      <c r="L232" s="44">
        <v>1255</v>
      </c>
      <c r="M232" s="44">
        <f t="shared" si="10"/>
        <v>119.42857142857143</v>
      </c>
      <c r="N232" s="44">
        <f t="shared" si="11"/>
        <v>8</v>
      </c>
      <c r="AC232" s="44">
        <v>2019</v>
      </c>
      <c r="AD232" s="263">
        <v>43597</v>
      </c>
      <c r="AE232" s="264">
        <v>7</v>
      </c>
      <c r="AF232" s="44">
        <v>141</v>
      </c>
      <c r="AG232" s="44">
        <v>9</v>
      </c>
      <c r="AH232" s="44">
        <v>195</v>
      </c>
      <c r="AI232" s="44">
        <v>204</v>
      </c>
      <c r="AJ232" s="44">
        <v>963</v>
      </c>
      <c r="AK232" s="44">
        <v>49</v>
      </c>
      <c r="AL232" s="44">
        <v>1255</v>
      </c>
      <c r="AM232" s="44">
        <v>1304</v>
      </c>
    </row>
    <row r="233" spans="2:39" x14ac:dyDescent="0.2">
      <c r="B233" s="44">
        <v>2015</v>
      </c>
      <c r="C233" s="263">
        <v>42233</v>
      </c>
      <c r="D233" s="264">
        <f t="shared" si="9"/>
        <v>1</v>
      </c>
      <c r="E233" s="44">
        <v>115</v>
      </c>
      <c r="F233" s="44">
        <v>9</v>
      </c>
      <c r="G233" s="44">
        <v>149</v>
      </c>
      <c r="H233" s="44">
        <v>158</v>
      </c>
      <c r="I233" s="44">
        <v>889</v>
      </c>
      <c r="J233" s="44">
        <v>55</v>
      </c>
      <c r="K233" s="44">
        <v>1173</v>
      </c>
      <c r="L233" s="44">
        <v>1228</v>
      </c>
      <c r="M233" s="44">
        <f t="shared" si="10"/>
        <v>122.85714285714286</v>
      </c>
      <c r="N233" s="44">
        <f t="shared" si="11"/>
        <v>9</v>
      </c>
      <c r="AC233" s="44">
        <v>2019</v>
      </c>
      <c r="AD233" s="263">
        <v>43604</v>
      </c>
      <c r="AE233" s="264">
        <v>7</v>
      </c>
      <c r="AF233" s="44">
        <v>115</v>
      </c>
      <c r="AG233" s="44">
        <v>16</v>
      </c>
      <c r="AH233" s="44">
        <v>170</v>
      </c>
      <c r="AI233" s="44">
        <v>186</v>
      </c>
      <c r="AJ233" s="44">
        <v>1105</v>
      </c>
      <c r="AK233" s="44">
        <v>69</v>
      </c>
      <c r="AL233" s="44">
        <v>1364</v>
      </c>
      <c r="AM233" s="44">
        <v>1433</v>
      </c>
    </row>
    <row r="234" spans="2:39" x14ac:dyDescent="0.2">
      <c r="B234" s="44">
        <v>2015</v>
      </c>
      <c r="C234" s="263">
        <v>42234</v>
      </c>
      <c r="D234" s="264">
        <f t="shared" si="9"/>
        <v>2</v>
      </c>
      <c r="E234" s="44">
        <v>100</v>
      </c>
      <c r="F234" s="44">
        <v>8</v>
      </c>
      <c r="G234" s="44">
        <v>116</v>
      </c>
      <c r="H234" s="44">
        <v>124</v>
      </c>
      <c r="I234" s="44">
        <v>847</v>
      </c>
      <c r="J234" s="44">
        <v>53</v>
      </c>
      <c r="K234" s="44">
        <v>1106</v>
      </c>
      <c r="L234" s="44">
        <v>1159</v>
      </c>
      <c r="M234" s="44">
        <f t="shared" si="10"/>
        <v>127.14285714285714</v>
      </c>
      <c r="N234" s="44">
        <f t="shared" si="11"/>
        <v>10.285714285714286</v>
      </c>
      <c r="AC234" s="44">
        <v>2019</v>
      </c>
      <c r="AD234" s="263">
        <v>43611</v>
      </c>
      <c r="AE234" s="264">
        <v>7</v>
      </c>
      <c r="AF234" s="44">
        <v>144</v>
      </c>
      <c r="AG234" s="44">
        <v>9</v>
      </c>
      <c r="AH234" s="44">
        <v>205</v>
      </c>
      <c r="AI234" s="44">
        <v>214</v>
      </c>
      <c r="AJ234" s="44">
        <v>1116</v>
      </c>
      <c r="AK234" s="44">
        <v>50</v>
      </c>
      <c r="AL234" s="44">
        <v>1378</v>
      </c>
      <c r="AM234" s="44">
        <v>1428</v>
      </c>
    </row>
    <row r="235" spans="2:39" x14ac:dyDescent="0.2">
      <c r="B235" s="44">
        <v>2015</v>
      </c>
      <c r="C235" s="263">
        <v>42235</v>
      </c>
      <c r="D235" s="264">
        <f t="shared" si="9"/>
        <v>3</v>
      </c>
      <c r="E235" s="44">
        <v>100</v>
      </c>
      <c r="F235" s="44">
        <v>7</v>
      </c>
      <c r="G235" s="44">
        <v>125</v>
      </c>
      <c r="H235" s="44">
        <v>132</v>
      </c>
      <c r="I235" s="44">
        <v>836</v>
      </c>
      <c r="J235" s="44">
        <v>56</v>
      </c>
      <c r="K235" s="44">
        <v>1098</v>
      </c>
      <c r="L235" s="44">
        <v>1154</v>
      </c>
      <c r="M235" s="44">
        <f t="shared" si="10"/>
        <v>130.14285714285714</v>
      </c>
      <c r="N235" s="44">
        <f t="shared" si="11"/>
        <v>9.8571428571428577</v>
      </c>
      <c r="AC235" s="44">
        <v>2019</v>
      </c>
      <c r="AD235" s="263">
        <v>43618</v>
      </c>
      <c r="AE235" s="264">
        <v>7</v>
      </c>
      <c r="AF235" s="44">
        <v>154</v>
      </c>
      <c r="AG235" s="44">
        <v>14</v>
      </c>
      <c r="AH235" s="44">
        <v>218</v>
      </c>
      <c r="AI235" s="44">
        <v>232</v>
      </c>
      <c r="AJ235" s="44">
        <v>1124</v>
      </c>
      <c r="AK235" s="44">
        <v>59</v>
      </c>
      <c r="AL235" s="44">
        <v>1442</v>
      </c>
      <c r="AM235" s="44">
        <v>1501</v>
      </c>
    </row>
    <row r="236" spans="2:39" x14ac:dyDescent="0.2">
      <c r="B236" s="44">
        <v>2015</v>
      </c>
      <c r="C236" s="263">
        <v>42236</v>
      </c>
      <c r="D236" s="264">
        <f t="shared" si="9"/>
        <v>4</v>
      </c>
      <c r="E236" s="44">
        <v>156</v>
      </c>
      <c r="F236" s="44">
        <v>12</v>
      </c>
      <c r="G236" s="44">
        <v>192</v>
      </c>
      <c r="H236" s="44">
        <v>204</v>
      </c>
      <c r="I236" s="44">
        <v>860</v>
      </c>
      <c r="J236" s="44">
        <v>63</v>
      </c>
      <c r="K236" s="44">
        <v>1126</v>
      </c>
      <c r="L236" s="44">
        <v>1189</v>
      </c>
      <c r="M236" s="44">
        <f t="shared" si="10"/>
        <v>129.28571428571428</v>
      </c>
      <c r="N236" s="44">
        <f t="shared" si="11"/>
        <v>10.571428571428571</v>
      </c>
      <c r="AC236" s="44">
        <v>2019</v>
      </c>
      <c r="AD236" s="263">
        <v>43625</v>
      </c>
      <c r="AE236" s="264">
        <v>7</v>
      </c>
      <c r="AF236" s="44">
        <v>137</v>
      </c>
      <c r="AG236" s="44">
        <v>7</v>
      </c>
      <c r="AH236" s="44">
        <v>205</v>
      </c>
      <c r="AI236" s="44">
        <v>212</v>
      </c>
      <c r="AJ236" s="44">
        <v>1157</v>
      </c>
      <c r="AK236" s="44">
        <v>50</v>
      </c>
      <c r="AL236" s="44">
        <v>1467</v>
      </c>
      <c r="AM236" s="44">
        <v>1517</v>
      </c>
    </row>
    <row r="237" spans="2:39" x14ac:dyDescent="0.2">
      <c r="B237" s="44">
        <v>2015</v>
      </c>
      <c r="C237" s="263">
        <v>42237</v>
      </c>
      <c r="D237" s="264">
        <f t="shared" si="9"/>
        <v>5</v>
      </c>
      <c r="E237" s="44">
        <v>174</v>
      </c>
      <c r="F237" s="44">
        <v>16</v>
      </c>
      <c r="G237" s="44">
        <v>240</v>
      </c>
      <c r="H237" s="44">
        <v>256</v>
      </c>
      <c r="I237" s="44">
        <v>890</v>
      </c>
      <c r="J237" s="44">
        <v>72</v>
      </c>
      <c r="K237" s="44">
        <v>1158</v>
      </c>
      <c r="L237" s="44">
        <v>1230</v>
      </c>
      <c r="M237" s="44">
        <f t="shared" si="10"/>
        <v>135.14285714285714</v>
      </c>
      <c r="N237" s="44">
        <f t="shared" si="11"/>
        <v>10.142857142857142</v>
      </c>
      <c r="AC237" s="44">
        <v>2019</v>
      </c>
      <c r="AD237" s="263">
        <v>43632</v>
      </c>
      <c r="AE237" s="264">
        <v>7</v>
      </c>
      <c r="AF237" s="44">
        <v>183</v>
      </c>
      <c r="AG237" s="44">
        <v>9</v>
      </c>
      <c r="AH237" s="44">
        <v>259</v>
      </c>
      <c r="AI237" s="44">
        <v>268</v>
      </c>
      <c r="AJ237" s="44">
        <v>1144</v>
      </c>
      <c r="AK237" s="44">
        <v>58</v>
      </c>
      <c r="AL237" s="44">
        <v>1463</v>
      </c>
      <c r="AM237" s="44">
        <v>1521</v>
      </c>
    </row>
    <row r="238" spans="2:39" x14ac:dyDescent="0.2">
      <c r="B238" s="44">
        <v>2015</v>
      </c>
      <c r="C238" s="263">
        <v>42238</v>
      </c>
      <c r="D238" s="264">
        <f t="shared" si="9"/>
        <v>6</v>
      </c>
      <c r="E238" s="44">
        <v>148</v>
      </c>
      <c r="F238" s="44">
        <v>9</v>
      </c>
      <c r="G238" s="44">
        <v>215</v>
      </c>
      <c r="H238" s="44">
        <v>224</v>
      </c>
      <c r="I238" s="44">
        <v>911</v>
      </c>
      <c r="J238" s="44">
        <v>69</v>
      </c>
      <c r="K238" s="44">
        <v>1216</v>
      </c>
      <c r="L238" s="44">
        <v>1285</v>
      </c>
      <c r="M238" s="44">
        <f t="shared" si="10"/>
        <v>139</v>
      </c>
      <c r="N238" s="44">
        <f t="shared" si="11"/>
        <v>9.8571428571428577</v>
      </c>
      <c r="AC238" s="44">
        <v>2019</v>
      </c>
      <c r="AD238" s="263">
        <v>43639</v>
      </c>
      <c r="AE238" s="264">
        <v>7</v>
      </c>
      <c r="AF238" s="44">
        <v>157</v>
      </c>
      <c r="AG238" s="44">
        <v>9</v>
      </c>
      <c r="AH238" s="44">
        <v>219</v>
      </c>
      <c r="AI238" s="44">
        <v>228</v>
      </c>
      <c r="AJ238" s="44">
        <v>1293</v>
      </c>
      <c r="AK238" s="44">
        <v>66</v>
      </c>
      <c r="AL238" s="44">
        <v>1604</v>
      </c>
      <c r="AM238" s="44">
        <v>1670</v>
      </c>
    </row>
    <row r="239" spans="2:39" x14ac:dyDescent="0.2">
      <c r="B239" s="44">
        <v>2015</v>
      </c>
      <c r="C239" s="263">
        <v>42239</v>
      </c>
      <c r="D239" s="264">
        <f t="shared" si="9"/>
        <v>7</v>
      </c>
      <c r="E239" s="44">
        <v>112</v>
      </c>
      <c r="F239" s="44">
        <v>13</v>
      </c>
      <c r="G239" s="44">
        <v>154</v>
      </c>
      <c r="H239" s="44">
        <v>167</v>
      </c>
      <c r="I239" s="44">
        <v>905</v>
      </c>
      <c r="J239" s="44">
        <v>74</v>
      </c>
      <c r="K239" s="44">
        <v>1191</v>
      </c>
      <c r="L239" s="44">
        <v>1265</v>
      </c>
      <c r="M239" s="44">
        <f t="shared" si="10"/>
        <v>143.85714285714286</v>
      </c>
      <c r="N239" s="44">
        <f t="shared" si="11"/>
        <v>9.8571428571428577</v>
      </c>
      <c r="AC239" s="44">
        <v>2019</v>
      </c>
      <c r="AD239" s="263">
        <v>43646</v>
      </c>
      <c r="AE239" s="264">
        <v>7</v>
      </c>
      <c r="AF239" s="44">
        <v>174</v>
      </c>
      <c r="AG239" s="44">
        <v>10</v>
      </c>
      <c r="AH239" s="44">
        <v>263</v>
      </c>
      <c r="AI239" s="44">
        <v>273</v>
      </c>
      <c r="AJ239" s="44">
        <v>1320</v>
      </c>
      <c r="AK239" s="44">
        <v>87</v>
      </c>
      <c r="AL239" s="44">
        <v>1694</v>
      </c>
      <c r="AM239" s="44">
        <v>1781</v>
      </c>
    </row>
    <row r="240" spans="2:39" x14ac:dyDescent="0.2">
      <c r="B240" s="44">
        <v>2015</v>
      </c>
      <c r="C240" s="263">
        <v>42240</v>
      </c>
      <c r="D240" s="264">
        <f t="shared" si="9"/>
        <v>1</v>
      </c>
      <c r="E240" s="44">
        <v>156</v>
      </c>
      <c r="F240" s="44">
        <v>6</v>
      </c>
      <c r="G240" s="44">
        <v>198</v>
      </c>
      <c r="H240" s="44">
        <v>204</v>
      </c>
      <c r="I240" s="44">
        <v>946</v>
      </c>
      <c r="J240" s="44">
        <v>71</v>
      </c>
      <c r="K240" s="44">
        <v>1240</v>
      </c>
      <c r="L240" s="44">
        <v>1311</v>
      </c>
      <c r="M240" s="44">
        <f t="shared" si="10"/>
        <v>144.71428571428572</v>
      </c>
      <c r="N240" s="44">
        <f t="shared" si="11"/>
        <v>9.4285714285714288</v>
      </c>
      <c r="AC240" s="44">
        <v>2019</v>
      </c>
      <c r="AD240" s="263">
        <v>43653</v>
      </c>
      <c r="AE240" s="264">
        <v>7</v>
      </c>
      <c r="AF240" s="44">
        <v>168</v>
      </c>
      <c r="AG240" s="44">
        <v>16</v>
      </c>
      <c r="AH240" s="44">
        <v>263</v>
      </c>
      <c r="AI240" s="44">
        <v>279</v>
      </c>
      <c r="AJ240" s="44">
        <v>1409</v>
      </c>
      <c r="AK240" s="44">
        <v>80</v>
      </c>
      <c r="AL240" s="44">
        <v>1836</v>
      </c>
      <c r="AM240" s="44">
        <v>1916</v>
      </c>
    </row>
    <row r="241" spans="2:39" x14ac:dyDescent="0.2">
      <c r="B241" s="44">
        <v>2015</v>
      </c>
      <c r="C241" s="263">
        <v>42241</v>
      </c>
      <c r="D241" s="264">
        <f t="shared" si="9"/>
        <v>2</v>
      </c>
      <c r="E241" s="44">
        <v>127</v>
      </c>
      <c r="F241" s="44">
        <v>6</v>
      </c>
      <c r="G241" s="44">
        <v>169</v>
      </c>
      <c r="H241" s="44">
        <v>175</v>
      </c>
      <c r="I241" s="44">
        <v>973</v>
      </c>
      <c r="J241" s="44">
        <v>69</v>
      </c>
      <c r="K241" s="44">
        <v>1293</v>
      </c>
      <c r="L241" s="44">
        <v>1362</v>
      </c>
      <c r="M241" s="44">
        <f t="shared" si="10"/>
        <v>146.42857142857142</v>
      </c>
      <c r="N241" s="44">
        <f t="shared" si="11"/>
        <v>10</v>
      </c>
      <c r="AC241" s="44">
        <v>2019</v>
      </c>
      <c r="AD241" s="263">
        <v>43660</v>
      </c>
      <c r="AE241" s="264">
        <v>7</v>
      </c>
      <c r="AF241" s="44">
        <v>154</v>
      </c>
      <c r="AG241" s="44">
        <v>10</v>
      </c>
      <c r="AH241" s="44">
        <v>225</v>
      </c>
      <c r="AI241" s="44">
        <v>235</v>
      </c>
      <c r="AJ241" s="44">
        <v>1237</v>
      </c>
      <c r="AK241" s="44">
        <v>83</v>
      </c>
      <c r="AL241" s="44">
        <v>1585</v>
      </c>
      <c r="AM241" s="44">
        <v>1668</v>
      </c>
    </row>
    <row r="242" spans="2:39" x14ac:dyDescent="0.2">
      <c r="B242" s="44">
        <v>2015</v>
      </c>
      <c r="C242" s="263">
        <v>42242</v>
      </c>
      <c r="D242" s="264">
        <f t="shared" si="9"/>
        <v>3</v>
      </c>
      <c r="E242" s="44">
        <v>134</v>
      </c>
      <c r="F242" s="44">
        <v>7</v>
      </c>
      <c r="G242" s="44">
        <v>173</v>
      </c>
      <c r="H242" s="44">
        <v>180</v>
      </c>
      <c r="I242" s="44">
        <v>1007</v>
      </c>
      <c r="J242" s="44">
        <v>69</v>
      </c>
      <c r="K242" s="44">
        <v>1341</v>
      </c>
      <c r="L242" s="44">
        <v>1410</v>
      </c>
      <c r="M242" s="44">
        <f t="shared" si="10"/>
        <v>144.57142857142858</v>
      </c>
      <c r="N242" s="44">
        <f t="shared" si="11"/>
        <v>11</v>
      </c>
      <c r="AC242" s="44">
        <v>2019</v>
      </c>
      <c r="AD242" s="263">
        <v>43667</v>
      </c>
      <c r="AE242" s="264">
        <v>7</v>
      </c>
      <c r="AF242" s="44">
        <v>148</v>
      </c>
      <c r="AG242" s="44">
        <v>14</v>
      </c>
      <c r="AH242" s="44">
        <v>184</v>
      </c>
      <c r="AI242" s="44">
        <v>198</v>
      </c>
      <c r="AJ242" s="44">
        <v>1173</v>
      </c>
      <c r="AK242" s="44">
        <v>69</v>
      </c>
      <c r="AL242" s="44">
        <v>1486</v>
      </c>
      <c r="AM242" s="44">
        <v>1555</v>
      </c>
    </row>
    <row r="243" spans="2:39" x14ac:dyDescent="0.2">
      <c r="B243" s="44">
        <v>2015</v>
      </c>
      <c r="C243" s="263">
        <v>42243</v>
      </c>
      <c r="D243" s="264">
        <f t="shared" si="9"/>
        <v>4</v>
      </c>
      <c r="E243" s="44">
        <v>162</v>
      </c>
      <c r="F243" s="44">
        <v>9</v>
      </c>
      <c r="G243" s="44">
        <v>210</v>
      </c>
      <c r="H243" s="44">
        <v>219</v>
      </c>
      <c r="I243" s="44">
        <v>1013</v>
      </c>
      <c r="J243" s="44">
        <v>66</v>
      </c>
      <c r="K243" s="44">
        <v>1359</v>
      </c>
      <c r="L243" s="44">
        <v>1425</v>
      </c>
      <c r="M243" s="44">
        <f t="shared" si="10"/>
        <v>147.28571428571428</v>
      </c>
      <c r="N243" s="44">
        <f t="shared" si="11"/>
        <v>11.714285714285714</v>
      </c>
      <c r="AC243" s="44">
        <v>2019</v>
      </c>
      <c r="AD243" s="263">
        <v>43674</v>
      </c>
      <c r="AE243" s="264">
        <v>7</v>
      </c>
      <c r="AF243" s="44">
        <v>112</v>
      </c>
      <c r="AG243" s="44">
        <v>9</v>
      </c>
      <c r="AH243" s="44">
        <v>137</v>
      </c>
      <c r="AI243" s="44">
        <v>146</v>
      </c>
      <c r="AJ243" s="44">
        <v>1047</v>
      </c>
      <c r="AK243" s="44">
        <v>69</v>
      </c>
      <c r="AL243" s="44">
        <v>1347</v>
      </c>
      <c r="AM243" s="44">
        <v>1416</v>
      </c>
    </row>
    <row r="244" spans="2:39" x14ac:dyDescent="0.2">
      <c r="B244" s="44">
        <v>2015</v>
      </c>
      <c r="C244" s="263">
        <v>42244</v>
      </c>
      <c r="D244" s="264">
        <f t="shared" si="9"/>
        <v>5</v>
      </c>
      <c r="E244" s="44">
        <v>186</v>
      </c>
      <c r="F244" s="44">
        <v>20</v>
      </c>
      <c r="G244" s="44">
        <v>229</v>
      </c>
      <c r="H244" s="44">
        <v>249</v>
      </c>
      <c r="I244" s="44">
        <v>1025</v>
      </c>
      <c r="J244" s="44">
        <v>70</v>
      </c>
      <c r="K244" s="44">
        <v>1348</v>
      </c>
      <c r="L244" s="44">
        <v>1418</v>
      </c>
      <c r="M244" s="44">
        <f t="shared" si="10"/>
        <v>144.85714285714286</v>
      </c>
      <c r="N244" s="44">
        <f t="shared" si="11"/>
        <v>12.142857142857142</v>
      </c>
      <c r="AC244" s="44">
        <v>2019</v>
      </c>
      <c r="AD244" s="263">
        <v>43681</v>
      </c>
      <c r="AE244" s="264">
        <v>7</v>
      </c>
      <c r="AF244" s="44">
        <v>122</v>
      </c>
      <c r="AG244" s="44">
        <v>10</v>
      </c>
      <c r="AH244" s="44">
        <v>172</v>
      </c>
      <c r="AI244" s="44">
        <v>182</v>
      </c>
      <c r="AJ244" s="44">
        <v>990</v>
      </c>
      <c r="AK244" s="44">
        <v>63</v>
      </c>
      <c r="AL244" s="44">
        <v>1302</v>
      </c>
      <c r="AM244" s="44">
        <v>1365</v>
      </c>
    </row>
    <row r="245" spans="2:39" x14ac:dyDescent="0.2">
      <c r="B245" s="44">
        <v>2015</v>
      </c>
      <c r="C245" s="263">
        <v>42245</v>
      </c>
      <c r="D245" s="264">
        <f t="shared" si="9"/>
        <v>6</v>
      </c>
      <c r="E245" s="44">
        <v>135</v>
      </c>
      <c r="F245" s="44">
        <v>16</v>
      </c>
      <c r="G245" s="44">
        <v>175</v>
      </c>
      <c r="H245" s="44">
        <v>191</v>
      </c>
      <c r="I245" s="44">
        <v>1012</v>
      </c>
      <c r="J245" s="44">
        <v>77</v>
      </c>
      <c r="K245" s="44">
        <v>1308</v>
      </c>
      <c r="L245" s="44">
        <v>1385</v>
      </c>
      <c r="M245" s="44">
        <f t="shared" si="10"/>
        <v>146.28571428571428</v>
      </c>
      <c r="N245" s="44">
        <f t="shared" si="11"/>
        <v>12.714285714285714</v>
      </c>
      <c r="AC245" s="44">
        <v>2019</v>
      </c>
      <c r="AD245" s="263">
        <v>43688</v>
      </c>
      <c r="AE245" s="264">
        <v>7</v>
      </c>
      <c r="AF245" s="44">
        <v>113</v>
      </c>
      <c r="AG245" s="44">
        <v>16</v>
      </c>
      <c r="AH245" s="44">
        <v>168</v>
      </c>
      <c r="AI245" s="44">
        <v>184</v>
      </c>
      <c r="AJ245" s="44">
        <v>984</v>
      </c>
      <c r="AK245" s="44">
        <v>75</v>
      </c>
      <c r="AL245" s="44">
        <v>1271</v>
      </c>
      <c r="AM245" s="44">
        <v>1346</v>
      </c>
    </row>
    <row r="246" spans="2:39" x14ac:dyDescent="0.2">
      <c r="B246" s="44">
        <v>2015</v>
      </c>
      <c r="C246" s="263">
        <v>42246</v>
      </c>
      <c r="D246" s="264">
        <f t="shared" si="9"/>
        <v>7</v>
      </c>
      <c r="E246" s="44">
        <v>131</v>
      </c>
      <c r="F246" s="44">
        <v>18</v>
      </c>
      <c r="G246" s="44">
        <v>194</v>
      </c>
      <c r="H246" s="44">
        <v>212</v>
      </c>
      <c r="I246" s="44">
        <v>1031</v>
      </c>
      <c r="J246" s="44">
        <v>82</v>
      </c>
      <c r="K246" s="44">
        <v>1348</v>
      </c>
      <c r="L246" s="44">
        <v>1430</v>
      </c>
      <c r="M246" s="44">
        <f t="shared" si="10"/>
        <v>146.57142857142858</v>
      </c>
      <c r="N246" s="44">
        <f t="shared" si="11"/>
        <v>12.857142857142858</v>
      </c>
      <c r="AC246" s="44">
        <v>2019</v>
      </c>
      <c r="AD246" s="263">
        <v>43695</v>
      </c>
      <c r="AE246" s="264">
        <v>7</v>
      </c>
      <c r="AF246" s="44">
        <v>117</v>
      </c>
      <c r="AG246" s="44">
        <v>9</v>
      </c>
      <c r="AH246" s="44">
        <v>184</v>
      </c>
      <c r="AI246" s="44">
        <v>193</v>
      </c>
      <c r="AJ246" s="44">
        <v>874</v>
      </c>
      <c r="AK246" s="44">
        <v>61</v>
      </c>
      <c r="AL246" s="44">
        <v>1173</v>
      </c>
      <c r="AM246" s="44">
        <v>1234</v>
      </c>
    </row>
    <row r="247" spans="2:39" x14ac:dyDescent="0.2">
      <c r="B247" s="44">
        <v>2015</v>
      </c>
      <c r="C247" s="263">
        <v>42247</v>
      </c>
      <c r="D247" s="264">
        <f t="shared" si="9"/>
        <v>1</v>
      </c>
      <c r="E247" s="44">
        <v>139</v>
      </c>
      <c r="F247" s="44">
        <v>9</v>
      </c>
      <c r="G247" s="44">
        <v>160</v>
      </c>
      <c r="H247" s="44">
        <v>169</v>
      </c>
      <c r="I247" s="44">
        <v>1014</v>
      </c>
      <c r="J247" s="44">
        <v>85</v>
      </c>
      <c r="K247" s="44">
        <v>1310</v>
      </c>
      <c r="L247" s="44">
        <v>1395</v>
      </c>
      <c r="M247" s="44">
        <f t="shared" si="10"/>
        <v>146.28571428571428</v>
      </c>
      <c r="N247" s="44">
        <f t="shared" si="11"/>
        <v>12.714285714285714</v>
      </c>
      <c r="AC247" s="44">
        <v>2019</v>
      </c>
      <c r="AD247" s="263">
        <v>43702</v>
      </c>
      <c r="AE247" s="264">
        <v>7</v>
      </c>
      <c r="AF247" s="44">
        <v>148</v>
      </c>
      <c r="AG247" s="44">
        <v>7</v>
      </c>
      <c r="AH247" s="44">
        <v>210</v>
      </c>
      <c r="AI247" s="44">
        <v>217</v>
      </c>
      <c r="AJ247" s="44">
        <v>934</v>
      </c>
      <c r="AK247" s="44">
        <v>67</v>
      </c>
      <c r="AL247" s="44">
        <v>1248</v>
      </c>
      <c r="AM247" s="44">
        <v>1315</v>
      </c>
    </row>
    <row r="248" spans="2:39" x14ac:dyDescent="0.2">
      <c r="B248" s="44">
        <v>2015</v>
      </c>
      <c r="C248" s="263">
        <v>42248</v>
      </c>
      <c r="D248" s="264">
        <f t="shared" si="9"/>
        <v>2</v>
      </c>
      <c r="E248" s="44">
        <v>137</v>
      </c>
      <c r="F248" s="44">
        <v>10</v>
      </c>
      <c r="G248" s="44">
        <v>175</v>
      </c>
      <c r="H248" s="44">
        <v>185</v>
      </c>
      <c r="I248" s="44">
        <v>1024</v>
      </c>
      <c r="J248" s="44">
        <v>89</v>
      </c>
      <c r="K248" s="44">
        <v>1316</v>
      </c>
      <c r="L248" s="44">
        <v>1405</v>
      </c>
      <c r="M248" s="44">
        <f t="shared" si="10"/>
        <v>141.85714285714286</v>
      </c>
      <c r="N248" s="44">
        <f t="shared" si="11"/>
        <v>10.857142857142858</v>
      </c>
      <c r="AC248" s="44">
        <v>2019</v>
      </c>
      <c r="AD248" s="263">
        <v>43709</v>
      </c>
      <c r="AE248" s="264">
        <v>7</v>
      </c>
      <c r="AF248" s="44">
        <v>132</v>
      </c>
      <c r="AG248" s="44">
        <v>16</v>
      </c>
      <c r="AH248" s="44">
        <v>166</v>
      </c>
      <c r="AI248" s="44">
        <v>182</v>
      </c>
      <c r="AJ248" s="44">
        <v>1024</v>
      </c>
      <c r="AK248" s="44">
        <v>67</v>
      </c>
      <c r="AL248" s="44">
        <v>1322</v>
      </c>
      <c r="AM248" s="44">
        <v>1389</v>
      </c>
    </row>
    <row r="249" spans="2:39" x14ac:dyDescent="0.2">
      <c r="B249" s="44">
        <v>2015</v>
      </c>
      <c r="C249" s="263">
        <v>42249</v>
      </c>
      <c r="D249" s="264">
        <f t="shared" si="9"/>
        <v>3</v>
      </c>
      <c r="E249" s="44">
        <v>136</v>
      </c>
      <c r="F249" s="44">
        <v>8</v>
      </c>
      <c r="G249" s="44">
        <v>162</v>
      </c>
      <c r="H249" s="44">
        <v>170</v>
      </c>
      <c r="I249" s="44">
        <v>1026</v>
      </c>
      <c r="J249" s="44">
        <v>90</v>
      </c>
      <c r="K249" s="44">
        <v>1305</v>
      </c>
      <c r="L249" s="44">
        <v>1395</v>
      </c>
      <c r="M249" s="44">
        <f t="shared" si="10"/>
        <v>141.14285714285714</v>
      </c>
      <c r="N249" s="44">
        <f t="shared" si="11"/>
        <v>9.2857142857142865</v>
      </c>
      <c r="AC249" s="44">
        <v>2019</v>
      </c>
      <c r="AD249" s="263">
        <v>43716</v>
      </c>
      <c r="AE249" s="264">
        <v>7</v>
      </c>
      <c r="AF249" s="44">
        <v>128</v>
      </c>
      <c r="AG249" s="44">
        <v>9</v>
      </c>
      <c r="AH249" s="44">
        <v>182</v>
      </c>
      <c r="AI249" s="44">
        <v>191</v>
      </c>
      <c r="AJ249" s="44">
        <v>1192</v>
      </c>
      <c r="AK249" s="44">
        <v>65</v>
      </c>
      <c r="AL249" s="44">
        <v>1477</v>
      </c>
      <c r="AM249" s="44">
        <v>1542</v>
      </c>
    </row>
    <row r="250" spans="2:39" x14ac:dyDescent="0.2">
      <c r="B250" s="44">
        <v>2015</v>
      </c>
      <c r="C250" s="263">
        <v>42250</v>
      </c>
      <c r="D250" s="264">
        <f t="shared" si="9"/>
        <v>4</v>
      </c>
      <c r="E250" s="44">
        <v>160</v>
      </c>
      <c r="F250" s="44">
        <v>8</v>
      </c>
      <c r="G250" s="44">
        <v>192</v>
      </c>
      <c r="H250" s="44">
        <v>200</v>
      </c>
      <c r="I250" s="44">
        <v>1024</v>
      </c>
      <c r="J250" s="44">
        <v>89</v>
      </c>
      <c r="K250" s="44">
        <v>1287</v>
      </c>
      <c r="L250" s="44">
        <v>1376</v>
      </c>
      <c r="M250" s="44">
        <f t="shared" si="10"/>
        <v>144.85714285714286</v>
      </c>
      <c r="N250" s="44">
        <f t="shared" si="11"/>
        <v>8.8571428571428577</v>
      </c>
      <c r="AC250" s="44">
        <v>2019</v>
      </c>
      <c r="AD250" s="263">
        <v>43723</v>
      </c>
      <c r="AE250" s="264">
        <v>7</v>
      </c>
      <c r="AF250" s="44">
        <v>167</v>
      </c>
      <c r="AG250" s="44">
        <v>12</v>
      </c>
      <c r="AH250" s="44">
        <v>233</v>
      </c>
      <c r="AI250" s="44">
        <v>245</v>
      </c>
      <c r="AJ250" s="44">
        <v>1253</v>
      </c>
      <c r="AK250" s="44">
        <v>77</v>
      </c>
      <c r="AL250" s="44">
        <v>1532</v>
      </c>
      <c r="AM250" s="44">
        <v>1609</v>
      </c>
    </row>
    <row r="251" spans="2:39" x14ac:dyDescent="0.2">
      <c r="B251" s="44">
        <v>2015</v>
      </c>
      <c r="C251" s="263">
        <v>42251</v>
      </c>
      <c r="D251" s="264">
        <f t="shared" si="9"/>
        <v>5</v>
      </c>
      <c r="E251" s="44">
        <v>155</v>
      </c>
      <c r="F251" s="44">
        <v>7</v>
      </c>
      <c r="G251" s="44">
        <v>201</v>
      </c>
      <c r="H251" s="44">
        <v>208</v>
      </c>
      <c r="I251" s="44">
        <v>993</v>
      </c>
      <c r="J251" s="44">
        <v>76</v>
      </c>
      <c r="K251" s="44">
        <v>1259</v>
      </c>
      <c r="L251" s="44">
        <v>1335</v>
      </c>
      <c r="M251" s="44">
        <f t="shared" si="10"/>
        <v>150.28571428571428</v>
      </c>
      <c r="N251" s="44">
        <f t="shared" si="11"/>
        <v>9</v>
      </c>
      <c r="AC251" s="44">
        <v>2019</v>
      </c>
      <c r="AD251" s="263">
        <v>43730</v>
      </c>
      <c r="AE251" s="264">
        <v>7</v>
      </c>
      <c r="AF251" s="44">
        <v>147</v>
      </c>
      <c r="AG251" s="44">
        <v>8</v>
      </c>
      <c r="AH251" s="44">
        <v>209</v>
      </c>
      <c r="AI251" s="44">
        <v>217</v>
      </c>
      <c r="AJ251" s="44">
        <v>1243</v>
      </c>
      <c r="AK251" s="44">
        <v>84</v>
      </c>
      <c r="AL251" s="44">
        <v>1514</v>
      </c>
      <c r="AM251" s="44">
        <v>1598</v>
      </c>
    </row>
    <row r="252" spans="2:39" x14ac:dyDescent="0.2">
      <c r="B252" s="44">
        <v>2015</v>
      </c>
      <c r="C252" s="263">
        <v>42252</v>
      </c>
      <c r="D252" s="264">
        <f t="shared" si="9"/>
        <v>6</v>
      </c>
      <c r="E252" s="44">
        <v>130</v>
      </c>
      <c r="F252" s="44">
        <v>5</v>
      </c>
      <c r="G252" s="44">
        <v>186</v>
      </c>
      <c r="H252" s="44">
        <v>191</v>
      </c>
      <c r="I252" s="44">
        <v>988</v>
      </c>
      <c r="J252" s="44">
        <v>65</v>
      </c>
      <c r="K252" s="44">
        <v>1270</v>
      </c>
      <c r="L252" s="44">
        <v>1335</v>
      </c>
      <c r="M252" s="44">
        <f t="shared" si="10"/>
        <v>156.71428571428572</v>
      </c>
      <c r="N252" s="44">
        <f t="shared" si="11"/>
        <v>8.5714285714285712</v>
      </c>
      <c r="AC252" s="44">
        <v>2019</v>
      </c>
      <c r="AD252" s="263">
        <v>43737</v>
      </c>
      <c r="AE252" s="264">
        <v>7</v>
      </c>
      <c r="AF252" s="44">
        <v>140</v>
      </c>
      <c r="AG252" s="44">
        <v>10</v>
      </c>
      <c r="AH252" s="44">
        <v>193</v>
      </c>
      <c r="AI252" s="44">
        <v>203</v>
      </c>
      <c r="AJ252" s="44">
        <v>1128</v>
      </c>
      <c r="AK252" s="44">
        <v>65</v>
      </c>
      <c r="AL252" s="44">
        <v>1410</v>
      </c>
      <c r="AM252" s="44">
        <v>1475</v>
      </c>
    </row>
    <row r="253" spans="2:39" x14ac:dyDescent="0.2">
      <c r="B253" s="44">
        <v>2015</v>
      </c>
      <c r="C253" s="263">
        <v>42253</v>
      </c>
      <c r="D253" s="264">
        <f t="shared" si="9"/>
        <v>7</v>
      </c>
      <c r="E253" s="44">
        <v>157</v>
      </c>
      <c r="F253" s="44">
        <v>15</v>
      </c>
      <c r="G253" s="44">
        <v>227</v>
      </c>
      <c r="H253" s="44">
        <v>242</v>
      </c>
      <c r="I253" s="44">
        <v>1014</v>
      </c>
      <c r="J253" s="44">
        <v>62</v>
      </c>
      <c r="K253" s="44">
        <v>1303</v>
      </c>
      <c r="L253" s="44">
        <v>1365</v>
      </c>
      <c r="M253" s="44">
        <f t="shared" si="10"/>
        <v>166.14285714285714</v>
      </c>
      <c r="N253" s="44">
        <f t="shared" si="11"/>
        <v>8.1428571428571423</v>
      </c>
      <c r="AC253" s="44">
        <v>2019</v>
      </c>
      <c r="AD253" s="263">
        <v>43744</v>
      </c>
      <c r="AE253" s="264">
        <v>7</v>
      </c>
      <c r="AF253" s="44">
        <v>148</v>
      </c>
      <c r="AG253" s="44">
        <v>12</v>
      </c>
      <c r="AH253" s="44">
        <v>228</v>
      </c>
      <c r="AI253" s="44">
        <v>240</v>
      </c>
      <c r="AJ253" s="44">
        <v>1175</v>
      </c>
      <c r="AK253" s="44">
        <v>48</v>
      </c>
      <c r="AL253" s="44">
        <v>1560</v>
      </c>
      <c r="AM253" s="44">
        <v>1608</v>
      </c>
    </row>
    <row r="254" spans="2:39" x14ac:dyDescent="0.2">
      <c r="B254" s="44">
        <v>2015</v>
      </c>
      <c r="C254" s="263">
        <v>42254</v>
      </c>
      <c r="D254" s="264">
        <f t="shared" si="9"/>
        <v>1</v>
      </c>
      <c r="E254" s="44">
        <v>177</v>
      </c>
      <c r="F254" s="44">
        <v>10</v>
      </c>
      <c r="G254" s="44">
        <v>238</v>
      </c>
      <c r="H254" s="44">
        <v>248</v>
      </c>
      <c r="I254" s="44">
        <v>1052</v>
      </c>
      <c r="J254" s="44">
        <v>63</v>
      </c>
      <c r="K254" s="44">
        <v>1381</v>
      </c>
      <c r="L254" s="44">
        <v>1444</v>
      </c>
      <c r="M254" s="44">
        <f t="shared" si="10"/>
        <v>172.85714285714286</v>
      </c>
      <c r="N254" s="44">
        <f t="shared" si="11"/>
        <v>8.2857142857142865</v>
      </c>
      <c r="AC254" s="44">
        <v>2019</v>
      </c>
      <c r="AD254" s="263">
        <v>43751</v>
      </c>
      <c r="AE254" s="264">
        <v>7</v>
      </c>
      <c r="AF254" s="44">
        <v>161</v>
      </c>
      <c r="AG254" s="44">
        <v>7</v>
      </c>
      <c r="AH254" s="44">
        <v>221</v>
      </c>
      <c r="AI254" s="44">
        <v>228</v>
      </c>
      <c r="AJ254" s="44">
        <v>1260</v>
      </c>
      <c r="AK254" s="44">
        <v>64</v>
      </c>
      <c r="AL254" s="44">
        <v>1525</v>
      </c>
      <c r="AM254" s="44">
        <v>1589</v>
      </c>
    </row>
    <row r="255" spans="2:39" x14ac:dyDescent="0.2">
      <c r="B255" s="44">
        <v>2015</v>
      </c>
      <c r="C255" s="263">
        <v>42255</v>
      </c>
      <c r="D255" s="264">
        <f t="shared" si="9"/>
        <v>2</v>
      </c>
      <c r="E255" s="44">
        <v>182</v>
      </c>
      <c r="F255" s="44">
        <v>7</v>
      </c>
      <c r="G255" s="44">
        <v>218</v>
      </c>
      <c r="H255" s="44">
        <v>225</v>
      </c>
      <c r="I255" s="44">
        <v>1097</v>
      </c>
      <c r="J255" s="44">
        <v>60</v>
      </c>
      <c r="K255" s="44">
        <v>1424</v>
      </c>
      <c r="L255" s="44">
        <v>1484</v>
      </c>
      <c r="M255" s="44">
        <f t="shared" si="10"/>
        <v>178.42857142857142</v>
      </c>
      <c r="N255" s="44">
        <f t="shared" si="11"/>
        <v>7.8571428571428568</v>
      </c>
      <c r="AC255" s="44">
        <v>2019</v>
      </c>
      <c r="AD255" s="263">
        <v>43758</v>
      </c>
      <c r="AE255" s="264">
        <v>7</v>
      </c>
      <c r="AF255" s="44">
        <v>175</v>
      </c>
      <c r="AG255" s="44">
        <v>13</v>
      </c>
      <c r="AH255" s="44">
        <v>253</v>
      </c>
      <c r="AI255" s="44">
        <v>266</v>
      </c>
      <c r="AJ255" s="44">
        <v>1185</v>
      </c>
      <c r="AK255" s="44">
        <v>60</v>
      </c>
      <c r="AL255" s="44">
        <v>1479</v>
      </c>
      <c r="AM255" s="44">
        <v>1539</v>
      </c>
    </row>
    <row r="256" spans="2:39" x14ac:dyDescent="0.2">
      <c r="B256" s="44">
        <v>2015</v>
      </c>
      <c r="C256" s="263">
        <v>42256</v>
      </c>
      <c r="D256" s="264">
        <f t="shared" si="9"/>
        <v>3</v>
      </c>
      <c r="E256" s="44">
        <v>202</v>
      </c>
      <c r="F256" s="44">
        <v>5</v>
      </c>
      <c r="G256" s="44">
        <v>229</v>
      </c>
      <c r="H256" s="44">
        <v>234</v>
      </c>
      <c r="I256" s="44">
        <v>1163</v>
      </c>
      <c r="J256" s="44">
        <v>57</v>
      </c>
      <c r="K256" s="44">
        <v>1491</v>
      </c>
      <c r="L256" s="44">
        <v>1548</v>
      </c>
      <c r="M256" s="44">
        <f t="shared" si="10"/>
        <v>187</v>
      </c>
      <c r="N256" s="44">
        <f t="shared" si="11"/>
        <v>8.8571428571428577</v>
      </c>
      <c r="AC256" s="44">
        <v>2019</v>
      </c>
      <c r="AD256" s="263">
        <v>43765</v>
      </c>
      <c r="AE256" s="264">
        <v>7</v>
      </c>
      <c r="AF256" s="44">
        <v>138</v>
      </c>
      <c r="AG256" s="44">
        <v>8</v>
      </c>
      <c r="AH256" s="44">
        <v>200</v>
      </c>
      <c r="AI256" s="44">
        <v>208</v>
      </c>
      <c r="AJ256" s="44">
        <v>1107</v>
      </c>
      <c r="AK256" s="44">
        <v>66</v>
      </c>
      <c r="AL256" s="44">
        <v>1433</v>
      </c>
      <c r="AM256" s="44">
        <v>1499</v>
      </c>
    </row>
    <row r="257" spans="2:39" x14ac:dyDescent="0.2">
      <c r="B257" s="44">
        <v>2015</v>
      </c>
      <c r="C257" s="263">
        <v>42257</v>
      </c>
      <c r="D257" s="264">
        <f t="shared" si="9"/>
        <v>4</v>
      </c>
      <c r="E257" s="44">
        <v>207</v>
      </c>
      <c r="F257" s="44">
        <v>9</v>
      </c>
      <c r="G257" s="44">
        <v>246</v>
      </c>
      <c r="H257" s="44">
        <v>255</v>
      </c>
      <c r="I257" s="44">
        <v>1210</v>
      </c>
      <c r="J257" s="44">
        <v>58</v>
      </c>
      <c r="K257" s="44">
        <v>1545</v>
      </c>
      <c r="L257" s="44">
        <v>1603</v>
      </c>
      <c r="M257" s="44">
        <f t="shared" si="10"/>
        <v>184.42857142857142</v>
      </c>
      <c r="N257" s="44">
        <f t="shared" si="11"/>
        <v>7.7142857142857144</v>
      </c>
      <c r="AC257" s="44">
        <v>2019</v>
      </c>
      <c r="AD257" s="263">
        <v>43772</v>
      </c>
      <c r="AE257" s="264">
        <v>7</v>
      </c>
      <c r="AF257" s="44">
        <v>109</v>
      </c>
      <c r="AG257" s="44">
        <v>8</v>
      </c>
      <c r="AH257" s="44">
        <v>184</v>
      </c>
      <c r="AI257" s="44">
        <v>192</v>
      </c>
      <c r="AJ257" s="44">
        <v>974</v>
      </c>
      <c r="AK257" s="44">
        <v>50</v>
      </c>
      <c r="AL257" s="44">
        <v>1316</v>
      </c>
      <c r="AM257" s="44">
        <v>1366</v>
      </c>
    </row>
    <row r="258" spans="2:39" x14ac:dyDescent="0.2">
      <c r="B258" s="44">
        <v>2015</v>
      </c>
      <c r="C258" s="263">
        <v>42258</v>
      </c>
      <c r="D258" s="264">
        <f t="shared" si="9"/>
        <v>5</v>
      </c>
      <c r="E258" s="44">
        <v>194</v>
      </c>
      <c r="F258" s="44">
        <v>4</v>
      </c>
      <c r="G258" s="44">
        <v>245</v>
      </c>
      <c r="H258" s="44">
        <v>249</v>
      </c>
      <c r="I258" s="44">
        <v>1249</v>
      </c>
      <c r="J258" s="44">
        <v>55</v>
      </c>
      <c r="K258" s="44">
        <v>1589</v>
      </c>
      <c r="L258" s="44">
        <v>1644</v>
      </c>
      <c r="M258" s="44">
        <f t="shared" si="10"/>
        <v>184.85714285714286</v>
      </c>
      <c r="N258" s="44">
        <f t="shared" si="11"/>
        <v>6.7142857142857144</v>
      </c>
      <c r="AC258" s="44">
        <v>2019</v>
      </c>
      <c r="AD258" s="263">
        <v>43779</v>
      </c>
      <c r="AE258" s="264">
        <v>7</v>
      </c>
      <c r="AF258" s="44">
        <v>106</v>
      </c>
      <c r="AG258" s="44">
        <v>7</v>
      </c>
      <c r="AH258" s="44">
        <v>145</v>
      </c>
      <c r="AI258" s="44">
        <v>152</v>
      </c>
      <c r="AJ258" s="44">
        <v>1143</v>
      </c>
      <c r="AK258" s="44">
        <v>58</v>
      </c>
      <c r="AL258" s="44">
        <v>1378</v>
      </c>
      <c r="AM258" s="44">
        <v>1436</v>
      </c>
    </row>
    <row r="259" spans="2:39" x14ac:dyDescent="0.2">
      <c r="B259" s="44">
        <v>2015</v>
      </c>
      <c r="C259" s="263">
        <v>42259</v>
      </c>
      <c r="D259" s="264">
        <f t="shared" si="9"/>
        <v>6</v>
      </c>
      <c r="E259" s="44">
        <v>190</v>
      </c>
      <c r="F259" s="44">
        <v>12</v>
      </c>
      <c r="G259" s="44">
        <v>261</v>
      </c>
      <c r="H259" s="44">
        <v>273</v>
      </c>
      <c r="I259" s="44">
        <v>1309</v>
      </c>
      <c r="J259" s="44">
        <v>62</v>
      </c>
      <c r="K259" s="44">
        <v>1664</v>
      </c>
      <c r="L259" s="44">
        <v>1726</v>
      </c>
      <c r="M259" s="44">
        <f t="shared" si="10"/>
        <v>182.85714285714286</v>
      </c>
      <c r="N259" s="44">
        <f t="shared" si="11"/>
        <v>7.1428571428571432</v>
      </c>
      <c r="AC259" s="44">
        <v>2019</v>
      </c>
      <c r="AD259" s="263">
        <v>43786</v>
      </c>
      <c r="AE259" s="264">
        <v>7</v>
      </c>
      <c r="AF259" s="44">
        <v>88</v>
      </c>
      <c r="AG259" s="44">
        <v>1</v>
      </c>
      <c r="AH259" s="44">
        <v>123</v>
      </c>
      <c r="AI259" s="44">
        <v>124</v>
      </c>
      <c r="AJ259" s="44">
        <v>1021</v>
      </c>
      <c r="AK259" s="44">
        <v>49</v>
      </c>
      <c r="AL259" s="44">
        <v>1273</v>
      </c>
      <c r="AM259" s="44">
        <v>1322</v>
      </c>
    </row>
    <row r="260" spans="2:39" x14ac:dyDescent="0.2">
      <c r="B260" s="44">
        <v>2015</v>
      </c>
      <c r="C260" s="263">
        <v>42260</v>
      </c>
      <c r="D260" s="264">
        <f t="shared" si="9"/>
        <v>7</v>
      </c>
      <c r="E260" s="44">
        <v>139</v>
      </c>
      <c r="F260" s="44">
        <v>7</v>
      </c>
      <c r="G260" s="44">
        <v>196</v>
      </c>
      <c r="H260" s="44">
        <v>203</v>
      </c>
      <c r="I260" s="44">
        <v>1291</v>
      </c>
      <c r="J260" s="44">
        <v>54</v>
      </c>
      <c r="K260" s="44">
        <v>1633</v>
      </c>
      <c r="L260" s="44">
        <v>1687</v>
      </c>
      <c r="M260" s="44">
        <f t="shared" si="10"/>
        <v>178.42857142857142</v>
      </c>
      <c r="N260" s="44">
        <f t="shared" si="11"/>
        <v>7.2857142857142856</v>
      </c>
      <c r="AC260" s="44">
        <v>2019</v>
      </c>
      <c r="AD260" s="263">
        <v>43793</v>
      </c>
      <c r="AE260" s="264">
        <v>7</v>
      </c>
      <c r="AF260" s="44">
        <v>112</v>
      </c>
      <c r="AG260" s="44">
        <v>12</v>
      </c>
      <c r="AH260" s="44">
        <v>161</v>
      </c>
      <c r="AI260" s="44">
        <v>173</v>
      </c>
      <c r="AJ260" s="44">
        <v>1109</v>
      </c>
      <c r="AK260" s="44">
        <v>71</v>
      </c>
      <c r="AL260" s="44">
        <v>1333</v>
      </c>
      <c r="AM260" s="44">
        <v>1404</v>
      </c>
    </row>
    <row r="261" spans="2:39" x14ac:dyDescent="0.2">
      <c r="B261" s="44">
        <v>2015</v>
      </c>
      <c r="C261" s="263">
        <v>42261</v>
      </c>
      <c r="D261" s="264">
        <f t="shared" si="9"/>
        <v>1</v>
      </c>
      <c r="E261" s="44">
        <v>180</v>
      </c>
      <c r="F261" s="44">
        <v>3</v>
      </c>
      <c r="G261" s="44">
        <v>216</v>
      </c>
      <c r="H261" s="44">
        <v>219</v>
      </c>
      <c r="I261" s="44">
        <v>1294</v>
      </c>
      <c r="J261" s="44">
        <v>47</v>
      </c>
      <c r="K261" s="44">
        <v>1611</v>
      </c>
      <c r="L261" s="44">
        <v>1658</v>
      </c>
      <c r="M261" s="44">
        <f t="shared" si="10"/>
        <v>170.28571428571428</v>
      </c>
      <c r="N261" s="44">
        <f t="shared" si="11"/>
        <v>6.8571428571428568</v>
      </c>
      <c r="AC261" s="44">
        <v>2019</v>
      </c>
      <c r="AD261" s="263">
        <v>43800</v>
      </c>
      <c r="AE261" s="264">
        <v>7</v>
      </c>
      <c r="AF261" s="44">
        <v>112</v>
      </c>
      <c r="AG261" s="44">
        <v>3</v>
      </c>
      <c r="AH261" s="44">
        <v>174</v>
      </c>
      <c r="AI261" s="44">
        <v>177</v>
      </c>
      <c r="AJ261" s="44">
        <v>1077</v>
      </c>
      <c r="AK261" s="44">
        <v>54</v>
      </c>
      <c r="AL261" s="44">
        <v>1334</v>
      </c>
      <c r="AM261" s="44">
        <v>1388</v>
      </c>
    </row>
    <row r="262" spans="2:39" x14ac:dyDescent="0.2">
      <c r="B262" s="44">
        <v>2015</v>
      </c>
      <c r="C262" s="263">
        <v>42262</v>
      </c>
      <c r="D262" s="264">
        <f t="shared" ref="D262:D325" si="12">IF(WEEKDAY(C262)-1=0,7,WEEKDAY(C262)-1)</f>
        <v>2</v>
      </c>
      <c r="E262" s="44">
        <v>168</v>
      </c>
      <c r="F262" s="44">
        <v>10</v>
      </c>
      <c r="G262" s="44">
        <v>198</v>
      </c>
      <c r="H262" s="44">
        <v>208</v>
      </c>
      <c r="I262" s="44">
        <v>1280</v>
      </c>
      <c r="J262" s="44">
        <v>50</v>
      </c>
      <c r="K262" s="44">
        <v>1591</v>
      </c>
      <c r="L262" s="44">
        <v>1641</v>
      </c>
      <c r="M262" s="44">
        <f t="shared" si="10"/>
        <v>174.14285714285714</v>
      </c>
      <c r="N262" s="44">
        <f t="shared" si="11"/>
        <v>7.7142857142857144</v>
      </c>
      <c r="AC262" s="44">
        <v>2019</v>
      </c>
      <c r="AD262" s="263">
        <v>43807</v>
      </c>
      <c r="AE262" s="264">
        <v>7</v>
      </c>
      <c r="AF262" s="44">
        <v>127</v>
      </c>
      <c r="AG262" s="44">
        <v>14</v>
      </c>
      <c r="AH262" s="44">
        <v>188</v>
      </c>
      <c r="AI262" s="44">
        <v>202</v>
      </c>
      <c r="AJ262" s="44">
        <v>1226</v>
      </c>
      <c r="AK262" s="44">
        <v>81</v>
      </c>
      <c r="AL262" s="44">
        <v>1567</v>
      </c>
      <c r="AM262" s="44">
        <v>1648</v>
      </c>
    </row>
    <row r="263" spans="2:39" x14ac:dyDescent="0.2">
      <c r="B263" s="44">
        <v>2015</v>
      </c>
      <c r="C263" s="263">
        <v>42263</v>
      </c>
      <c r="D263" s="264">
        <f t="shared" si="12"/>
        <v>3</v>
      </c>
      <c r="E263" s="44">
        <v>171</v>
      </c>
      <c r="F263" s="44">
        <v>6</v>
      </c>
      <c r="G263" s="44">
        <v>202</v>
      </c>
      <c r="H263" s="44">
        <v>208</v>
      </c>
      <c r="I263" s="44">
        <v>1249</v>
      </c>
      <c r="J263" s="44">
        <v>51</v>
      </c>
      <c r="K263" s="44">
        <v>1564</v>
      </c>
      <c r="L263" s="44">
        <v>1615</v>
      </c>
      <c r="M263" s="44">
        <f t="shared" si="10"/>
        <v>170.42857142857142</v>
      </c>
      <c r="N263" s="44">
        <f t="shared" si="11"/>
        <v>7.4285714285714288</v>
      </c>
      <c r="AC263" s="44">
        <v>2019</v>
      </c>
      <c r="AD263" s="263">
        <v>43814</v>
      </c>
      <c r="AE263" s="264">
        <v>7</v>
      </c>
      <c r="AF263" s="44">
        <v>135</v>
      </c>
      <c r="AG263" s="44">
        <v>10</v>
      </c>
      <c r="AH263" s="44">
        <v>191</v>
      </c>
      <c r="AI263" s="44">
        <v>201</v>
      </c>
      <c r="AJ263" s="44">
        <v>1282</v>
      </c>
      <c r="AK263" s="44">
        <v>61</v>
      </c>
      <c r="AL263" s="44">
        <v>1593</v>
      </c>
      <c r="AM263" s="44">
        <v>1654</v>
      </c>
    </row>
    <row r="264" spans="2:39" x14ac:dyDescent="0.2">
      <c r="B264" s="44">
        <v>2015</v>
      </c>
      <c r="C264" s="263">
        <v>42264</v>
      </c>
      <c r="D264" s="264">
        <f t="shared" si="12"/>
        <v>4</v>
      </c>
      <c r="E264" s="44">
        <v>150</v>
      </c>
      <c r="F264" s="44">
        <v>6</v>
      </c>
      <c r="G264" s="44">
        <v>176</v>
      </c>
      <c r="H264" s="44">
        <v>182</v>
      </c>
      <c r="I264" s="44">
        <v>1192</v>
      </c>
      <c r="J264" s="44">
        <v>48</v>
      </c>
      <c r="K264" s="44">
        <v>1494</v>
      </c>
      <c r="L264" s="44">
        <v>1542</v>
      </c>
      <c r="M264" s="44">
        <f t="shared" si="10"/>
        <v>170.71428571428572</v>
      </c>
      <c r="N264" s="44">
        <f t="shared" si="11"/>
        <v>7.8571428571428568</v>
      </c>
      <c r="AC264" s="44">
        <v>2019</v>
      </c>
      <c r="AD264" s="263">
        <v>43821</v>
      </c>
      <c r="AE264" s="264">
        <v>7</v>
      </c>
      <c r="AF264" s="44">
        <v>99</v>
      </c>
      <c r="AG264" s="44">
        <v>11</v>
      </c>
      <c r="AH264" s="44">
        <v>147</v>
      </c>
      <c r="AI264" s="44">
        <v>158</v>
      </c>
      <c r="AJ264" s="44">
        <v>1184</v>
      </c>
      <c r="AK264" s="44">
        <v>71</v>
      </c>
      <c r="AL264" s="44">
        <v>1446</v>
      </c>
      <c r="AM264" s="44">
        <v>1517</v>
      </c>
    </row>
    <row r="265" spans="2:39" x14ac:dyDescent="0.2">
      <c r="B265" s="44">
        <v>2015</v>
      </c>
      <c r="C265" s="263">
        <v>42265</v>
      </c>
      <c r="D265" s="264">
        <f t="shared" si="12"/>
        <v>5</v>
      </c>
      <c r="E265" s="44">
        <v>221</v>
      </c>
      <c r="F265" s="44">
        <v>10</v>
      </c>
      <c r="G265" s="44">
        <v>270</v>
      </c>
      <c r="H265" s="44">
        <v>280</v>
      </c>
      <c r="I265" s="44">
        <v>1219</v>
      </c>
      <c r="J265" s="44">
        <v>54</v>
      </c>
      <c r="K265" s="44">
        <v>1519</v>
      </c>
      <c r="L265" s="44">
        <v>1573</v>
      </c>
      <c r="M265" s="44">
        <f t="shared" ref="M265:M328" si="13">(E262+E263+E264+E265+E266+E267+E268)/7</f>
        <v>172.85714285714286</v>
      </c>
      <c r="N265" s="44">
        <f t="shared" ref="N265:N328" si="14">(F262+F263+F264+F265+F266+F267+F268)/7</f>
        <v>8.7142857142857135</v>
      </c>
      <c r="AC265" s="44">
        <v>2019</v>
      </c>
      <c r="AD265" s="263">
        <v>43828</v>
      </c>
      <c r="AE265" s="264">
        <v>7</v>
      </c>
      <c r="AF265" s="44">
        <v>102</v>
      </c>
      <c r="AG265" s="44">
        <v>1</v>
      </c>
      <c r="AH265" s="44">
        <v>145</v>
      </c>
      <c r="AI265" s="44">
        <v>146</v>
      </c>
      <c r="AJ265" s="44">
        <v>801</v>
      </c>
      <c r="AK265" s="44">
        <v>56</v>
      </c>
      <c r="AL265" s="44">
        <v>1088</v>
      </c>
      <c r="AM265" s="44">
        <v>1144</v>
      </c>
    </row>
    <row r="266" spans="2:39" x14ac:dyDescent="0.2">
      <c r="B266" s="44">
        <v>2015</v>
      </c>
      <c r="C266" s="263">
        <v>42266</v>
      </c>
      <c r="D266" s="264">
        <f t="shared" si="12"/>
        <v>6</v>
      </c>
      <c r="E266" s="44">
        <v>164</v>
      </c>
      <c r="F266" s="44">
        <v>10</v>
      </c>
      <c r="G266" s="44">
        <v>222</v>
      </c>
      <c r="H266" s="44">
        <v>232</v>
      </c>
      <c r="I266" s="44">
        <v>1193</v>
      </c>
      <c r="J266" s="44">
        <v>52</v>
      </c>
      <c r="K266" s="44">
        <v>1480</v>
      </c>
      <c r="L266" s="44">
        <v>1532</v>
      </c>
      <c r="M266" s="44">
        <f t="shared" si="13"/>
        <v>173.14285714285714</v>
      </c>
      <c r="N266" s="44">
        <f t="shared" si="14"/>
        <v>7.8571428571428568</v>
      </c>
      <c r="AC266" s="44">
        <v>2020</v>
      </c>
      <c r="AD266" s="263">
        <v>43835</v>
      </c>
      <c r="AE266" s="264">
        <v>7</v>
      </c>
      <c r="AF266" s="44">
        <v>106</v>
      </c>
      <c r="AG266" s="44">
        <v>11</v>
      </c>
      <c r="AH266" s="44">
        <v>153</v>
      </c>
      <c r="AI266" s="44">
        <v>164</v>
      </c>
      <c r="AJ266" s="44">
        <v>753</v>
      </c>
      <c r="AK266" s="44">
        <v>56</v>
      </c>
      <c r="AL266" s="44">
        <v>1038</v>
      </c>
      <c r="AM266" s="44">
        <v>1094</v>
      </c>
    </row>
    <row r="267" spans="2:39" x14ac:dyDescent="0.2">
      <c r="B267" s="44">
        <v>2015</v>
      </c>
      <c r="C267" s="263">
        <v>42267</v>
      </c>
      <c r="D267" s="264">
        <f t="shared" si="12"/>
        <v>7</v>
      </c>
      <c r="E267" s="44">
        <v>141</v>
      </c>
      <c r="F267" s="44">
        <v>10</v>
      </c>
      <c r="G267" s="44">
        <v>188</v>
      </c>
      <c r="H267" s="44">
        <v>198</v>
      </c>
      <c r="I267" s="44">
        <v>1195</v>
      </c>
      <c r="J267" s="44">
        <v>55</v>
      </c>
      <c r="K267" s="44">
        <v>1472</v>
      </c>
      <c r="L267" s="44">
        <v>1527</v>
      </c>
      <c r="M267" s="44">
        <f t="shared" si="13"/>
        <v>175.28571428571428</v>
      </c>
      <c r="N267" s="44">
        <f t="shared" si="14"/>
        <v>8.1428571428571423</v>
      </c>
      <c r="AC267" s="44">
        <v>2020</v>
      </c>
      <c r="AD267" s="263">
        <v>43842</v>
      </c>
      <c r="AE267" s="264">
        <v>7</v>
      </c>
      <c r="AF267" s="44">
        <v>105</v>
      </c>
      <c r="AG267" s="44">
        <v>10</v>
      </c>
      <c r="AH267" s="44">
        <v>137</v>
      </c>
      <c r="AI267" s="44">
        <v>147</v>
      </c>
      <c r="AJ267" s="44">
        <v>1094</v>
      </c>
      <c r="AK267" s="44">
        <v>64</v>
      </c>
      <c r="AL267" s="44">
        <v>1318</v>
      </c>
      <c r="AM267" s="44">
        <v>1382</v>
      </c>
    </row>
    <row r="268" spans="2:39" x14ac:dyDescent="0.2">
      <c r="B268" s="44">
        <v>2015</v>
      </c>
      <c r="C268" s="263">
        <v>42268</v>
      </c>
      <c r="D268" s="264">
        <f t="shared" si="12"/>
        <v>1</v>
      </c>
      <c r="E268" s="44">
        <v>195</v>
      </c>
      <c r="F268" s="44">
        <v>9</v>
      </c>
      <c r="G268" s="44">
        <v>225</v>
      </c>
      <c r="H268" s="44">
        <v>234</v>
      </c>
      <c r="I268" s="44">
        <v>1210</v>
      </c>
      <c r="J268" s="44">
        <v>61</v>
      </c>
      <c r="K268" s="44">
        <v>1481</v>
      </c>
      <c r="L268" s="44">
        <v>1542</v>
      </c>
      <c r="M268" s="44">
        <f t="shared" si="13"/>
        <v>180.85714285714286</v>
      </c>
      <c r="N268" s="44">
        <f t="shared" si="14"/>
        <v>8</v>
      </c>
      <c r="AC268" s="44">
        <v>2020</v>
      </c>
      <c r="AD268" s="263">
        <v>43849</v>
      </c>
      <c r="AE268" s="264">
        <v>7</v>
      </c>
      <c r="AF268" s="44">
        <v>98</v>
      </c>
      <c r="AG268" s="44">
        <v>9</v>
      </c>
      <c r="AH268" s="44">
        <v>133</v>
      </c>
      <c r="AI268" s="44">
        <v>142</v>
      </c>
      <c r="AJ268" s="44">
        <v>1067</v>
      </c>
      <c r="AK268" s="44">
        <v>64</v>
      </c>
      <c r="AL268" s="44">
        <v>1321</v>
      </c>
      <c r="AM268" s="44">
        <v>1385</v>
      </c>
    </row>
    <row r="269" spans="2:39" x14ac:dyDescent="0.2">
      <c r="B269" s="44">
        <v>2015</v>
      </c>
      <c r="C269" s="263">
        <v>42269</v>
      </c>
      <c r="D269" s="264">
        <f t="shared" si="12"/>
        <v>2</v>
      </c>
      <c r="E269" s="44">
        <v>170</v>
      </c>
      <c r="F269" s="44">
        <v>4</v>
      </c>
      <c r="G269" s="44">
        <v>204</v>
      </c>
      <c r="H269" s="44">
        <v>208</v>
      </c>
      <c r="I269" s="44">
        <v>1212</v>
      </c>
      <c r="J269" s="44">
        <v>55</v>
      </c>
      <c r="K269" s="44">
        <v>1487</v>
      </c>
      <c r="L269" s="44">
        <v>1542</v>
      </c>
      <c r="M269" s="44">
        <f t="shared" si="13"/>
        <v>176.57142857142858</v>
      </c>
      <c r="N269" s="44">
        <f t="shared" si="14"/>
        <v>8.5714285714285712</v>
      </c>
      <c r="AC269" s="44">
        <v>2020</v>
      </c>
      <c r="AD269" s="263">
        <v>43856</v>
      </c>
      <c r="AE269" s="264">
        <v>7</v>
      </c>
      <c r="AF269" s="44">
        <v>118</v>
      </c>
      <c r="AG269" s="44">
        <v>9</v>
      </c>
      <c r="AH269" s="44">
        <v>175</v>
      </c>
      <c r="AI269" s="44">
        <v>184</v>
      </c>
      <c r="AJ269" s="44">
        <v>1039</v>
      </c>
      <c r="AK269" s="44">
        <v>51</v>
      </c>
      <c r="AL269" s="44">
        <v>1321</v>
      </c>
      <c r="AM269" s="44">
        <v>1372</v>
      </c>
    </row>
    <row r="270" spans="2:39" x14ac:dyDescent="0.2">
      <c r="B270" s="44">
        <v>2015</v>
      </c>
      <c r="C270" s="263">
        <v>42270</v>
      </c>
      <c r="D270" s="264">
        <f t="shared" si="12"/>
        <v>3</v>
      </c>
      <c r="E270" s="44">
        <v>186</v>
      </c>
      <c r="F270" s="44">
        <v>8</v>
      </c>
      <c r="G270" s="44">
        <v>230</v>
      </c>
      <c r="H270" s="44">
        <v>238</v>
      </c>
      <c r="I270" s="44">
        <v>1227</v>
      </c>
      <c r="J270" s="44">
        <v>57</v>
      </c>
      <c r="K270" s="44">
        <v>1515</v>
      </c>
      <c r="L270" s="44">
        <v>1572</v>
      </c>
      <c r="M270" s="44">
        <f t="shared" si="13"/>
        <v>177.28571428571428</v>
      </c>
      <c r="N270" s="44">
        <f t="shared" si="14"/>
        <v>9.1428571428571423</v>
      </c>
      <c r="AC270" s="44">
        <v>2020</v>
      </c>
      <c r="AD270" s="263">
        <v>43863</v>
      </c>
      <c r="AE270" s="264">
        <v>7</v>
      </c>
      <c r="AF270" s="44">
        <v>145</v>
      </c>
      <c r="AG270" s="44">
        <v>6</v>
      </c>
      <c r="AH270" s="44">
        <v>200</v>
      </c>
      <c r="AI270" s="44">
        <v>206</v>
      </c>
      <c r="AJ270" s="44">
        <v>1076</v>
      </c>
      <c r="AK270" s="44">
        <v>55</v>
      </c>
      <c r="AL270" s="44">
        <v>1313</v>
      </c>
      <c r="AM270" s="44">
        <v>1368</v>
      </c>
    </row>
    <row r="271" spans="2:39" x14ac:dyDescent="0.2">
      <c r="B271" s="44">
        <v>2015</v>
      </c>
      <c r="C271" s="263">
        <v>42271</v>
      </c>
      <c r="D271" s="264">
        <f t="shared" si="12"/>
        <v>4</v>
      </c>
      <c r="E271" s="44">
        <v>189</v>
      </c>
      <c r="F271" s="44">
        <v>5</v>
      </c>
      <c r="G271" s="44">
        <v>237</v>
      </c>
      <c r="H271" s="44">
        <v>242</v>
      </c>
      <c r="I271" s="44">
        <v>1266</v>
      </c>
      <c r="J271" s="44">
        <v>56</v>
      </c>
      <c r="K271" s="44">
        <v>1576</v>
      </c>
      <c r="L271" s="44">
        <v>1632</v>
      </c>
      <c r="M271" s="44">
        <f t="shared" si="13"/>
        <v>176.14285714285714</v>
      </c>
      <c r="N271" s="44">
        <f t="shared" si="14"/>
        <v>9.4285714285714288</v>
      </c>
      <c r="AC271" s="44">
        <v>2020</v>
      </c>
      <c r="AD271" s="263">
        <v>43870</v>
      </c>
      <c r="AE271" s="264">
        <v>7</v>
      </c>
      <c r="AF271" s="44">
        <v>117</v>
      </c>
      <c r="AG271" s="44">
        <v>7</v>
      </c>
      <c r="AH271" s="44">
        <v>177</v>
      </c>
      <c r="AI271" s="44">
        <v>184</v>
      </c>
      <c r="AJ271" s="44">
        <v>1061</v>
      </c>
      <c r="AK271" s="44">
        <v>62</v>
      </c>
      <c r="AL271" s="44">
        <v>1291</v>
      </c>
      <c r="AM271" s="44">
        <v>1353</v>
      </c>
    </row>
    <row r="272" spans="2:39" x14ac:dyDescent="0.2">
      <c r="B272" s="44">
        <v>2015</v>
      </c>
      <c r="C272" s="263">
        <v>42272</v>
      </c>
      <c r="D272" s="264">
        <f t="shared" si="12"/>
        <v>5</v>
      </c>
      <c r="E272" s="44">
        <v>191</v>
      </c>
      <c r="F272" s="44">
        <v>14</v>
      </c>
      <c r="G272" s="44">
        <v>232</v>
      </c>
      <c r="H272" s="44">
        <v>246</v>
      </c>
      <c r="I272" s="44">
        <v>1236</v>
      </c>
      <c r="J272" s="44">
        <v>60</v>
      </c>
      <c r="K272" s="44">
        <v>1538</v>
      </c>
      <c r="L272" s="44">
        <v>1598</v>
      </c>
      <c r="M272" s="44">
        <f t="shared" si="13"/>
        <v>174.85714285714286</v>
      </c>
      <c r="N272" s="44">
        <f t="shared" si="14"/>
        <v>9.5714285714285712</v>
      </c>
      <c r="AC272" s="44">
        <v>2020</v>
      </c>
      <c r="AD272" s="263">
        <v>43877</v>
      </c>
      <c r="AE272" s="264">
        <v>7</v>
      </c>
      <c r="AF272" s="44">
        <v>103</v>
      </c>
      <c r="AG272" s="44">
        <v>10</v>
      </c>
      <c r="AH272" s="44">
        <v>138</v>
      </c>
      <c r="AI272" s="44">
        <v>148</v>
      </c>
      <c r="AJ272" s="44">
        <v>988</v>
      </c>
      <c r="AK272" s="44">
        <v>58</v>
      </c>
      <c r="AL272" s="44">
        <v>1223</v>
      </c>
      <c r="AM272" s="44">
        <v>1281</v>
      </c>
    </row>
    <row r="273" spans="2:39" x14ac:dyDescent="0.2">
      <c r="B273" s="44">
        <v>2015</v>
      </c>
      <c r="C273" s="263">
        <v>42273</v>
      </c>
      <c r="D273" s="264">
        <f t="shared" si="12"/>
        <v>6</v>
      </c>
      <c r="E273" s="44">
        <v>169</v>
      </c>
      <c r="F273" s="44">
        <v>14</v>
      </c>
      <c r="G273" s="44">
        <v>243</v>
      </c>
      <c r="H273" s="44">
        <v>257</v>
      </c>
      <c r="I273" s="44">
        <v>1241</v>
      </c>
      <c r="J273" s="44">
        <v>64</v>
      </c>
      <c r="K273" s="44">
        <v>1559</v>
      </c>
      <c r="L273" s="44">
        <v>1623</v>
      </c>
      <c r="M273" s="44">
        <f t="shared" si="13"/>
        <v>181.71428571428572</v>
      </c>
      <c r="N273" s="44">
        <f t="shared" si="14"/>
        <v>10</v>
      </c>
      <c r="AC273" s="44">
        <v>2020</v>
      </c>
      <c r="AD273" s="263">
        <v>43884</v>
      </c>
      <c r="AE273" s="264">
        <v>7</v>
      </c>
      <c r="AF273" s="44">
        <v>108</v>
      </c>
      <c r="AG273" s="44">
        <v>8</v>
      </c>
      <c r="AH273" s="44">
        <v>142</v>
      </c>
      <c r="AI273" s="44">
        <v>150</v>
      </c>
      <c r="AJ273" s="44">
        <v>946</v>
      </c>
      <c r="AK273" s="44">
        <v>51</v>
      </c>
      <c r="AL273" s="44">
        <v>1154</v>
      </c>
      <c r="AM273" s="44">
        <v>1205</v>
      </c>
    </row>
    <row r="274" spans="2:39" x14ac:dyDescent="0.2">
      <c r="B274" s="44">
        <v>2015</v>
      </c>
      <c r="C274" s="263">
        <v>42274</v>
      </c>
      <c r="D274" s="264">
        <f t="shared" si="12"/>
        <v>7</v>
      </c>
      <c r="E274" s="44">
        <v>133</v>
      </c>
      <c r="F274" s="44">
        <v>12</v>
      </c>
      <c r="G274" s="44">
        <v>199</v>
      </c>
      <c r="H274" s="44">
        <v>211</v>
      </c>
      <c r="I274" s="44">
        <v>1233</v>
      </c>
      <c r="J274" s="44">
        <v>66</v>
      </c>
      <c r="K274" s="44">
        <v>1570</v>
      </c>
      <c r="L274" s="44">
        <v>1636</v>
      </c>
      <c r="M274" s="44">
        <f t="shared" si="13"/>
        <v>184</v>
      </c>
      <c r="N274" s="44">
        <f t="shared" si="14"/>
        <v>10.571428571428571</v>
      </c>
      <c r="AC274" s="44">
        <v>2020</v>
      </c>
      <c r="AD274" s="263">
        <v>43891</v>
      </c>
      <c r="AE274" s="264">
        <v>7</v>
      </c>
      <c r="AF274" s="44">
        <v>144</v>
      </c>
      <c r="AG274" s="44">
        <v>17</v>
      </c>
      <c r="AH274" s="44">
        <v>187</v>
      </c>
      <c r="AI274" s="44">
        <v>204</v>
      </c>
      <c r="AJ274" s="44">
        <v>927</v>
      </c>
      <c r="AK274" s="44">
        <v>48</v>
      </c>
      <c r="AL274" s="44">
        <v>1154</v>
      </c>
      <c r="AM274" s="44">
        <v>1202</v>
      </c>
    </row>
    <row r="275" spans="2:39" x14ac:dyDescent="0.2">
      <c r="B275" s="44">
        <v>2015</v>
      </c>
      <c r="C275" s="263">
        <v>42275</v>
      </c>
      <c r="D275" s="264">
        <f t="shared" si="12"/>
        <v>1</v>
      </c>
      <c r="E275" s="44">
        <v>186</v>
      </c>
      <c r="F275" s="44">
        <v>10</v>
      </c>
      <c r="G275" s="44">
        <v>225</v>
      </c>
      <c r="H275" s="44">
        <v>235</v>
      </c>
      <c r="I275" s="44">
        <v>1224</v>
      </c>
      <c r="J275" s="44">
        <v>67</v>
      </c>
      <c r="K275" s="44">
        <v>1570</v>
      </c>
      <c r="L275" s="44">
        <v>1637</v>
      </c>
      <c r="M275" s="44">
        <f t="shared" si="13"/>
        <v>188</v>
      </c>
      <c r="N275" s="44">
        <f t="shared" si="14"/>
        <v>12.142857142857142</v>
      </c>
      <c r="AC275" s="44">
        <v>2020</v>
      </c>
      <c r="AD275" s="263">
        <v>43898</v>
      </c>
      <c r="AE275" s="264">
        <v>7</v>
      </c>
      <c r="AF275" s="44">
        <v>103</v>
      </c>
      <c r="AG275" s="44">
        <v>6</v>
      </c>
      <c r="AH275" s="44">
        <v>141</v>
      </c>
      <c r="AI275" s="44">
        <v>147</v>
      </c>
      <c r="AJ275" s="44">
        <v>983</v>
      </c>
      <c r="AK275" s="44">
        <v>37</v>
      </c>
      <c r="AL275" s="44">
        <v>1209</v>
      </c>
      <c r="AM275" s="44">
        <v>1246</v>
      </c>
    </row>
    <row r="276" spans="2:39" x14ac:dyDescent="0.2">
      <c r="B276" s="44">
        <v>2015</v>
      </c>
      <c r="C276" s="263">
        <v>42276</v>
      </c>
      <c r="D276" s="264">
        <f t="shared" si="12"/>
        <v>2</v>
      </c>
      <c r="E276" s="44">
        <v>218</v>
      </c>
      <c r="F276" s="44">
        <v>7</v>
      </c>
      <c r="G276" s="44">
        <v>248</v>
      </c>
      <c r="H276" s="44">
        <v>255</v>
      </c>
      <c r="I276" s="44">
        <v>1272</v>
      </c>
      <c r="J276" s="44">
        <v>70</v>
      </c>
      <c r="K276" s="44">
        <v>1614</v>
      </c>
      <c r="L276" s="44">
        <v>1684</v>
      </c>
      <c r="M276" s="44">
        <f t="shared" si="13"/>
        <v>195</v>
      </c>
      <c r="N276" s="44">
        <f t="shared" si="14"/>
        <v>12.285714285714286</v>
      </c>
      <c r="AC276" s="44">
        <v>2020</v>
      </c>
      <c r="AD276" s="263">
        <v>43905</v>
      </c>
      <c r="AE276" s="264">
        <v>7</v>
      </c>
      <c r="AF276" s="44">
        <v>116</v>
      </c>
      <c r="AG276" s="44">
        <v>7</v>
      </c>
      <c r="AH276" s="44">
        <v>135</v>
      </c>
      <c r="AI276" s="44">
        <v>142</v>
      </c>
      <c r="AJ276" s="44">
        <v>910</v>
      </c>
      <c r="AK276" s="44">
        <v>52</v>
      </c>
      <c r="AL276" s="44">
        <v>1107</v>
      </c>
      <c r="AM276" s="44">
        <v>1159</v>
      </c>
    </row>
    <row r="277" spans="2:39" x14ac:dyDescent="0.2">
      <c r="B277" s="44">
        <v>2015</v>
      </c>
      <c r="C277" s="263">
        <v>42277</v>
      </c>
      <c r="D277" s="264">
        <f t="shared" si="12"/>
        <v>3</v>
      </c>
      <c r="E277" s="44">
        <v>202</v>
      </c>
      <c r="F277" s="44">
        <v>12</v>
      </c>
      <c r="G277" s="44">
        <v>243</v>
      </c>
      <c r="H277" s="44">
        <v>255</v>
      </c>
      <c r="I277" s="44">
        <v>1288</v>
      </c>
      <c r="J277" s="44">
        <v>74</v>
      </c>
      <c r="K277" s="44">
        <v>1627</v>
      </c>
      <c r="L277" s="44">
        <v>1701</v>
      </c>
      <c r="M277" s="44">
        <f t="shared" si="13"/>
        <v>199</v>
      </c>
      <c r="N277" s="44">
        <f t="shared" si="14"/>
        <v>13.285714285714286</v>
      </c>
      <c r="AC277" s="44">
        <v>2020</v>
      </c>
      <c r="AD277" s="263">
        <v>43912</v>
      </c>
      <c r="AE277" s="264">
        <v>7</v>
      </c>
      <c r="AF277" s="44">
        <v>17</v>
      </c>
      <c r="AG277" s="44">
        <v>1</v>
      </c>
      <c r="AH277" s="44">
        <v>19</v>
      </c>
      <c r="AI277" s="44">
        <v>20</v>
      </c>
      <c r="AJ277" s="44">
        <v>225</v>
      </c>
      <c r="AK277" s="44">
        <v>15</v>
      </c>
      <c r="AL277" s="44">
        <v>283</v>
      </c>
      <c r="AM277" s="44">
        <v>298</v>
      </c>
    </row>
    <row r="278" spans="2:39" x14ac:dyDescent="0.2">
      <c r="B278" s="44">
        <v>2015</v>
      </c>
      <c r="C278" s="263">
        <v>42278</v>
      </c>
      <c r="D278" s="264">
        <f t="shared" si="12"/>
        <v>4</v>
      </c>
      <c r="E278" s="44">
        <v>217</v>
      </c>
      <c r="F278" s="44">
        <v>16</v>
      </c>
      <c r="G278" s="44">
        <v>242</v>
      </c>
      <c r="H278" s="44">
        <v>258</v>
      </c>
      <c r="I278" s="44">
        <v>1316</v>
      </c>
      <c r="J278" s="44">
        <v>85</v>
      </c>
      <c r="K278" s="44">
        <v>1632</v>
      </c>
      <c r="L278" s="44">
        <v>1717</v>
      </c>
      <c r="M278" s="44">
        <f t="shared" si="13"/>
        <v>198.71428571428572</v>
      </c>
      <c r="N278" s="44">
        <f t="shared" si="14"/>
        <v>13.285714285714286</v>
      </c>
      <c r="AC278" s="44">
        <v>2020</v>
      </c>
      <c r="AD278" s="263">
        <v>43919</v>
      </c>
      <c r="AE278" s="264">
        <v>7</v>
      </c>
      <c r="AF278" s="44">
        <v>16</v>
      </c>
      <c r="AG278" s="44">
        <v>1</v>
      </c>
      <c r="AH278" s="44">
        <v>16</v>
      </c>
      <c r="AI278" s="44">
        <v>17</v>
      </c>
      <c r="AJ278" s="44">
        <v>148</v>
      </c>
      <c r="AK278" s="44">
        <v>22</v>
      </c>
      <c r="AL278" s="44">
        <v>150</v>
      </c>
      <c r="AM278" s="44">
        <v>172</v>
      </c>
    </row>
    <row r="279" spans="2:39" x14ac:dyDescent="0.2">
      <c r="B279" s="44">
        <v>2015</v>
      </c>
      <c r="C279" s="263">
        <v>42279</v>
      </c>
      <c r="D279" s="264">
        <f t="shared" si="12"/>
        <v>5</v>
      </c>
      <c r="E279" s="44">
        <v>240</v>
      </c>
      <c r="F279" s="44">
        <v>15</v>
      </c>
      <c r="G279" s="44">
        <v>299</v>
      </c>
      <c r="H279" s="44">
        <v>314</v>
      </c>
      <c r="I279" s="44">
        <v>1365</v>
      </c>
      <c r="J279" s="44">
        <v>86</v>
      </c>
      <c r="K279" s="44">
        <v>1699</v>
      </c>
      <c r="L279" s="44">
        <v>1785</v>
      </c>
      <c r="M279" s="44">
        <f t="shared" si="13"/>
        <v>197.57142857142858</v>
      </c>
      <c r="N279" s="44">
        <f t="shared" si="14"/>
        <v>12.714285714285714</v>
      </c>
      <c r="AC279" s="44">
        <v>2020</v>
      </c>
      <c r="AD279" s="263">
        <v>43926</v>
      </c>
      <c r="AE279" s="264">
        <v>7</v>
      </c>
      <c r="AF279" s="44">
        <v>36</v>
      </c>
      <c r="AG279" s="44">
        <v>3</v>
      </c>
      <c r="AH279" s="44">
        <v>38</v>
      </c>
      <c r="AI279" s="44">
        <v>41</v>
      </c>
      <c r="AJ279" s="44">
        <v>197</v>
      </c>
      <c r="AK279" s="44">
        <v>18</v>
      </c>
      <c r="AL279" s="44">
        <v>220</v>
      </c>
      <c r="AM279" s="44">
        <v>238</v>
      </c>
    </row>
    <row r="280" spans="2:39" x14ac:dyDescent="0.2">
      <c r="B280" s="44">
        <v>2015</v>
      </c>
      <c r="C280" s="263">
        <v>42280</v>
      </c>
      <c r="D280" s="264">
        <f t="shared" si="12"/>
        <v>6</v>
      </c>
      <c r="E280" s="44">
        <v>197</v>
      </c>
      <c r="F280" s="44">
        <v>21</v>
      </c>
      <c r="G280" s="44">
        <v>256</v>
      </c>
      <c r="H280" s="44">
        <v>277</v>
      </c>
      <c r="I280" s="44">
        <v>1393</v>
      </c>
      <c r="J280" s="44">
        <v>93</v>
      </c>
      <c r="K280" s="44">
        <v>1712</v>
      </c>
      <c r="L280" s="44">
        <v>1805</v>
      </c>
      <c r="M280" s="44">
        <f t="shared" si="13"/>
        <v>195.57142857142858</v>
      </c>
      <c r="N280" s="44">
        <f t="shared" si="14"/>
        <v>12.428571428571429</v>
      </c>
      <c r="AC280" s="44">
        <v>2020</v>
      </c>
      <c r="AD280" s="263">
        <v>43933</v>
      </c>
      <c r="AE280" s="264">
        <v>7</v>
      </c>
      <c r="AF280" s="44">
        <v>30</v>
      </c>
      <c r="AG280" s="44">
        <v>2</v>
      </c>
      <c r="AH280" s="44">
        <v>36</v>
      </c>
      <c r="AI280" s="44">
        <v>38</v>
      </c>
      <c r="AJ280" s="44">
        <v>243</v>
      </c>
      <c r="AK280" s="44">
        <v>24</v>
      </c>
      <c r="AL280" s="44">
        <v>264</v>
      </c>
      <c r="AM280" s="44">
        <v>288</v>
      </c>
    </row>
    <row r="281" spans="2:39" x14ac:dyDescent="0.2">
      <c r="B281" s="44">
        <v>2015</v>
      </c>
      <c r="C281" s="263">
        <v>42281</v>
      </c>
      <c r="D281" s="264">
        <f t="shared" si="12"/>
        <v>7</v>
      </c>
      <c r="E281" s="44">
        <v>131</v>
      </c>
      <c r="F281" s="44">
        <v>12</v>
      </c>
      <c r="G281" s="44">
        <v>183</v>
      </c>
      <c r="H281" s="44">
        <v>195</v>
      </c>
      <c r="I281" s="44">
        <v>1391</v>
      </c>
      <c r="J281" s="44">
        <v>93</v>
      </c>
      <c r="K281" s="44">
        <v>1696</v>
      </c>
      <c r="L281" s="44">
        <v>1789</v>
      </c>
      <c r="M281" s="44">
        <f t="shared" si="13"/>
        <v>187.71428571428572</v>
      </c>
      <c r="N281" s="44">
        <f t="shared" si="14"/>
        <v>12</v>
      </c>
      <c r="AC281" s="44">
        <v>2020</v>
      </c>
      <c r="AD281" s="263">
        <v>43940</v>
      </c>
      <c r="AE281" s="264">
        <v>7</v>
      </c>
      <c r="AF281" s="44">
        <v>20</v>
      </c>
      <c r="AG281" s="44">
        <v>1</v>
      </c>
      <c r="AH281" s="44">
        <v>23</v>
      </c>
      <c r="AI281" s="44">
        <v>24</v>
      </c>
      <c r="AJ281" s="44">
        <v>252</v>
      </c>
      <c r="AK281" s="44">
        <v>27</v>
      </c>
      <c r="AL281" s="44">
        <v>275</v>
      </c>
      <c r="AM281" s="44">
        <v>302</v>
      </c>
    </row>
    <row r="282" spans="2:39" x14ac:dyDescent="0.2">
      <c r="B282" s="44">
        <v>2015</v>
      </c>
      <c r="C282" s="263">
        <v>42282</v>
      </c>
      <c r="D282" s="264">
        <f t="shared" si="12"/>
        <v>1</v>
      </c>
      <c r="E282" s="44">
        <v>178</v>
      </c>
      <c r="F282" s="44">
        <v>6</v>
      </c>
      <c r="G282" s="44">
        <v>207</v>
      </c>
      <c r="H282" s="44">
        <v>213</v>
      </c>
      <c r="I282" s="44">
        <v>1383</v>
      </c>
      <c r="J282" s="44">
        <v>89</v>
      </c>
      <c r="K282" s="44">
        <v>1678</v>
      </c>
      <c r="L282" s="44">
        <v>1767</v>
      </c>
      <c r="M282" s="44">
        <f t="shared" si="13"/>
        <v>179.57142857142858</v>
      </c>
      <c r="N282" s="44">
        <f t="shared" si="14"/>
        <v>11</v>
      </c>
      <c r="AC282" s="44">
        <v>2020</v>
      </c>
      <c r="AD282" s="263">
        <v>43947</v>
      </c>
      <c r="AE282" s="264">
        <v>7</v>
      </c>
      <c r="AF282" s="44">
        <v>40</v>
      </c>
      <c r="AG282" s="44">
        <v>5</v>
      </c>
      <c r="AH282" s="44">
        <v>46</v>
      </c>
      <c r="AI282" s="44">
        <v>51</v>
      </c>
      <c r="AJ282" s="44">
        <v>308</v>
      </c>
      <c r="AK282" s="44">
        <v>25</v>
      </c>
      <c r="AL282" s="44">
        <v>335</v>
      </c>
      <c r="AM282" s="44">
        <v>360</v>
      </c>
    </row>
    <row r="283" spans="2:39" x14ac:dyDescent="0.2">
      <c r="B283" s="44">
        <v>2015</v>
      </c>
      <c r="C283" s="263">
        <v>42283</v>
      </c>
      <c r="D283" s="264">
        <f t="shared" si="12"/>
        <v>2</v>
      </c>
      <c r="E283" s="44">
        <v>204</v>
      </c>
      <c r="F283" s="44">
        <v>5</v>
      </c>
      <c r="G283" s="44">
        <v>246</v>
      </c>
      <c r="H283" s="44">
        <v>251</v>
      </c>
      <c r="I283" s="44">
        <v>1369</v>
      </c>
      <c r="J283" s="44">
        <v>87</v>
      </c>
      <c r="K283" s="44">
        <v>1676</v>
      </c>
      <c r="L283" s="44">
        <v>1763</v>
      </c>
      <c r="M283" s="44">
        <f t="shared" si="13"/>
        <v>179</v>
      </c>
      <c r="N283" s="44">
        <f t="shared" si="14"/>
        <v>10.571428571428571</v>
      </c>
      <c r="AC283" s="44">
        <v>2020</v>
      </c>
      <c r="AD283" s="263">
        <v>43954</v>
      </c>
      <c r="AE283" s="264">
        <v>7</v>
      </c>
      <c r="AF283" s="44">
        <v>35</v>
      </c>
      <c r="AG283" s="44">
        <v>4</v>
      </c>
      <c r="AH283" s="44">
        <v>52</v>
      </c>
      <c r="AI283" s="44">
        <v>56</v>
      </c>
      <c r="AJ283" s="44">
        <v>269</v>
      </c>
      <c r="AK283" s="44">
        <v>22</v>
      </c>
      <c r="AL283" s="44">
        <v>323</v>
      </c>
      <c r="AM283" s="44">
        <v>345</v>
      </c>
    </row>
    <row r="284" spans="2:39" x14ac:dyDescent="0.2">
      <c r="B284" s="44">
        <v>2015</v>
      </c>
      <c r="C284" s="263">
        <v>42284</v>
      </c>
      <c r="D284" s="264">
        <f t="shared" si="12"/>
        <v>3</v>
      </c>
      <c r="E284" s="44">
        <v>147</v>
      </c>
      <c r="F284" s="44">
        <v>9</v>
      </c>
      <c r="G284" s="44">
        <v>173</v>
      </c>
      <c r="H284" s="44">
        <v>182</v>
      </c>
      <c r="I284" s="44">
        <v>1314</v>
      </c>
      <c r="J284" s="44">
        <v>84</v>
      </c>
      <c r="K284" s="44">
        <v>1606</v>
      </c>
      <c r="L284" s="44">
        <v>1690</v>
      </c>
      <c r="M284" s="44">
        <f t="shared" si="13"/>
        <v>176</v>
      </c>
      <c r="N284" s="44">
        <f t="shared" si="14"/>
        <v>9.4285714285714288</v>
      </c>
      <c r="AC284" s="44">
        <v>2020</v>
      </c>
      <c r="AD284" s="263">
        <v>43961</v>
      </c>
      <c r="AE284" s="264">
        <v>7</v>
      </c>
      <c r="AF284" s="44">
        <v>30</v>
      </c>
      <c r="AG284" s="44">
        <v>4</v>
      </c>
      <c r="AH284" s="44">
        <v>33</v>
      </c>
      <c r="AI284" s="44">
        <v>37</v>
      </c>
      <c r="AJ284" s="44">
        <v>363</v>
      </c>
      <c r="AK284" s="44">
        <v>25</v>
      </c>
      <c r="AL284" s="44">
        <v>396</v>
      </c>
      <c r="AM284" s="44">
        <v>421</v>
      </c>
    </row>
    <row r="285" spans="2:39" x14ac:dyDescent="0.2">
      <c r="B285" s="44">
        <v>2015</v>
      </c>
      <c r="C285" s="263">
        <v>42285</v>
      </c>
      <c r="D285" s="264">
        <f t="shared" si="12"/>
        <v>4</v>
      </c>
      <c r="E285" s="44">
        <v>160</v>
      </c>
      <c r="F285" s="44">
        <v>9</v>
      </c>
      <c r="G285" s="44">
        <v>189</v>
      </c>
      <c r="H285" s="44">
        <v>198</v>
      </c>
      <c r="I285" s="44">
        <v>1257</v>
      </c>
      <c r="J285" s="44">
        <v>77</v>
      </c>
      <c r="K285" s="44">
        <v>1553</v>
      </c>
      <c r="L285" s="44">
        <v>1630</v>
      </c>
      <c r="M285" s="44">
        <f t="shared" si="13"/>
        <v>176</v>
      </c>
      <c r="N285" s="44">
        <f t="shared" si="14"/>
        <v>9.4285714285714288</v>
      </c>
      <c r="AC285" s="44">
        <v>2020</v>
      </c>
      <c r="AD285" s="263">
        <v>43968</v>
      </c>
      <c r="AE285" s="264">
        <v>7</v>
      </c>
      <c r="AF285" s="44">
        <v>132</v>
      </c>
      <c r="AG285" s="44">
        <v>8</v>
      </c>
      <c r="AH285" s="44">
        <v>155</v>
      </c>
      <c r="AI285" s="44">
        <v>163</v>
      </c>
      <c r="AJ285" s="44">
        <v>757</v>
      </c>
      <c r="AK285" s="44">
        <v>41</v>
      </c>
      <c r="AL285" s="44">
        <v>878</v>
      </c>
      <c r="AM285" s="44">
        <v>919</v>
      </c>
    </row>
    <row r="286" spans="2:39" x14ac:dyDescent="0.2">
      <c r="B286" s="44">
        <v>2015</v>
      </c>
      <c r="C286" s="263">
        <v>42286</v>
      </c>
      <c r="D286" s="264">
        <f t="shared" si="12"/>
        <v>5</v>
      </c>
      <c r="E286" s="44">
        <v>236</v>
      </c>
      <c r="F286" s="44">
        <v>12</v>
      </c>
      <c r="G286" s="44">
        <v>296</v>
      </c>
      <c r="H286" s="44">
        <v>308</v>
      </c>
      <c r="I286" s="44">
        <v>1253</v>
      </c>
      <c r="J286" s="44">
        <v>74</v>
      </c>
      <c r="K286" s="44">
        <v>1550</v>
      </c>
      <c r="L286" s="44">
        <v>1624</v>
      </c>
      <c r="M286" s="44">
        <f t="shared" si="13"/>
        <v>172</v>
      </c>
      <c r="N286" s="44">
        <f t="shared" si="14"/>
        <v>9.1428571428571423</v>
      </c>
      <c r="AC286" s="44">
        <v>2020</v>
      </c>
      <c r="AD286" s="263">
        <v>43975</v>
      </c>
      <c r="AE286" s="264">
        <v>7</v>
      </c>
      <c r="AF286" s="44">
        <v>122</v>
      </c>
      <c r="AG286" s="44">
        <v>12</v>
      </c>
      <c r="AH286" s="44">
        <v>172</v>
      </c>
      <c r="AI286" s="44">
        <v>184</v>
      </c>
      <c r="AJ286" s="44">
        <v>927</v>
      </c>
      <c r="AK286" s="44">
        <v>72</v>
      </c>
      <c r="AL286" s="44">
        <v>1100</v>
      </c>
      <c r="AM286" s="44">
        <v>1172</v>
      </c>
    </row>
    <row r="287" spans="2:39" x14ac:dyDescent="0.2">
      <c r="B287" s="44">
        <v>2015</v>
      </c>
      <c r="C287" s="263">
        <v>42287</v>
      </c>
      <c r="D287" s="264">
        <f t="shared" si="12"/>
        <v>6</v>
      </c>
      <c r="E287" s="44">
        <v>176</v>
      </c>
      <c r="F287" s="44">
        <v>13</v>
      </c>
      <c r="G287" s="44">
        <v>226</v>
      </c>
      <c r="H287" s="44">
        <v>239</v>
      </c>
      <c r="I287" s="44">
        <v>1232</v>
      </c>
      <c r="J287" s="44">
        <v>66</v>
      </c>
      <c r="K287" s="44">
        <v>1520</v>
      </c>
      <c r="L287" s="44">
        <v>1586</v>
      </c>
      <c r="M287" s="44">
        <f t="shared" si="13"/>
        <v>170.14285714285714</v>
      </c>
      <c r="N287" s="44">
        <f t="shared" si="14"/>
        <v>9.5714285714285712</v>
      </c>
      <c r="AC287" s="44">
        <v>2020</v>
      </c>
      <c r="AD287" s="263">
        <v>43982</v>
      </c>
      <c r="AE287" s="264">
        <v>7</v>
      </c>
      <c r="AF287" s="44">
        <v>139</v>
      </c>
      <c r="AG287" s="44">
        <v>13</v>
      </c>
      <c r="AH287" s="44">
        <v>187</v>
      </c>
      <c r="AI287" s="44">
        <v>200</v>
      </c>
      <c r="AJ287" s="44">
        <v>996</v>
      </c>
      <c r="AK287" s="44">
        <v>52</v>
      </c>
      <c r="AL287" s="44">
        <v>1253</v>
      </c>
      <c r="AM287" s="44">
        <v>1305</v>
      </c>
    </row>
    <row r="288" spans="2:39" x14ac:dyDescent="0.2">
      <c r="B288" s="44">
        <v>2015</v>
      </c>
      <c r="C288" s="263">
        <v>42288</v>
      </c>
      <c r="D288" s="264">
        <f t="shared" si="12"/>
        <v>7</v>
      </c>
      <c r="E288" s="44">
        <v>131</v>
      </c>
      <c r="F288" s="44">
        <v>12</v>
      </c>
      <c r="G288" s="44">
        <v>166</v>
      </c>
      <c r="H288" s="44">
        <v>178</v>
      </c>
      <c r="I288" s="44">
        <v>1232</v>
      </c>
      <c r="J288" s="44">
        <v>66</v>
      </c>
      <c r="K288" s="44">
        <v>1503</v>
      </c>
      <c r="L288" s="44">
        <v>1569</v>
      </c>
      <c r="M288" s="44">
        <f t="shared" si="13"/>
        <v>172.14285714285714</v>
      </c>
      <c r="N288" s="44">
        <f t="shared" si="14"/>
        <v>10.142857142857142</v>
      </c>
      <c r="AC288" s="44">
        <v>2020</v>
      </c>
      <c r="AD288" s="263">
        <v>43989</v>
      </c>
      <c r="AE288" s="264">
        <v>7</v>
      </c>
      <c r="AF288" s="44">
        <v>95</v>
      </c>
      <c r="AG288" s="44">
        <v>6</v>
      </c>
      <c r="AH288" s="44">
        <v>133</v>
      </c>
      <c r="AI288" s="44">
        <v>139</v>
      </c>
      <c r="AJ288" s="44">
        <v>894</v>
      </c>
      <c r="AK288" s="44">
        <v>43</v>
      </c>
      <c r="AL288" s="44">
        <v>1118</v>
      </c>
      <c r="AM288" s="44">
        <v>1161</v>
      </c>
    </row>
    <row r="289" spans="2:39" x14ac:dyDescent="0.2">
      <c r="B289" s="44">
        <v>2015</v>
      </c>
      <c r="C289" s="263">
        <v>42289</v>
      </c>
      <c r="D289" s="264">
        <f t="shared" si="12"/>
        <v>1</v>
      </c>
      <c r="E289" s="44">
        <v>150</v>
      </c>
      <c r="F289" s="44">
        <v>4</v>
      </c>
      <c r="G289" s="44">
        <v>194</v>
      </c>
      <c r="H289" s="44">
        <v>198</v>
      </c>
      <c r="I289" s="44">
        <v>1204</v>
      </c>
      <c r="J289" s="44">
        <v>64</v>
      </c>
      <c r="K289" s="44">
        <v>1490</v>
      </c>
      <c r="L289" s="44">
        <v>1554</v>
      </c>
      <c r="M289" s="44">
        <f t="shared" si="13"/>
        <v>172</v>
      </c>
      <c r="N289" s="44">
        <f t="shared" si="14"/>
        <v>10</v>
      </c>
      <c r="AC289" s="44">
        <v>2020</v>
      </c>
      <c r="AD289" s="263">
        <v>43996</v>
      </c>
      <c r="AE289" s="264">
        <v>7</v>
      </c>
      <c r="AF289" s="44">
        <v>141</v>
      </c>
      <c r="AG289" s="44">
        <v>8</v>
      </c>
      <c r="AH289" s="44">
        <v>214</v>
      </c>
      <c r="AI289" s="44">
        <v>222</v>
      </c>
      <c r="AJ289" s="44">
        <v>885</v>
      </c>
      <c r="AK289" s="44">
        <v>40</v>
      </c>
      <c r="AL289" s="44">
        <v>1128</v>
      </c>
      <c r="AM289" s="44">
        <v>1168</v>
      </c>
    </row>
    <row r="290" spans="2:39" x14ac:dyDescent="0.2">
      <c r="B290" s="44">
        <v>2015</v>
      </c>
      <c r="C290" s="263">
        <v>42290</v>
      </c>
      <c r="D290" s="264">
        <f t="shared" si="12"/>
        <v>2</v>
      </c>
      <c r="E290" s="44">
        <v>191</v>
      </c>
      <c r="F290" s="44">
        <v>8</v>
      </c>
      <c r="G290" s="44">
        <v>210</v>
      </c>
      <c r="H290" s="44">
        <v>218</v>
      </c>
      <c r="I290" s="44">
        <v>1191</v>
      </c>
      <c r="J290" s="44">
        <v>67</v>
      </c>
      <c r="K290" s="44">
        <v>1454</v>
      </c>
      <c r="L290" s="44">
        <v>1521</v>
      </c>
      <c r="M290" s="44">
        <f t="shared" si="13"/>
        <v>169.14285714285714</v>
      </c>
      <c r="N290" s="44">
        <f t="shared" si="14"/>
        <v>9.5714285714285712</v>
      </c>
      <c r="AC290" s="44">
        <v>2020</v>
      </c>
      <c r="AD290" s="263">
        <v>44003</v>
      </c>
      <c r="AE290" s="264">
        <v>7</v>
      </c>
      <c r="AF290" s="44">
        <v>137</v>
      </c>
      <c r="AG290" s="44">
        <v>7</v>
      </c>
      <c r="AH290" s="44">
        <v>198</v>
      </c>
      <c r="AI290" s="44">
        <v>205</v>
      </c>
      <c r="AJ290" s="44">
        <v>995</v>
      </c>
      <c r="AK290" s="44">
        <v>43</v>
      </c>
      <c r="AL290" s="44">
        <v>1266</v>
      </c>
      <c r="AM290" s="44">
        <v>1309</v>
      </c>
    </row>
    <row r="291" spans="2:39" x14ac:dyDescent="0.2">
      <c r="B291" s="44">
        <v>2015</v>
      </c>
      <c r="C291" s="263">
        <v>42291</v>
      </c>
      <c r="D291" s="264">
        <f t="shared" si="12"/>
        <v>3</v>
      </c>
      <c r="E291" s="44">
        <v>161</v>
      </c>
      <c r="F291" s="44">
        <v>13</v>
      </c>
      <c r="G291" s="44">
        <v>179</v>
      </c>
      <c r="H291" s="44">
        <v>192</v>
      </c>
      <c r="I291" s="44">
        <v>1205</v>
      </c>
      <c r="J291" s="44">
        <v>71</v>
      </c>
      <c r="K291" s="44">
        <v>1460</v>
      </c>
      <c r="L291" s="44">
        <v>1531</v>
      </c>
      <c r="M291" s="44">
        <f t="shared" si="13"/>
        <v>162</v>
      </c>
      <c r="N291" s="44">
        <f t="shared" si="14"/>
        <v>9.4285714285714288</v>
      </c>
      <c r="AC291" s="44">
        <v>2020</v>
      </c>
      <c r="AD291" s="263">
        <v>44010</v>
      </c>
      <c r="AE291" s="264">
        <v>7</v>
      </c>
      <c r="AF291" s="44">
        <v>137</v>
      </c>
      <c r="AG291" s="44">
        <v>8</v>
      </c>
      <c r="AH291" s="44">
        <v>199</v>
      </c>
      <c r="AI291" s="44">
        <v>207</v>
      </c>
      <c r="AJ291" s="44">
        <v>1076</v>
      </c>
      <c r="AK291" s="44">
        <v>50</v>
      </c>
      <c r="AL291" s="44">
        <v>1373</v>
      </c>
      <c r="AM291" s="44">
        <v>1423</v>
      </c>
    </row>
    <row r="292" spans="2:39" x14ac:dyDescent="0.2">
      <c r="B292" s="44">
        <v>2015</v>
      </c>
      <c r="C292" s="263">
        <v>42292</v>
      </c>
      <c r="D292" s="264">
        <f t="shared" si="12"/>
        <v>4</v>
      </c>
      <c r="E292" s="44">
        <v>159</v>
      </c>
      <c r="F292" s="44">
        <v>8</v>
      </c>
      <c r="G292" s="44">
        <v>177</v>
      </c>
      <c r="H292" s="44">
        <v>185</v>
      </c>
      <c r="I292" s="44">
        <v>1204</v>
      </c>
      <c r="J292" s="44">
        <v>70</v>
      </c>
      <c r="K292" s="44">
        <v>1448</v>
      </c>
      <c r="L292" s="44">
        <v>1518</v>
      </c>
      <c r="M292" s="44">
        <f t="shared" si="13"/>
        <v>158.57142857142858</v>
      </c>
      <c r="N292" s="44">
        <f t="shared" si="14"/>
        <v>9.2857142857142865</v>
      </c>
      <c r="AC292" s="44">
        <v>2020</v>
      </c>
      <c r="AD292" s="263">
        <v>44017</v>
      </c>
      <c r="AE292" s="264">
        <v>7</v>
      </c>
      <c r="AF292" s="44">
        <v>109</v>
      </c>
      <c r="AG292" s="44">
        <v>5</v>
      </c>
      <c r="AH292" s="44">
        <v>145</v>
      </c>
      <c r="AI292" s="44">
        <v>150</v>
      </c>
      <c r="AJ292" s="44">
        <v>996</v>
      </c>
      <c r="AK292" s="44">
        <v>51</v>
      </c>
      <c r="AL292" s="44">
        <v>1266</v>
      </c>
      <c r="AM292" s="44">
        <v>1317</v>
      </c>
    </row>
    <row r="293" spans="2:39" x14ac:dyDescent="0.2">
      <c r="B293" s="44">
        <v>2015</v>
      </c>
      <c r="C293" s="263">
        <v>42293</v>
      </c>
      <c r="D293" s="264">
        <f t="shared" si="12"/>
        <v>5</v>
      </c>
      <c r="E293" s="44">
        <v>216</v>
      </c>
      <c r="F293" s="44">
        <v>9</v>
      </c>
      <c r="G293" s="44">
        <v>257</v>
      </c>
      <c r="H293" s="44">
        <v>266</v>
      </c>
      <c r="I293" s="44">
        <v>1184</v>
      </c>
      <c r="J293" s="44">
        <v>67</v>
      </c>
      <c r="K293" s="44">
        <v>1409</v>
      </c>
      <c r="L293" s="44">
        <v>1476</v>
      </c>
      <c r="M293" s="44">
        <f t="shared" si="13"/>
        <v>157.42857142857142</v>
      </c>
      <c r="N293" s="44">
        <f t="shared" si="14"/>
        <v>9.4285714285714288</v>
      </c>
    </row>
    <row r="294" spans="2:39" x14ac:dyDescent="0.2">
      <c r="B294" s="44">
        <v>2015</v>
      </c>
      <c r="C294" s="263">
        <v>42294</v>
      </c>
      <c r="D294" s="264">
        <f t="shared" si="12"/>
        <v>6</v>
      </c>
      <c r="E294" s="44">
        <v>126</v>
      </c>
      <c r="F294" s="44">
        <v>12</v>
      </c>
      <c r="G294" s="44">
        <v>177</v>
      </c>
      <c r="H294" s="44">
        <v>189</v>
      </c>
      <c r="I294" s="44">
        <v>1134</v>
      </c>
      <c r="J294" s="44">
        <v>66</v>
      </c>
      <c r="K294" s="44">
        <v>1360</v>
      </c>
      <c r="L294" s="44">
        <v>1426</v>
      </c>
      <c r="M294" s="44">
        <f t="shared" si="13"/>
        <v>150.14285714285714</v>
      </c>
      <c r="N294" s="44">
        <f t="shared" si="14"/>
        <v>9</v>
      </c>
    </row>
    <row r="295" spans="2:39" x14ac:dyDescent="0.2">
      <c r="B295" s="44">
        <v>2015</v>
      </c>
      <c r="C295" s="263">
        <v>42295</v>
      </c>
      <c r="D295" s="264">
        <f t="shared" si="12"/>
        <v>7</v>
      </c>
      <c r="E295" s="44">
        <v>107</v>
      </c>
      <c r="F295" s="44">
        <v>11</v>
      </c>
      <c r="G295" s="44">
        <v>141</v>
      </c>
      <c r="H295" s="44">
        <v>152</v>
      </c>
      <c r="I295" s="44">
        <v>1110</v>
      </c>
      <c r="J295" s="44">
        <v>65</v>
      </c>
      <c r="K295" s="44">
        <v>1335</v>
      </c>
      <c r="L295" s="44">
        <v>1400</v>
      </c>
      <c r="M295" s="44">
        <f t="shared" si="13"/>
        <v>145.28571428571428</v>
      </c>
      <c r="N295" s="44">
        <f t="shared" si="14"/>
        <v>8.8571428571428577</v>
      </c>
    </row>
    <row r="296" spans="2:39" x14ac:dyDescent="0.2">
      <c r="B296" s="44">
        <v>2015</v>
      </c>
      <c r="C296" s="263">
        <v>42296</v>
      </c>
      <c r="D296" s="264">
        <f t="shared" si="12"/>
        <v>1</v>
      </c>
      <c r="E296" s="44">
        <v>142</v>
      </c>
      <c r="F296" s="44">
        <v>5</v>
      </c>
      <c r="G296" s="44">
        <v>191</v>
      </c>
      <c r="H296" s="44">
        <v>196</v>
      </c>
      <c r="I296" s="44">
        <v>1102</v>
      </c>
      <c r="J296" s="44">
        <v>66</v>
      </c>
      <c r="K296" s="44">
        <v>1332</v>
      </c>
      <c r="L296" s="44">
        <v>1398</v>
      </c>
      <c r="M296" s="44">
        <f t="shared" si="13"/>
        <v>147.85714285714286</v>
      </c>
      <c r="N296" s="44">
        <f t="shared" si="14"/>
        <v>10.142857142857142</v>
      </c>
    </row>
    <row r="297" spans="2:39" x14ac:dyDescent="0.2">
      <c r="B297" s="44">
        <v>2015</v>
      </c>
      <c r="C297" s="263">
        <v>42297</v>
      </c>
      <c r="D297" s="264">
        <f t="shared" si="12"/>
        <v>2</v>
      </c>
      <c r="E297" s="44">
        <v>140</v>
      </c>
      <c r="F297" s="44">
        <v>5</v>
      </c>
      <c r="G297" s="44">
        <v>158</v>
      </c>
      <c r="H297" s="44">
        <v>163</v>
      </c>
      <c r="I297" s="44">
        <v>1051</v>
      </c>
      <c r="J297" s="44">
        <v>63</v>
      </c>
      <c r="K297" s="44">
        <v>1280</v>
      </c>
      <c r="L297" s="44">
        <v>1343</v>
      </c>
      <c r="M297" s="44">
        <f t="shared" si="13"/>
        <v>141.28571428571428</v>
      </c>
      <c r="N297" s="44">
        <f t="shared" si="14"/>
        <v>16.285714285714285</v>
      </c>
    </row>
    <row r="298" spans="2:39" x14ac:dyDescent="0.2">
      <c r="B298" s="44">
        <v>2015</v>
      </c>
      <c r="C298" s="263">
        <v>42298</v>
      </c>
      <c r="D298" s="264">
        <f t="shared" si="12"/>
        <v>3</v>
      </c>
      <c r="E298" s="44">
        <v>127</v>
      </c>
      <c r="F298" s="44">
        <v>12</v>
      </c>
      <c r="G298" s="44">
        <v>156</v>
      </c>
      <c r="H298" s="44">
        <v>168</v>
      </c>
      <c r="I298" s="44">
        <v>1017</v>
      </c>
      <c r="J298" s="44">
        <v>62</v>
      </c>
      <c r="K298" s="44">
        <v>1257</v>
      </c>
      <c r="L298" s="44">
        <v>1319</v>
      </c>
      <c r="M298" s="44">
        <f t="shared" si="13"/>
        <v>141</v>
      </c>
      <c r="N298" s="44">
        <f t="shared" si="14"/>
        <v>16</v>
      </c>
    </row>
    <row r="299" spans="2:39" x14ac:dyDescent="0.2">
      <c r="B299" s="44">
        <v>2015</v>
      </c>
      <c r="C299" s="263">
        <v>42299</v>
      </c>
      <c r="D299" s="264">
        <f t="shared" si="12"/>
        <v>4</v>
      </c>
      <c r="E299" s="44">
        <v>177</v>
      </c>
      <c r="F299" s="44">
        <v>17</v>
      </c>
      <c r="G299" s="44">
        <v>200</v>
      </c>
      <c r="H299" s="44">
        <v>217</v>
      </c>
      <c r="I299" s="44">
        <v>1035</v>
      </c>
      <c r="J299" s="44">
        <v>71</v>
      </c>
      <c r="K299" s="44">
        <v>1280</v>
      </c>
      <c r="L299" s="44">
        <v>1351</v>
      </c>
      <c r="M299" s="44">
        <f t="shared" si="13"/>
        <v>144.42857142857142</v>
      </c>
      <c r="N299" s="44">
        <f t="shared" si="14"/>
        <v>16.428571428571427</v>
      </c>
    </row>
    <row r="300" spans="2:39" x14ac:dyDescent="0.2">
      <c r="B300" s="44">
        <v>2015</v>
      </c>
      <c r="C300" s="263">
        <v>42300</v>
      </c>
      <c r="D300" s="264">
        <f t="shared" si="12"/>
        <v>5</v>
      </c>
      <c r="E300" s="44">
        <v>170</v>
      </c>
      <c r="F300" s="44">
        <v>52</v>
      </c>
      <c r="G300" s="44">
        <v>210</v>
      </c>
      <c r="H300" s="44">
        <v>262</v>
      </c>
      <c r="I300" s="44">
        <v>989</v>
      </c>
      <c r="J300" s="44">
        <v>114</v>
      </c>
      <c r="K300" s="44">
        <v>1233</v>
      </c>
      <c r="L300" s="44">
        <v>1347</v>
      </c>
      <c r="M300" s="44">
        <f t="shared" si="13"/>
        <v>144.14285714285714</v>
      </c>
      <c r="N300" s="44">
        <f t="shared" si="14"/>
        <v>17.428571428571427</v>
      </c>
    </row>
    <row r="301" spans="2:39" x14ac:dyDescent="0.2">
      <c r="B301" s="44">
        <v>2015</v>
      </c>
      <c r="C301" s="263">
        <v>42301</v>
      </c>
      <c r="D301" s="264">
        <f t="shared" si="12"/>
        <v>6</v>
      </c>
      <c r="E301" s="44">
        <v>124</v>
      </c>
      <c r="F301" s="44">
        <v>10</v>
      </c>
      <c r="G301" s="44">
        <v>176</v>
      </c>
      <c r="H301" s="44">
        <v>186</v>
      </c>
      <c r="I301" s="44">
        <v>987</v>
      </c>
      <c r="J301" s="44">
        <v>112</v>
      </c>
      <c r="K301" s="44">
        <v>1232</v>
      </c>
      <c r="L301" s="44">
        <v>1344</v>
      </c>
      <c r="M301" s="44">
        <f t="shared" si="13"/>
        <v>149.28571428571428</v>
      </c>
      <c r="N301" s="44">
        <f t="shared" si="14"/>
        <v>19</v>
      </c>
    </row>
    <row r="302" spans="2:39" x14ac:dyDescent="0.2">
      <c r="B302" s="44">
        <v>2015</v>
      </c>
      <c r="C302" s="263">
        <v>42302</v>
      </c>
      <c r="D302" s="264">
        <f t="shared" si="12"/>
        <v>7</v>
      </c>
      <c r="E302" s="44">
        <v>131</v>
      </c>
      <c r="F302" s="44">
        <v>14</v>
      </c>
      <c r="G302" s="44">
        <v>174</v>
      </c>
      <c r="H302" s="44">
        <v>188</v>
      </c>
      <c r="I302" s="44">
        <v>1011</v>
      </c>
      <c r="J302" s="44">
        <v>115</v>
      </c>
      <c r="K302" s="44">
        <v>1265</v>
      </c>
      <c r="L302" s="44">
        <v>1380</v>
      </c>
      <c r="M302" s="44">
        <f t="shared" si="13"/>
        <v>153.28571428571428</v>
      </c>
      <c r="N302" s="44">
        <f t="shared" si="14"/>
        <v>18.571428571428573</v>
      </c>
    </row>
    <row r="303" spans="2:39" x14ac:dyDescent="0.2">
      <c r="B303" s="44">
        <v>2015</v>
      </c>
      <c r="C303" s="263">
        <v>42303</v>
      </c>
      <c r="D303" s="264">
        <f t="shared" si="12"/>
        <v>1</v>
      </c>
      <c r="E303" s="44">
        <v>140</v>
      </c>
      <c r="F303" s="44">
        <v>12</v>
      </c>
      <c r="G303" s="44">
        <v>178</v>
      </c>
      <c r="H303" s="44">
        <v>190</v>
      </c>
      <c r="I303" s="44">
        <v>1009</v>
      </c>
      <c r="J303" s="44">
        <v>122</v>
      </c>
      <c r="K303" s="44">
        <v>1252</v>
      </c>
      <c r="L303" s="44">
        <v>1374</v>
      </c>
      <c r="M303" s="44">
        <f t="shared" si="13"/>
        <v>143.85714285714286</v>
      </c>
      <c r="N303" s="44">
        <f t="shared" si="14"/>
        <v>16.571428571428573</v>
      </c>
    </row>
    <row r="304" spans="2:39" x14ac:dyDescent="0.2">
      <c r="B304" s="44">
        <v>2015</v>
      </c>
      <c r="C304" s="263">
        <v>42304</v>
      </c>
      <c r="D304" s="264">
        <f t="shared" si="12"/>
        <v>2</v>
      </c>
      <c r="E304" s="44">
        <v>176</v>
      </c>
      <c r="F304" s="44">
        <v>16</v>
      </c>
      <c r="G304" s="44">
        <v>207</v>
      </c>
      <c r="H304" s="44">
        <v>223</v>
      </c>
      <c r="I304" s="44">
        <v>1045</v>
      </c>
      <c r="J304" s="44">
        <v>133</v>
      </c>
      <c r="K304" s="44">
        <v>1301</v>
      </c>
      <c r="L304" s="44">
        <v>1434</v>
      </c>
      <c r="M304" s="44">
        <f t="shared" si="13"/>
        <v>147.28571428571428</v>
      </c>
      <c r="N304" s="44">
        <f t="shared" si="14"/>
        <v>11.571428571428571</v>
      </c>
    </row>
    <row r="305" spans="2:14" x14ac:dyDescent="0.2">
      <c r="B305" s="44">
        <v>2015</v>
      </c>
      <c r="C305" s="263">
        <v>42305</v>
      </c>
      <c r="D305" s="264">
        <f t="shared" si="12"/>
        <v>3</v>
      </c>
      <c r="E305" s="44">
        <v>155</v>
      </c>
      <c r="F305" s="44">
        <v>9</v>
      </c>
      <c r="G305" s="44">
        <v>197</v>
      </c>
      <c r="H305" s="44">
        <v>206</v>
      </c>
      <c r="I305" s="44">
        <v>1073</v>
      </c>
      <c r="J305" s="44">
        <v>130</v>
      </c>
      <c r="K305" s="44">
        <v>1342</v>
      </c>
      <c r="L305" s="44">
        <v>1472</v>
      </c>
      <c r="M305" s="44">
        <f t="shared" si="13"/>
        <v>154</v>
      </c>
      <c r="N305" s="44">
        <f t="shared" si="14"/>
        <v>11.714285714285714</v>
      </c>
    </row>
    <row r="306" spans="2:14" x14ac:dyDescent="0.2">
      <c r="B306" s="44">
        <v>2015</v>
      </c>
      <c r="C306" s="263">
        <v>42306</v>
      </c>
      <c r="D306" s="264">
        <f t="shared" si="12"/>
        <v>4</v>
      </c>
      <c r="E306" s="44">
        <v>111</v>
      </c>
      <c r="F306" s="44">
        <v>3</v>
      </c>
      <c r="G306" s="44">
        <v>140</v>
      </c>
      <c r="H306" s="44">
        <v>143</v>
      </c>
      <c r="I306" s="44">
        <v>1007</v>
      </c>
      <c r="J306" s="44">
        <v>116</v>
      </c>
      <c r="K306" s="44">
        <v>1282</v>
      </c>
      <c r="L306" s="44">
        <v>1398</v>
      </c>
      <c r="M306" s="44">
        <f t="shared" si="13"/>
        <v>155.14285714285714</v>
      </c>
      <c r="N306" s="44">
        <f t="shared" si="14"/>
        <v>11.571428571428571</v>
      </c>
    </row>
    <row r="307" spans="2:14" x14ac:dyDescent="0.2">
      <c r="B307" s="44">
        <v>2015</v>
      </c>
      <c r="C307" s="263">
        <v>42307</v>
      </c>
      <c r="D307" s="264">
        <f t="shared" si="12"/>
        <v>5</v>
      </c>
      <c r="E307" s="44">
        <v>194</v>
      </c>
      <c r="F307" s="44">
        <v>17</v>
      </c>
      <c r="G307" s="44">
        <v>240</v>
      </c>
      <c r="H307" s="44">
        <v>257</v>
      </c>
      <c r="I307" s="44">
        <v>1031</v>
      </c>
      <c r="J307" s="44">
        <v>81</v>
      </c>
      <c r="K307" s="44">
        <v>1312</v>
      </c>
      <c r="L307" s="44">
        <v>1393</v>
      </c>
      <c r="M307" s="44">
        <f t="shared" si="13"/>
        <v>161.42857142857142</v>
      </c>
      <c r="N307" s="44">
        <f t="shared" si="14"/>
        <v>11.142857142857142</v>
      </c>
    </row>
    <row r="308" spans="2:14" x14ac:dyDescent="0.2">
      <c r="B308" s="44">
        <v>2015</v>
      </c>
      <c r="C308" s="263">
        <v>42308</v>
      </c>
      <c r="D308" s="264">
        <f t="shared" si="12"/>
        <v>6</v>
      </c>
      <c r="E308" s="44">
        <v>171</v>
      </c>
      <c r="F308" s="44">
        <v>11</v>
      </c>
      <c r="G308" s="44">
        <v>240</v>
      </c>
      <c r="H308" s="44">
        <v>251</v>
      </c>
      <c r="I308" s="44">
        <v>1078</v>
      </c>
      <c r="J308" s="44">
        <v>82</v>
      </c>
      <c r="K308" s="44">
        <v>1376</v>
      </c>
      <c r="L308" s="44">
        <v>1458</v>
      </c>
      <c r="M308" s="44">
        <f t="shared" si="13"/>
        <v>163</v>
      </c>
      <c r="N308" s="44">
        <f t="shared" si="14"/>
        <v>10.571428571428571</v>
      </c>
    </row>
    <row r="309" spans="2:14" x14ac:dyDescent="0.2">
      <c r="B309" s="44">
        <v>2015</v>
      </c>
      <c r="C309" s="263">
        <v>42309</v>
      </c>
      <c r="D309" s="264">
        <f t="shared" si="12"/>
        <v>7</v>
      </c>
      <c r="E309" s="44">
        <v>139</v>
      </c>
      <c r="F309" s="44">
        <v>13</v>
      </c>
      <c r="G309" s="44">
        <v>199</v>
      </c>
      <c r="H309" s="44">
        <v>212</v>
      </c>
      <c r="I309" s="44">
        <v>1086</v>
      </c>
      <c r="J309" s="44">
        <v>81</v>
      </c>
      <c r="K309" s="44">
        <v>1401</v>
      </c>
      <c r="L309" s="44">
        <v>1482</v>
      </c>
      <c r="M309" s="44">
        <f t="shared" si="13"/>
        <v>169.28571428571428</v>
      </c>
      <c r="N309" s="44">
        <f t="shared" si="14"/>
        <v>10.428571428571429</v>
      </c>
    </row>
    <row r="310" spans="2:14" x14ac:dyDescent="0.2">
      <c r="B310" s="44">
        <v>2015</v>
      </c>
      <c r="C310" s="263">
        <v>42310</v>
      </c>
      <c r="D310" s="264">
        <f t="shared" si="12"/>
        <v>1</v>
      </c>
      <c r="E310" s="44">
        <v>184</v>
      </c>
      <c r="F310" s="44">
        <v>9</v>
      </c>
      <c r="G310" s="44">
        <v>232</v>
      </c>
      <c r="H310" s="44">
        <v>241</v>
      </c>
      <c r="I310" s="44">
        <v>1130</v>
      </c>
      <c r="J310" s="44">
        <v>78</v>
      </c>
      <c r="K310" s="44">
        <v>1455</v>
      </c>
      <c r="L310" s="44">
        <v>1533</v>
      </c>
      <c r="M310" s="44">
        <f t="shared" si="13"/>
        <v>185.14285714285714</v>
      </c>
      <c r="N310" s="44">
        <f t="shared" si="14"/>
        <v>11.285714285714286</v>
      </c>
    </row>
    <row r="311" spans="2:14" x14ac:dyDescent="0.2">
      <c r="B311" s="44">
        <v>2015</v>
      </c>
      <c r="C311" s="263">
        <v>42311</v>
      </c>
      <c r="D311" s="264">
        <f t="shared" si="12"/>
        <v>2</v>
      </c>
      <c r="E311" s="44">
        <v>187</v>
      </c>
      <c r="F311" s="44">
        <v>12</v>
      </c>
      <c r="G311" s="44">
        <v>219</v>
      </c>
      <c r="H311" s="44">
        <v>231</v>
      </c>
      <c r="I311" s="44">
        <v>1141</v>
      </c>
      <c r="J311" s="44">
        <v>74</v>
      </c>
      <c r="K311" s="44">
        <v>1467</v>
      </c>
      <c r="L311" s="44">
        <v>1541</v>
      </c>
      <c r="M311" s="44">
        <f t="shared" si="13"/>
        <v>191.71428571428572</v>
      </c>
      <c r="N311" s="44">
        <f t="shared" si="14"/>
        <v>11.571428571428571</v>
      </c>
    </row>
    <row r="312" spans="2:14" x14ac:dyDescent="0.2">
      <c r="B312" s="44">
        <v>2015</v>
      </c>
      <c r="C312" s="263">
        <v>42312</v>
      </c>
      <c r="D312" s="264">
        <f t="shared" si="12"/>
        <v>3</v>
      </c>
      <c r="E312" s="44">
        <v>199</v>
      </c>
      <c r="F312" s="44">
        <v>8</v>
      </c>
      <c r="G312" s="44">
        <v>242</v>
      </c>
      <c r="H312" s="44">
        <v>250</v>
      </c>
      <c r="I312" s="44">
        <v>1185</v>
      </c>
      <c r="J312" s="44">
        <v>73</v>
      </c>
      <c r="K312" s="44">
        <v>1512</v>
      </c>
      <c r="L312" s="44">
        <v>1585</v>
      </c>
      <c r="M312" s="44">
        <f t="shared" si="13"/>
        <v>191.28571428571428</v>
      </c>
      <c r="N312" s="44">
        <f t="shared" si="14"/>
        <v>12.428571428571429</v>
      </c>
    </row>
    <row r="313" spans="2:14" x14ac:dyDescent="0.2">
      <c r="B313" s="44">
        <v>2015</v>
      </c>
      <c r="C313" s="263">
        <v>42313</v>
      </c>
      <c r="D313" s="264">
        <f t="shared" si="12"/>
        <v>4</v>
      </c>
      <c r="E313" s="44">
        <v>222</v>
      </c>
      <c r="F313" s="44">
        <v>9</v>
      </c>
      <c r="G313" s="44">
        <v>261</v>
      </c>
      <c r="H313" s="44">
        <v>270</v>
      </c>
      <c r="I313" s="44">
        <v>1296</v>
      </c>
      <c r="J313" s="44">
        <v>79</v>
      </c>
      <c r="K313" s="44">
        <v>1633</v>
      </c>
      <c r="L313" s="44">
        <v>1712</v>
      </c>
      <c r="M313" s="44">
        <f t="shared" si="13"/>
        <v>193.57142857142858</v>
      </c>
      <c r="N313" s="44">
        <f t="shared" si="14"/>
        <v>11.857142857142858</v>
      </c>
    </row>
    <row r="314" spans="2:14" x14ac:dyDescent="0.2">
      <c r="B314" s="44">
        <v>2015</v>
      </c>
      <c r="C314" s="263">
        <v>42314</v>
      </c>
      <c r="D314" s="264">
        <f t="shared" si="12"/>
        <v>5</v>
      </c>
      <c r="E314" s="44">
        <v>240</v>
      </c>
      <c r="F314" s="44">
        <v>19</v>
      </c>
      <c r="G314" s="44">
        <v>278</v>
      </c>
      <c r="H314" s="44">
        <v>297</v>
      </c>
      <c r="I314" s="44">
        <v>1342</v>
      </c>
      <c r="J314" s="44">
        <v>81</v>
      </c>
      <c r="K314" s="44">
        <v>1671</v>
      </c>
      <c r="L314" s="44">
        <v>1752</v>
      </c>
      <c r="M314" s="44">
        <f t="shared" si="13"/>
        <v>188.57142857142858</v>
      </c>
      <c r="N314" s="44">
        <f t="shared" si="14"/>
        <v>12.142857142857142</v>
      </c>
    </row>
    <row r="315" spans="2:14" x14ac:dyDescent="0.2">
      <c r="B315" s="44">
        <v>2015</v>
      </c>
      <c r="C315" s="263">
        <v>42315</v>
      </c>
      <c r="D315" s="264">
        <f t="shared" si="12"/>
        <v>6</v>
      </c>
      <c r="E315" s="44">
        <v>168</v>
      </c>
      <c r="F315" s="44">
        <v>17</v>
      </c>
      <c r="G315" s="44">
        <v>217</v>
      </c>
      <c r="H315" s="44">
        <v>234</v>
      </c>
      <c r="I315" s="44">
        <v>1339</v>
      </c>
      <c r="J315" s="44">
        <v>87</v>
      </c>
      <c r="K315" s="44">
        <v>1648</v>
      </c>
      <c r="L315" s="44">
        <v>1735</v>
      </c>
      <c r="M315" s="44">
        <f t="shared" si="13"/>
        <v>190.85714285714286</v>
      </c>
      <c r="N315" s="44">
        <f t="shared" si="14"/>
        <v>11.857142857142858</v>
      </c>
    </row>
    <row r="316" spans="2:14" x14ac:dyDescent="0.2">
      <c r="B316" s="44">
        <v>2015</v>
      </c>
      <c r="C316" s="263">
        <v>42316</v>
      </c>
      <c r="D316" s="264">
        <f t="shared" si="12"/>
        <v>7</v>
      </c>
      <c r="E316" s="44">
        <v>155</v>
      </c>
      <c r="F316" s="44">
        <v>9</v>
      </c>
      <c r="G316" s="44">
        <v>193</v>
      </c>
      <c r="H316" s="44">
        <v>202</v>
      </c>
      <c r="I316" s="44">
        <v>1355</v>
      </c>
      <c r="J316" s="44">
        <v>83</v>
      </c>
      <c r="K316" s="44">
        <v>1642</v>
      </c>
      <c r="L316" s="44">
        <v>1725</v>
      </c>
      <c r="M316" s="44">
        <f t="shared" si="13"/>
        <v>179.42857142857142</v>
      </c>
      <c r="N316" s="44">
        <f t="shared" si="14"/>
        <v>11.714285714285714</v>
      </c>
    </row>
    <row r="317" spans="2:14" x14ac:dyDescent="0.2">
      <c r="B317" s="44">
        <v>2015</v>
      </c>
      <c r="C317" s="263">
        <v>42317</v>
      </c>
      <c r="D317" s="264">
        <f t="shared" si="12"/>
        <v>1</v>
      </c>
      <c r="E317" s="44">
        <v>149</v>
      </c>
      <c r="F317" s="44">
        <v>11</v>
      </c>
      <c r="G317" s="44">
        <v>192</v>
      </c>
      <c r="H317" s="44">
        <v>203</v>
      </c>
      <c r="I317" s="44">
        <v>1320</v>
      </c>
      <c r="J317" s="44">
        <v>85</v>
      </c>
      <c r="K317" s="44">
        <v>1602</v>
      </c>
      <c r="L317" s="44">
        <v>1687</v>
      </c>
      <c r="M317" s="44">
        <f t="shared" si="13"/>
        <v>171.57142857142858</v>
      </c>
      <c r="N317" s="44">
        <f t="shared" si="14"/>
        <v>12.142857142857142</v>
      </c>
    </row>
    <row r="318" spans="2:14" x14ac:dyDescent="0.2">
      <c r="B318" s="44">
        <v>2015</v>
      </c>
      <c r="C318" s="263">
        <v>42318</v>
      </c>
      <c r="D318" s="264">
        <f t="shared" si="12"/>
        <v>2</v>
      </c>
      <c r="E318" s="44">
        <v>203</v>
      </c>
      <c r="F318" s="44">
        <v>10</v>
      </c>
      <c r="G318" s="44">
        <v>230</v>
      </c>
      <c r="H318" s="44">
        <v>240</v>
      </c>
      <c r="I318" s="44">
        <v>1336</v>
      </c>
      <c r="J318" s="44">
        <v>83</v>
      </c>
      <c r="K318" s="44">
        <v>1613</v>
      </c>
      <c r="L318" s="44">
        <v>1696</v>
      </c>
      <c r="M318" s="44">
        <f t="shared" si="13"/>
        <v>162</v>
      </c>
      <c r="N318" s="44">
        <f t="shared" si="14"/>
        <v>11.142857142857142</v>
      </c>
    </row>
    <row r="319" spans="2:14" x14ac:dyDescent="0.2">
      <c r="B319" s="44">
        <v>2015</v>
      </c>
      <c r="C319" s="263">
        <v>42319</v>
      </c>
      <c r="D319" s="264">
        <f t="shared" si="12"/>
        <v>3</v>
      </c>
      <c r="E319" s="44">
        <v>119</v>
      </c>
      <c r="F319" s="44">
        <v>7</v>
      </c>
      <c r="G319" s="44">
        <v>141</v>
      </c>
      <c r="H319" s="44">
        <v>148</v>
      </c>
      <c r="I319" s="44">
        <v>1256</v>
      </c>
      <c r="J319" s="44">
        <v>82</v>
      </c>
      <c r="K319" s="44">
        <v>1512</v>
      </c>
      <c r="L319" s="44">
        <v>1594</v>
      </c>
      <c r="M319" s="44">
        <f t="shared" si="13"/>
        <v>156.28571428571428</v>
      </c>
      <c r="N319" s="44">
        <f t="shared" si="14"/>
        <v>9.7142857142857135</v>
      </c>
    </row>
    <row r="320" spans="2:14" x14ac:dyDescent="0.2">
      <c r="B320" s="44">
        <v>2015</v>
      </c>
      <c r="C320" s="263">
        <v>42320</v>
      </c>
      <c r="D320" s="264">
        <f t="shared" si="12"/>
        <v>4</v>
      </c>
      <c r="E320" s="44">
        <v>167</v>
      </c>
      <c r="F320" s="44">
        <v>12</v>
      </c>
      <c r="G320" s="44">
        <v>185</v>
      </c>
      <c r="H320" s="44">
        <v>197</v>
      </c>
      <c r="I320" s="44">
        <v>1201</v>
      </c>
      <c r="J320" s="44">
        <v>85</v>
      </c>
      <c r="K320" s="44">
        <v>1436</v>
      </c>
      <c r="L320" s="44">
        <v>1521</v>
      </c>
      <c r="M320" s="44">
        <f t="shared" si="13"/>
        <v>149.28571428571428</v>
      </c>
      <c r="N320" s="44">
        <f t="shared" si="14"/>
        <v>10.428571428571429</v>
      </c>
    </row>
    <row r="321" spans="2:14" x14ac:dyDescent="0.2">
      <c r="B321" s="44">
        <v>2015</v>
      </c>
      <c r="C321" s="263">
        <v>42321</v>
      </c>
      <c r="D321" s="264">
        <f t="shared" si="12"/>
        <v>5</v>
      </c>
      <c r="E321" s="44">
        <v>173</v>
      </c>
      <c r="F321" s="44">
        <v>12</v>
      </c>
      <c r="G321" s="44">
        <v>201</v>
      </c>
      <c r="H321" s="44">
        <v>213</v>
      </c>
      <c r="I321" s="44">
        <v>1134</v>
      </c>
      <c r="J321" s="44">
        <v>78</v>
      </c>
      <c r="K321" s="44">
        <v>1359</v>
      </c>
      <c r="L321" s="44">
        <v>1437</v>
      </c>
      <c r="M321" s="44">
        <f t="shared" si="13"/>
        <v>148</v>
      </c>
      <c r="N321" s="44">
        <f t="shared" si="14"/>
        <v>9.5714285714285712</v>
      </c>
    </row>
    <row r="322" spans="2:14" x14ac:dyDescent="0.2">
      <c r="B322" s="44">
        <v>2015</v>
      </c>
      <c r="C322" s="263">
        <v>42322</v>
      </c>
      <c r="D322" s="264">
        <f t="shared" si="12"/>
        <v>6</v>
      </c>
      <c r="E322" s="44">
        <v>128</v>
      </c>
      <c r="F322" s="44">
        <v>7</v>
      </c>
      <c r="G322" s="44">
        <v>164</v>
      </c>
      <c r="H322" s="44">
        <v>171</v>
      </c>
      <c r="I322" s="44">
        <v>1094</v>
      </c>
      <c r="J322" s="44">
        <v>68</v>
      </c>
      <c r="K322" s="44">
        <v>1306</v>
      </c>
      <c r="L322" s="44">
        <v>1374</v>
      </c>
      <c r="M322" s="44">
        <f t="shared" si="13"/>
        <v>144.71428571428572</v>
      </c>
      <c r="N322" s="44">
        <f t="shared" si="14"/>
        <v>9.1428571428571423</v>
      </c>
    </row>
    <row r="323" spans="2:14" x14ac:dyDescent="0.2">
      <c r="B323" s="44">
        <v>2015</v>
      </c>
      <c r="C323" s="263">
        <v>42323</v>
      </c>
      <c r="D323" s="264">
        <f t="shared" si="12"/>
        <v>7</v>
      </c>
      <c r="E323" s="44">
        <v>106</v>
      </c>
      <c r="F323" s="44">
        <v>14</v>
      </c>
      <c r="G323" s="44">
        <v>147</v>
      </c>
      <c r="H323" s="44">
        <v>161</v>
      </c>
      <c r="I323" s="44">
        <v>1045</v>
      </c>
      <c r="J323" s="44">
        <v>73</v>
      </c>
      <c r="K323" s="44">
        <v>1260</v>
      </c>
      <c r="L323" s="44">
        <v>1333</v>
      </c>
      <c r="M323" s="44">
        <f t="shared" si="13"/>
        <v>152.14285714285714</v>
      </c>
      <c r="N323" s="44">
        <f t="shared" si="14"/>
        <v>8.8571428571428577</v>
      </c>
    </row>
    <row r="324" spans="2:14" x14ac:dyDescent="0.2">
      <c r="B324" s="44">
        <v>2015</v>
      </c>
      <c r="C324" s="263">
        <v>42324</v>
      </c>
      <c r="D324" s="264">
        <f t="shared" si="12"/>
        <v>1</v>
      </c>
      <c r="E324" s="44">
        <v>140</v>
      </c>
      <c r="F324" s="44">
        <v>5</v>
      </c>
      <c r="G324" s="44">
        <v>166</v>
      </c>
      <c r="H324" s="44">
        <v>171</v>
      </c>
      <c r="I324" s="44">
        <v>1036</v>
      </c>
      <c r="J324" s="44">
        <v>67</v>
      </c>
      <c r="K324" s="44">
        <v>1234</v>
      </c>
      <c r="L324" s="44">
        <v>1301</v>
      </c>
      <c r="M324" s="44">
        <f t="shared" si="13"/>
        <v>154.28571428571428</v>
      </c>
      <c r="N324" s="44">
        <f t="shared" si="14"/>
        <v>7.5714285714285712</v>
      </c>
    </row>
    <row r="325" spans="2:14" x14ac:dyDescent="0.2">
      <c r="B325" s="44">
        <v>2015</v>
      </c>
      <c r="C325" s="263">
        <v>42325</v>
      </c>
      <c r="D325" s="264">
        <f t="shared" si="12"/>
        <v>2</v>
      </c>
      <c r="E325" s="44">
        <v>180</v>
      </c>
      <c r="F325" s="44">
        <v>7</v>
      </c>
      <c r="G325" s="44">
        <v>207</v>
      </c>
      <c r="H325" s="44">
        <v>214</v>
      </c>
      <c r="I325" s="44">
        <v>1013</v>
      </c>
      <c r="J325" s="44">
        <v>64</v>
      </c>
      <c r="K325" s="44">
        <v>1211</v>
      </c>
      <c r="L325" s="44">
        <v>1275</v>
      </c>
      <c r="M325" s="44">
        <f t="shared" si="13"/>
        <v>163.57142857142858</v>
      </c>
      <c r="N325" s="44">
        <f t="shared" si="14"/>
        <v>7.1428571428571432</v>
      </c>
    </row>
    <row r="326" spans="2:14" x14ac:dyDescent="0.2">
      <c r="B326" s="44">
        <v>2015</v>
      </c>
      <c r="C326" s="263">
        <v>42326</v>
      </c>
      <c r="D326" s="264">
        <f t="shared" ref="D326:D389" si="15">IF(WEEKDAY(C326)-1=0,7,WEEKDAY(C326)-1)</f>
        <v>3</v>
      </c>
      <c r="E326" s="44">
        <v>171</v>
      </c>
      <c r="F326" s="44">
        <v>5</v>
      </c>
      <c r="G326" s="44">
        <v>198</v>
      </c>
      <c r="H326" s="44">
        <v>203</v>
      </c>
      <c r="I326" s="44">
        <v>1065</v>
      </c>
      <c r="J326" s="44">
        <v>62</v>
      </c>
      <c r="K326" s="44">
        <v>1268</v>
      </c>
      <c r="L326" s="44">
        <v>1330</v>
      </c>
      <c r="M326" s="44">
        <f t="shared" si="13"/>
        <v>164.14285714285714</v>
      </c>
      <c r="N326" s="44">
        <f t="shared" si="14"/>
        <v>7.5714285714285712</v>
      </c>
    </row>
    <row r="327" spans="2:14" x14ac:dyDescent="0.2">
      <c r="B327" s="44">
        <v>2015</v>
      </c>
      <c r="C327" s="263">
        <v>42327</v>
      </c>
      <c r="D327" s="264">
        <f t="shared" si="15"/>
        <v>4</v>
      </c>
      <c r="E327" s="44">
        <v>182</v>
      </c>
      <c r="F327" s="44">
        <v>3</v>
      </c>
      <c r="G327" s="44">
        <v>210</v>
      </c>
      <c r="H327" s="44">
        <v>213</v>
      </c>
      <c r="I327" s="44">
        <v>1080</v>
      </c>
      <c r="J327" s="44">
        <v>53</v>
      </c>
      <c r="K327" s="44">
        <v>1293</v>
      </c>
      <c r="L327" s="44">
        <v>1346</v>
      </c>
      <c r="M327" s="44">
        <f t="shared" si="13"/>
        <v>164.28571428571428</v>
      </c>
      <c r="N327" s="44">
        <f t="shared" si="14"/>
        <v>6.4285714285714288</v>
      </c>
    </row>
    <row r="328" spans="2:14" x14ac:dyDescent="0.2">
      <c r="B328" s="44">
        <v>2015</v>
      </c>
      <c r="C328" s="263">
        <v>42328</v>
      </c>
      <c r="D328" s="264">
        <f t="shared" si="15"/>
        <v>5</v>
      </c>
      <c r="E328" s="44">
        <v>238</v>
      </c>
      <c r="F328" s="44">
        <v>9</v>
      </c>
      <c r="G328" s="44">
        <v>286</v>
      </c>
      <c r="H328" s="44">
        <v>295</v>
      </c>
      <c r="I328" s="44">
        <v>1145</v>
      </c>
      <c r="J328" s="44">
        <v>50</v>
      </c>
      <c r="K328" s="44">
        <v>1378</v>
      </c>
      <c r="L328" s="44">
        <v>1428</v>
      </c>
      <c r="M328" s="44">
        <f t="shared" si="13"/>
        <v>167.28571428571428</v>
      </c>
      <c r="N328" s="44">
        <f t="shared" si="14"/>
        <v>6.5714285714285712</v>
      </c>
    </row>
    <row r="329" spans="2:14" x14ac:dyDescent="0.2">
      <c r="B329" s="44">
        <v>2015</v>
      </c>
      <c r="C329" s="263">
        <v>42329</v>
      </c>
      <c r="D329" s="264">
        <f t="shared" si="15"/>
        <v>6</v>
      </c>
      <c r="E329" s="44">
        <v>132</v>
      </c>
      <c r="F329" s="44">
        <v>10</v>
      </c>
      <c r="G329" s="44">
        <v>181</v>
      </c>
      <c r="H329" s="44">
        <v>191</v>
      </c>
      <c r="I329" s="44">
        <v>1149</v>
      </c>
      <c r="J329" s="44">
        <v>53</v>
      </c>
      <c r="K329" s="44">
        <v>1395</v>
      </c>
      <c r="L329" s="44">
        <v>1448</v>
      </c>
      <c r="M329" s="44">
        <f t="shared" ref="M329:M392" si="16">(E326+E327+E328+E329+E330+E331+E332)/7</f>
        <v>165.71428571428572</v>
      </c>
      <c r="N329" s="44">
        <f t="shared" ref="N329:N392" si="17">(F326+F327+F328+F329+F330+F331+F332)/7</f>
        <v>6.7142857142857144</v>
      </c>
    </row>
    <row r="330" spans="2:14" x14ac:dyDescent="0.2">
      <c r="B330" s="44">
        <v>2015</v>
      </c>
      <c r="C330" s="263">
        <v>42330</v>
      </c>
      <c r="D330" s="264">
        <f t="shared" si="15"/>
        <v>7</v>
      </c>
      <c r="E330" s="44">
        <v>107</v>
      </c>
      <c r="F330" s="44">
        <v>6</v>
      </c>
      <c r="G330" s="44">
        <v>145</v>
      </c>
      <c r="H330" s="44">
        <v>151</v>
      </c>
      <c r="I330" s="44">
        <v>1150</v>
      </c>
      <c r="J330" s="44">
        <v>45</v>
      </c>
      <c r="K330" s="44">
        <v>1393</v>
      </c>
      <c r="L330" s="44">
        <v>1438</v>
      </c>
      <c r="M330" s="44">
        <f t="shared" si="16"/>
        <v>167.14285714285714</v>
      </c>
      <c r="N330" s="44">
        <f t="shared" si="17"/>
        <v>7.1428571428571432</v>
      </c>
    </row>
    <row r="331" spans="2:14" x14ac:dyDescent="0.2">
      <c r="B331" s="44">
        <v>2015</v>
      </c>
      <c r="C331" s="263">
        <v>42331</v>
      </c>
      <c r="D331" s="264">
        <f t="shared" si="15"/>
        <v>1</v>
      </c>
      <c r="E331" s="44">
        <v>161</v>
      </c>
      <c r="F331" s="44">
        <v>6</v>
      </c>
      <c r="G331" s="44">
        <v>186</v>
      </c>
      <c r="H331" s="44">
        <v>192</v>
      </c>
      <c r="I331" s="44">
        <v>1171</v>
      </c>
      <c r="J331" s="44">
        <v>46</v>
      </c>
      <c r="K331" s="44">
        <v>1413</v>
      </c>
      <c r="L331" s="44">
        <v>1459</v>
      </c>
      <c r="M331" s="44">
        <f t="shared" si="16"/>
        <v>165.42857142857142</v>
      </c>
      <c r="N331" s="44">
        <f t="shared" si="17"/>
        <v>8.1428571428571423</v>
      </c>
    </row>
    <row r="332" spans="2:14" x14ac:dyDescent="0.2">
      <c r="B332" s="44">
        <v>2015</v>
      </c>
      <c r="C332" s="263">
        <v>42332</v>
      </c>
      <c r="D332" s="264">
        <f t="shared" si="15"/>
        <v>2</v>
      </c>
      <c r="E332" s="44">
        <v>169</v>
      </c>
      <c r="F332" s="44">
        <v>8</v>
      </c>
      <c r="G332" s="44">
        <v>188</v>
      </c>
      <c r="H332" s="44">
        <v>196</v>
      </c>
      <c r="I332" s="44">
        <v>1160</v>
      </c>
      <c r="J332" s="44">
        <v>47</v>
      </c>
      <c r="K332" s="44">
        <v>1394</v>
      </c>
      <c r="L332" s="44">
        <v>1441</v>
      </c>
      <c r="M332" s="44">
        <f t="shared" si="16"/>
        <v>160.57142857142858</v>
      </c>
      <c r="N332" s="44">
        <f t="shared" si="17"/>
        <v>8.1428571428571423</v>
      </c>
    </row>
    <row r="333" spans="2:14" x14ac:dyDescent="0.2">
      <c r="B333" s="44">
        <v>2015</v>
      </c>
      <c r="C333" s="263">
        <v>42333</v>
      </c>
      <c r="D333" s="264">
        <f t="shared" si="15"/>
        <v>3</v>
      </c>
      <c r="E333" s="44">
        <v>181</v>
      </c>
      <c r="F333" s="44">
        <v>8</v>
      </c>
      <c r="G333" s="44">
        <v>202</v>
      </c>
      <c r="H333" s="44">
        <v>210</v>
      </c>
      <c r="I333" s="44">
        <v>1170</v>
      </c>
      <c r="J333" s="44">
        <v>50</v>
      </c>
      <c r="K333" s="44">
        <v>1398</v>
      </c>
      <c r="L333" s="44">
        <v>1448</v>
      </c>
      <c r="M333" s="44">
        <f t="shared" si="16"/>
        <v>164.57142857142858</v>
      </c>
      <c r="N333" s="44">
        <f t="shared" si="17"/>
        <v>8.4285714285714288</v>
      </c>
    </row>
    <row r="334" spans="2:14" x14ac:dyDescent="0.2">
      <c r="B334" s="44">
        <v>2015</v>
      </c>
      <c r="C334" s="263">
        <v>42334</v>
      </c>
      <c r="D334" s="264">
        <f t="shared" si="15"/>
        <v>4</v>
      </c>
      <c r="E334" s="44">
        <v>170</v>
      </c>
      <c r="F334" s="44">
        <v>10</v>
      </c>
      <c r="G334" s="44">
        <v>202</v>
      </c>
      <c r="H334" s="44">
        <v>212</v>
      </c>
      <c r="I334" s="44">
        <v>1158</v>
      </c>
      <c r="J334" s="44">
        <v>57</v>
      </c>
      <c r="K334" s="44">
        <v>1390</v>
      </c>
      <c r="L334" s="44">
        <v>1447</v>
      </c>
      <c r="M334" s="44">
        <f t="shared" si="16"/>
        <v>162.42857142857142</v>
      </c>
      <c r="N334" s="44">
        <f t="shared" si="17"/>
        <v>9.8571428571428577</v>
      </c>
    </row>
    <row r="335" spans="2:14" x14ac:dyDescent="0.2">
      <c r="B335" s="44">
        <v>2015</v>
      </c>
      <c r="C335" s="263">
        <v>42335</v>
      </c>
      <c r="D335" s="264">
        <f t="shared" si="15"/>
        <v>5</v>
      </c>
      <c r="E335" s="44">
        <v>204</v>
      </c>
      <c r="F335" s="44">
        <v>9</v>
      </c>
      <c r="G335" s="44">
        <v>238</v>
      </c>
      <c r="H335" s="44">
        <v>247</v>
      </c>
      <c r="I335" s="44">
        <v>1124</v>
      </c>
      <c r="J335" s="44">
        <v>57</v>
      </c>
      <c r="K335" s="44">
        <v>1342</v>
      </c>
      <c r="L335" s="44">
        <v>1399</v>
      </c>
      <c r="M335" s="44">
        <f t="shared" si="16"/>
        <v>164</v>
      </c>
      <c r="N335" s="44">
        <f t="shared" si="17"/>
        <v>10.857142857142858</v>
      </c>
    </row>
    <row r="336" spans="2:14" x14ac:dyDescent="0.2">
      <c r="B336" s="44">
        <v>2015</v>
      </c>
      <c r="C336" s="263">
        <v>42336</v>
      </c>
      <c r="D336" s="264">
        <f t="shared" si="15"/>
        <v>6</v>
      </c>
      <c r="E336" s="44">
        <v>160</v>
      </c>
      <c r="F336" s="44">
        <v>12</v>
      </c>
      <c r="G336" s="44">
        <v>203</v>
      </c>
      <c r="H336" s="44">
        <v>215</v>
      </c>
      <c r="I336" s="44">
        <v>1152</v>
      </c>
      <c r="J336" s="44">
        <v>59</v>
      </c>
      <c r="K336" s="44">
        <v>1364</v>
      </c>
      <c r="L336" s="44">
        <v>1423</v>
      </c>
      <c r="M336" s="44">
        <f t="shared" si="16"/>
        <v>165.71428571428572</v>
      </c>
      <c r="N336" s="44">
        <f t="shared" si="17"/>
        <v>11</v>
      </c>
    </row>
    <row r="337" spans="2:14" x14ac:dyDescent="0.2">
      <c r="B337" s="44">
        <v>2015</v>
      </c>
      <c r="C337" s="263">
        <v>42337</v>
      </c>
      <c r="D337" s="264">
        <f t="shared" si="15"/>
        <v>7</v>
      </c>
      <c r="E337" s="44">
        <v>92</v>
      </c>
      <c r="F337" s="44">
        <v>16</v>
      </c>
      <c r="G337" s="44">
        <v>112</v>
      </c>
      <c r="H337" s="44">
        <v>128</v>
      </c>
      <c r="I337" s="44">
        <v>1137</v>
      </c>
      <c r="J337" s="44">
        <v>69</v>
      </c>
      <c r="K337" s="44">
        <v>1331</v>
      </c>
      <c r="L337" s="44">
        <v>1400</v>
      </c>
      <c r="M337" s="44">
        <f t="shared" si="16"/>
        <v>164.42857142857142</v>
      </c>
      <c r="N337" s="44">
        <f t="shared" si="17"/>
        <v>11.571428571428571</v>
      </c>
    </row>
    <row r="338" spans="2:14" x14ac:dyDescent="0.2">
      <c r="B338" s="44">
        <v>2015</v>
      </c>
      <c r="C338" s="263">
        <v>42338</v>
      </c>
      <c r="D338" s="264">
        <f t="shared" si="15"/>
        <v>1</v>
      </c>
      <c r="E338" s="44">
        <v>172</v>
      </c>
      <c r="F338" s="44">
        <v>13</v>
      </c>
      <c r="G338" s="44">
        <v>197</v>
      </c>
      <c r="H338" s="44">
        <v>210</v>
      </c>
      <c r="I338" s="44">
        <v>1148</v>
      </c>
      <c r="J338" s="44">
        <v>76</v>
      </c>
      <c r="K338" s="44">
        <v>1342</v>
      </c>
      <c r="L338" s="44">
        <v>1418</v>
      </c>
      <c r="M338" s="44">
        <f t="shared" si="16"/>
        <v>166</v>
      </c>
      <c r="N338" s="44">
        <f t="shared" si="17"/>
        <v>12</v>
      </c>
    </row>
    <row r="339" spans="2:14" x14ac:dyDescent="0.2">
      <c r="B339" s="44">
        <v>2015</v>
      </c>
      <c r="C339" s="263">
        <v>42339</v>
      </c>
      <c r="D339" s="264">
        <f t="shared" si="15"/>
        <v>2</v>
      </c>
      <c r="E339" s="44">
        <v>181</v>
      </c>
      <c r="F339" s="44">
        <v>9</v>
      </c>
      <c r="G339" s="44">
        <v>215</v>
      </c>
      <c r="H339" s="44">
        <v>224</v>
      </c>
      <c r="I339" s="44">
        <v>1160</v>
      </c>
      <c r="J339" s="44">
        <v>77</v>
      </c>
      <c r="K339" s="44">
        <v>1369</v>
      </c>
      <c r="L339" s="44">
        <v>1446</v>
      </c>
      <c r="M339" s="44">
        <f t="shared" si="16"/>
        <v>168.71428571428572</v>
      </c>
      <c r="N339" s="44">
        <f t="shared" si="17"/>
        <v>11.714285714285714</v>
      </c>
    </row>
    <row r="340" spans="2:14" x14ac:dyDescent="0.2">
      <c r="B340" s="44">
        <v>2015</v>
      </c>
      <c r="C340" s="263">
        <v>42340</v>
      </c>
      <c r="D340" s="264">
        <f t="shared" si="15"/>
        <v>3</v>
      </c>
      <c r="E340" s="44">
        <v>172</v>
      </c>
      <c r="F340" s="44">
        <v>12</v>
      </c>
      <c r="G340" s="44">
        <v>198</v>
      </c>
      <c r="H340" s="44">
        <v>210</v>
      </c>
      <c r="I340" s="44">
        <v>1151</v>
      </c>
      <c r="J340" s="44">
        <v>81</v>
      </c>
      <c r="K340" s="44">
        <v>1365</v>
      </c>
      <c r="L340" s="44">
        <v>1446</v>
      </c>
      <c r="M340" s="44">
        <f t="shared" si="16"/>
        <v>168</v>
      </c>
      <c r="N340" s="44">
        <f t="shared" si="17"/>
        <v>12</v>
      </c>
    </row>
    <row r="341" spans="2:14" x14ac:dyDescent="0.2">
      <c r="B341" s="44">
        <v>2015</v>
      </c>
      <c r="C341" s="263">
        <v>42341</v>
      </c>
      <c r="D341" s="264">
        <f t="shared" si="15"/>
        <v>4</v>
      </c>
      <c r="E341" s="44">
        <v>181</v>
      </c>
      <c r="F341" s="44">
        <v>13</v>
      </c>
      <c r="G341" s="44">
        <v>218</v>
      </c>
      <c r="H341" s="44">
        <v>231</v>
      </c>
      <c r="I341" s="44">
        <v>1162</v>
      </c>
      <c r="J341" s="44">
        <v>84</v>
      </c>
      <c r="K341" s="44">
        <v>1381</v>
      </c>
      <c r="L341" s="44">
        <v>1465</v>
      </c>
      <c r="M341" s="44">
        <f t="shared" si="16"/>
        <v>175.57142857142858</v>
      </c>
      <c r="N341" s="44">
        <f t="shared" si="17"/>
        <v>11.857142857142858</v>
      </c>
    </row>
    <row r="342" spans="2:14" x14ac:dyDescent="0.2">
      <c r="B342" s="44">
        <v>2015</v>
      </c>
      <c r="C342" s="263">
        <v>42342</v>
      </c>
      <c r="D342" s="264">
        <f t="shared" si="15"/>
        <v>5</v>
      </c>
      <c r="E342" s="44">
        <v>223</v>
      </c>
      <c r="F342" s="44">
        <v>7</v>
      </c>
      <c r="G342" s="44">
        <v>289</v>
      </c>
      <c r="H342" s="44">
        <v>296</v>
      </c>
      <c r="I342" s="44">
        <v>1181</v>
      </c>
      <c r="J342" s="44">
        <v>82</v>
      </c>
      <c r="K342" s="44">
        <v>1432</v>
      </c>
      <c r="L342" s="44">
        <v>1514</v>
      </c>
      <c r="M342" s="44">
        <f t="shared" si="16"/>
        <v>175.71428571428572</v>
      </c>
      <c r="N342" s="44">
        <f t="shared" si="17"/>
        <v>10.571428571428571</v>
      </c>
    </row>
    <row r="343" spans="2:14" x14ac:dyDescent="0.2">
      <c r="B343" s="44">
        <v>2015</v>
      </c>
      <c r="C343" s="263">
        <v>42343</v>
      </c>
      <c r="D343" s="264">
        <f t="shared" si="15"/>
        <v>6</v>
      </c>
      <c r="E343" s="44">
        <v>155</v>
      </c>
      <c r="F343" s="44">
        <v>14</v>
      </c>
      <c r="G343" s="44">
        <v>202</v>
      </c>
      <c r="H343" s="44">
        <v>216</v>
      </c>
      <c r="I343" s="44">
        <v>1176</v>
      </c>
      <c r="J343" s="44">
        <v>84</v>
      </c>
      <c r="K343" s="44">
        <v>1431</v>
      </c>
      <c r="L343" s="44">
        <v>1515</v>
      </c>
      <c r="M343" s="44">
        <f t="shared" si="16"/>
        <v>179.71428571428572</v>
      </c>
      <c r="N343" s="44">
        <f t="shared" si="17"/>
        <v>10.857142857142858</v>
      </c>
    </row>
    <row r="344" spans="2:14" x14ac:dyDescent="0.2">
      <c r="B344" s="44">
        <v>2015</v>
      </c>
      <c r="C344" s="263">
        <v>42344</v>
      </c>
      <c r="D344" s="264">
        <f t="shared" si="15"/>
        <v>7</v>
      </c>
      <c r="E344" s="44">
        <v>145</v>
      </c>
      <c r="F344" s="44">
        <v>15</v>
      </c>
      <c r="G344" s="44">
        <v>193</v>
      </c>
      <c r="H344" s="44">
        <v>208</v>
      </c>
      <c r="I344" s="44">
        <v>1229</v>
      </c>
      <c r="J344" s="44">
        <v>83</v>
      </c>
      <c r="K344" s="44">
        <v>1512</v>
      </c>
      <c r="L344" s="44">
        <v>1595</v>
      </c>
      <c r="M344" s="44">
        <f t="shared" si="16"/>
        <v>185.85714285714286</v>
      </c>
      <c r="N344" s="44">
        <f t="shared" si="17"/>
        <v>11.142857142857142</v>
      </c>
    </row>
    <row r="345" spans="2:14" x14ac:dyDescent="0.2">
      <c r="B345" s="44">
        <v>2015</v>
      </c>
      <c r="C345" s="263">
        <v>42345</v>
      </c>
      <c r="D345" s="264">
        <f t="shared" si="15"/>
        <v>1</v>
      </c>
      <c r="E345" s="44">
        <v>173</v>
      </c>
      <c r="F345" s="44">
        <v>4</v>
      </c>
      <c r="G345" s="44">
        <v>203</v>
      </c>
      <c r="H345" s="44">
        <v>207</v>
      </c>
      <c r="I345" s="44">
        <v>1230</v>
      </c>
      <c r="J345" s="44">
        <v>74</v>
      </c>
      <c r="K345" s="44">
        <v>1518</v>
      </c>
      <c r="L345" s="44">
        <v>1592</v>
      </c>
      <c r="M345" s="44">
        <f t="shared" si="16"/>
        <v>183.28571428571428</v>
      </c>
      <c r="N345" s="44">
        <f t="shared" si="17"/>
        <v>11</v>
      </c>
    </row>
    <row r="346" spans="2:14" x14ac:dyDescent="0.2">
      <c r="B346" s="44">
        <v>2015</v>
      </c>
      <c r="C346" s="263">
        <v>42346</v>
      </c>
      <c r="D346" s="264">
        <f t="shared" si="15"/>
        <v>2</v>
      </c>
      <c r="E346" s="44">
        <v>209</v>
      </c>
      <c r="F346" s="44">
        <v>11</v>
      </c>
      <c r="G346" s="44">
        <v>255</v>
      </c>
      <c r="H346" s="44">
        <v>266</v>
      </c>
      <c r="I346" s="44">
        <v>1258</v>
      </c>
      <c r="J346" s="44">
        <v>76</v>
      </c>
      <c r="K346" s="44">
        <v>1558</v>
      </c>
      <c r="L346" s="44">
        <v>1634</v>
      </c>
      <c r="M346" s="44">
        <f t="shared" si="16"/>
        <v>180.28571428571428</v>
      </c>
      <c r="N346" s="44">
        <f t="shared" si="17"/>
        <v>11.428571428571429</v>
      </c>
    </row>
    <row r="347" spans="2:14" x14ac:dyDescent="0.2">
      <c r="B347" s="44">
        <v>2015</v>
      </c>
      <c r="C347" s="263">
        <v>42347</v>
      </c>
      <c r="D347" s="264">
        <f t="shared" si="15"/>
        <v>3</v>
      </c>
      <c r="E347" s="44">
        <v>215</v>
      </c>
      <c r="F347" s="44">
        <v>14</v>
      </c>
      <c r="G347" s="44">
        <v>261</v>
      </c>
      <c r="H347" s="44">
        <v>275</v>
      </c>
      <c r="I347" s="44">
        <v>1301</v>
      </c>
      <c r="J347" s="44">
        <v>78</v>
      </c>
      <c r="K347" s="44">
        <v>1621</v>
      </c>
      <c r="L347" s="44">
        <v>1699</v>
      </c>
      <c r="M347" s="44">
        <f t="shared" si="16"/>
        <v>178</v>
      </c>
      <c r="N347" s="44">
        <f t="shared" si="17"/>
        <v>10.428571428571429</v>
      </c>
    </row>
    <row r="348" spans="2:14" x14ac:dyDescent="0.2">
      <c r="B348" s="44">
        <v>2015</v>
      </c>
      <c r="C348" s="263">
        <v>42348</v>
      </c>
      <c r="D348" s="264">
        <f t="shared" si="15"/>
        <v>4</v>
      </c>
      <c r="E348" s="44">
        <v>163</v>
      </c>
      <c r="F348" s="44">
        <v>12</v>
      </c>
      <c r="G348" s="44">
        <v>181</v>
      </c>
      <c r="H348" s="44">
        <v>193</v>
      </c>
      <c r="I348" s="44">
        <v>1283</v>
      </c>
      <c r="J348" s="44">
        <v>77</v>
      </c>
      <c r="K348" s="44">
        <v>1584</v>
      </c>
      <c r="L348" s="44">
        <v>1661</v>
      </c>
      <c r="M348" s="44">
        <f t="shared" si="16"/>
        <v>175</v>
      </c>
      <c r="N348" s="44">
        <f t="shared" si="17"/>
        <v>9</v>
      </c>
    </row>
    <row r="349" spans="2:14" x14ac:dyDescent="0.2">
      <c r="B349" s="44">
        <v>2015</v>
      </c>
      <c r="C349" s="263">
        <v>42349</v>
      </c>
      <c r="D349" s="264">
        <f t="shared" si="15"/>
        <v>5</v>
      </c>
      <c r="E349" s="44">
        <v>202</v>
      </c>
      <c r="F349" s="44">
        <v>10</v>
      </c>
      <c r="G349" s="44">
        <v>261</v>
      </c>
      <c r="H349" s="44">
        <v>271</v>
      </c>
      <c r="I349" s="44">
        <v>1262</v>
      </c>
      <c r="J349" s="44">
        <v>80</v>
      </c>
      <c r="K349" s="44">
        <v>1556</v>
      </c>
      <c r="L349" s="44">
        <v>1636</v>
      </c>
      <c r="M349" s="44">
        <f t="shared" si="16"/>
        <v>172</v>
      </c>
      <c r="N349" s="44">
        <f t="shared" si="17"/>
        <v>9.5714285714285712</v>
      </c>
    </row>
    <row r="350" spans="2:14" x14ac:dyDescent="0.2">
      <c r="B350" s="44">
        <v>2015</v>
      </c>
      <c r="C350" s="263">
        <v>42350</v>
      </c>
      <c r="D350" s="264">
        <f t="shared" si="15"/>
        <v>6</v>
      </c>
      <c r="E350" s="44">
        <v>139</v>
      </c>
      <c r="F350" s="44">
        <v>7</v>
      </c>
      <c r="G350" s="44">
        <v>173</v>
      </c>
      <c r="H350" s="44">
        <v>180</v>
      </c>
      <c r="I350" s="44">
        <v>1246</v>
      </c>
      <c r="J350" s="44">
        <v>73</v>
      </c>
      <c r="K350" s="44">
        <v>1527</v>
      </c>
      <c r="L350" s="44">
        <v>1600</v>
      </c>
      <c r="M350" s="44">
        <f t="shared" si="16"/>
        <v>171.57142857142858</v>
      </c>
      <c r="N350" s="44">
        <f t="shared" si="17"/>
        <v>9.4285714285714288</v>
      </c>
    </row>
    <row r="351" spans="2:14" x14ac:dyDescent="0.2">
      <c r="B351" s="44">
        <v>2015</v>
      </c>
      <c r="C351" s="263">
        <v>42351</v>
      </c>
      <c r="D351" s="264">
        <f t="shared" si="15"/>
        <v>7</v>
      </c>
      <c r="E351" s="44">
        <v>124</v>
      </c>
      <c r="F351" s="44">
        <v>5</v>
      </c>
      <c r="G351" s="44">
        <v>176</v>
      </c>
      <c r="H351" s="44">
        <v>181</v>
      </c>
      <c r="I351" s="44">
        <v>1225</v>
      </c>
      <c r="J351" s="44">
        <v>63</v>
      </c>
      <c r="K351" s="44">
        <v>1510</v>
      </c>
      <c r="L351" s="44">
        <v>1573</v>
      </c>
      <c r="M351" s="44">
        <f t="shared" si="16"/>
        <v>167.28571428571428</v>
      </c>
      <c r="N351" s="44">
        <f t="shared" si="17"/>
        <v>9</v>
      </c>
    </row>
    <row r="352" spans="2:14" x14ac:dyDescent="0.2">
      <c r="B352" s="44">
        <v>2015</v>
      </c>
      <c r="C352" s="263">
        <v>42352</v>
      </c>
      <c r="D352" s="264">
        <f t="shared" si="15"/>
        <v>1</v>
      </c>
      <c r="E352" s="44">
        <v>152</v>
      </c>
      <c r="F352" s="44">
        <v>8</v>
      </c>
      <c r="G352" s="44">
        <v>174</v>
      </c>
      <c r="H352" s="44">
        <v>182</v>
      </c>
      <c r="I352" s="44">
        <v>1204</v>
      </c>
      <c r="J352" s="44">
        <v>67</v>
      </c>
      <c r="K352" s="44">
        <v>1481</v>
      </c>
      <c r="L352" s="44">
        <v>1548</v>
      </c>
      <c r="M352" s="44">
        <f t="shared" si="16"/>
        <v>175.71428571428572</v>
      </c>
      <c r="N352" s="44">
        <f t="shared" si="17"/>
        <v>8.4285714285714288</v>
      </c>
    </row>
    <row r="353" spans="2:14" x14ac:dyDescent="0.2">
      <c r="B353" s="44">
        <v>2015</v>
      </c>
      <c r="C353" s="263">
        <v>42353</v>
      </c>
      <c r="D353" s="264">
        <f t="shared" si="15"/>
        <v>2</v>
      </c>
      <c r="E353" s="44">
        <v>206</v>
      </c>
      <c r="F353" s="44">
        <v>10</v>
      </c>
      <c r="G353" s="44">
        <v>246</v>
      </c>
      <c r="H353" s="44">
        <v>256</v>
      </c>
      <c r="I353" s="44">
        <v>1201</v>
      </c>
      <c r="J353" s="44">
        <v>66</v>
      </c>
      <c r="K353" s="44">
        <v>1472</v>
      </c>
      <c r="L353" s="44">
        <v>1538</v>
      </c>
      <c r="M353" s="44">
        <f t="shared" si="16"/>
        <v>176</v>
      </c>
      <c r="N353" s="44">
        <f t="shared" si="17"/>
        <v>7.8571428571428568</v>
      </c>
    </row>
    <row r="354" spans="2:14" x14ac:dyDescent="0.2">
      <c r="B354" s="44">
        <v>2015</v>
      </c>
      <c r="C354" s="263">
        <v>42354</v>
      </c>
      <c r="D354" s="264">
        <f t="shared" si="15"/>
        <v>3</v>
      </c>
      <c r="E354" s="44">
        <v>185</v>
      </c>
      <c r="F354" s="44">
        <v>11</v>
      </c>
      <c r="G354" s="44">
        <v>216</v>
      </c>
      <c r="H354" s="44">
        <v>227</v>
      </c>
      <c r="I354" s="44">
        <v>1171</v>
      </c>
      <c r="J354" s="44">
        <v>63</v>
      </c>
      <c r="K354" s="44">
        <v>1427</v>
      </c>
      <c r="L354" s="44">
        <v>1490</v>
      </c>
      <c r="M354" s="44">
        <f t="shared" si="16"/>
        <v>177</v>
      </c>
      <c r="N354" s="44">
        <f t="shared" si="17"/>
        <v>7.5714285714285712</v>
      </c>
    </row>
    <row r="355" spans="2:14" x14ac:dyDescent="0.2">
      <c r="B355" s="44">
        <v>2015</v>
      </c>
      <c r="C355" s="263">
        <v>42355</v>
      </c>
      <c r="D355" s="264">
        <f t="shared" si="15"/>
        <v>4</v>
      </c>
      <c r="E355" s="44">
        <v>222</v>
      </c>
      <c r="F355" s="44">
        <v>8</v>
      </c>
      <c r="G355" s="44">
        <v>272</v>
      </c>
      <c r="H355" s="44">
        <v>280</v>
      </c>
      <c r="I355" s="44">
        <v>1230</v>
      </c>
      <c r="J355" s="44">
        <v>59</v>
      </c>
      <c r="K355" s="44">
        <v>1518</v>
      </c>
      <c r="L355" s="44">
        <v>1577</v>
      </c>
      <c r="M355" s="44">
        <f t="shared" si="16"/>
        <v>174.85714285714286</v>
      </c>
      <c r="N355" s="44">
        <f t="shared" si="17"/>
        <v>8.4285714285714288</v>
      </c>
    </row>
    <row r="356" spans="2:14" x14ac:dyDescent="0.2">
      <c r="B356" s="44">
        <v>2015</v>
      </c>
      <c r="C356" s="263">
        <v>42356</v>
      </c>
      <c r="D356" s="264">
        <f t="shared" si="15"/>
        <v>5</v>
      </c>
      <c r="E356" s="44">
        <v>204</v>
      </c>
      <c r="F356" s="44">
        <v>6</v>
      </c>
      <c r="G356" s="44">
        <v>255</v>
      </c>
      <c r="H356" s="44">
        <v>261</v>
      </c>
      <c r="I356" s="44">
        <v>1232</v>
      </c>
      <c r="J356" s="44">
        <v>55</v>
      </c>
      <c r="K356" s="44">
        <v>1512</v>
      </c>
      <c r="L356" s="44">
        <v>1567</v>
      </c>
      <c r="M356" s="44">
        <f t="shared" si="16"/>
        <v>175.71428571428572</v>
      </c>
      <c r="N356" s="44">
        <f t="shared" si="17"/>
        <v>8.4285714285714288</v>
      </c>
    </row>
    <row r="357" spans="2:14" x14ac:dyDescent="0.2">
      <c r="B357" s="44">
        <v>2015</v>
      </c>
      <c r="C357" s="263">
        <v>42357</v>
      </c>
      <c r="D357" s="264">
        <f t="shared" si="15"/>
        <v>6</v>
      </c>
      <c r="E357" s="44">
        <v>146</v>
      </c>
      <c r="F357" s="44">
        <v>5</v>
      </c>
      <c r="G357" s="44">
        <v>190</v>
      </c>
      <c r="H357" s="44">
        <v>195</v>
      </c>
      <c r="I357" s="44">
        <v>1239</v>
      </c>
      <c r="J357" s="44">
        <v>53</v>
      </c>
      <c r="K357" s="44">
        <v>1529</v>
      </c>
      <c r="L357" s="44">
        <v>1582</v>
      </c>
      <c r="M357" s="44">
        <f t="shared" si="16"/>
        <v>166.57142857142858</v>
      </c>
      <c r="N357" s="44">
        <f t="shared" si="17"/>
        <v>8.7142857142857135</v>
      </c>
    </row>
    <row r="358" spans="2:14" x14ac:dyDescent="0.2">
      <c r="B358" s="44">
        <v>2015</v>
      </c>
      <c r="C358" s="263">
        <v>42358</v>
      </c>
      <c r="D358" s="264">
        <f t="shared" si="15"/>
        <v>7</v>
      </c>
      <c r="E358" s="44">
        <v>109</v>
      </c>
      <c r="F358" s="44">
        <v>11</v>
      </c>
      <c r="G358" s="44">
        <v>162</v>
      </c>
      <c r="H358" s="44">
        <v>173</v>
      </c>
      <c r="I358" s="44">
        <v>1224</v>
      </c>
      <c r="J358" s="44">
        <v>59</v>
      </c>
      <c r="K358" s="44">
        <v>1515</v>
      </c>
      <c r="L358" s="44">
        <v>1574</v>
      </c>
      <c r="M358" s="44">
        <f t="shared" si="16"/>
        <v>163.57142857142858</v>
      </c>
      <c r="N358" s="44">
        <f t="shared" si="17"/>
        <v>8.7142857142857135</v>
      </c>
    </row>
    <row r="359" spans="2:14" x14ac:dyDescent="0.2">
      <c r="B359" s="44">
        <v>2015</v>
      </c>
      <c r="C359" s="263">
        <v>42359</v>
      </c>
      <c r="D359" s="264">
        <f t="shared" si="15"/>
        <v>1</v>
      </c>
      <c r="E359" s="44">
        <v>158</v>
      </c>
      <c r="F359" s="44">
        <v>8</v>
      </c>
      <c r="G359" s="44">
        <v>186</v>
      </c>
      <c r="H359" s="44">
        <v>194</v>
      </c>
      <c r="I359" s="44">
        <v>1230</v>
      </c>
      <c r="J359" s="44">
        <v>59</v>
      </c>
      <c r="K359" s="44">
        <v>1527</v>
      </c>
      <c r="L359" s="44">
        <v>1586</v>
      </c>
      <c r="M359" s="44">
        <f t="shared" si="16"/>
        <v>149</v>
      </c>
      <c r="N359" s="44">
        <f t="shared" si="17"/>
        <v>9.4285714285714288</v>
      </c>
    </row>
    <row r="360" spans="2:14" x14ac:dyDescent="0.2">
      <c r="B360" s="44">
        <v>2015</v>
      </c>
      <c r="C360" s="263">
        <v>42360</v>
      </c>
      <c r="D360" s="264">
        <f t="shared" si="15"/>
        <v>2</v>
      </c>
      <c r="E360" s="44">
        <v>142</v>
      </c>
      <c r="F360" s="44">
        <v>12</v>
      </c>
      <c r="G360" s="44">
        <v>164</v>
      </c>
      <c r="H360" s="44">
        <v>176</v>
      </c>
      <c r="I360" s="44">
        <v>1166</v>
      </c>
      <c r="J360" s="44">
        <v>61</v>
      </c>
      <c r="K360" s="44">
        <v>1445</v>
      </c>
      <c r="L360" s="44">
        <v>1506</v>
      </c>
      <c r="M360" s="44">
        <f t="shared" si="16"/>
        <v>130</v>
      </c>
      <c r="N360" s="44">
        <f t="shared" si="17"/>
        <v>10.285714285714286</v>
      </c>
    </row>
    <row r="361" spans="2:14" x14ac:dyDescent="0.2">
      <c r="B361" s="44">
        <v>2015</v>
      </c>
      <c r="C361" s="263">
        <v>42361</v>
      </c>
      <c r="D361" s="264">
        <f t="shared" si="15"/>
        <v>3</v>
      </c>
      <c r="E361" s="44">
        <v>164</v>
      </c>
      <c r="F361" s="44">
        <v>11</v>
      </c>
      <c r="G361" s="44">
        <v>190</v>
      </c>
      <c r="H361" s="44">
        <v>201</v>
      </c>
      <c r="I361" s="44">
        <v>1145</v>
      </c>
      <c r="J361" s="44">
        <v>61</v>
      </c>
      <c r="K361" s="44">
        <v>1419</v>
      </c>
      <c r="L361" s="44">
        <v>1480</v>
      </c>
      <c r="M361" s="44">
        <f t="shared" si="16"/>
        <v>123.57142857142857</v>
      </c>
      <c r="N361" s="44">
        <f t="shared" si="17"/>
        <v>10.714285714285714</v>
      </c>
    </row>
    <row r="362" spans="2:14" x14ac:dyDescent="0.2">
      <c r="B362" s="44">
        <v>2015</v>
      </c>
      <c r="C362" s="263">
        <v>42362</v>
      </c>
      <c r="D362" s="264">
        <f t="shared" si="15"/>
        <v>4</v>
      </c>
      <c r="E362" s="44">
        <v>120</v>
      </c>
      <c r="F362" s="44">
        <v>13</v>
      </c>
      <c r="G362" s="44">
        <v>152</v>
      </c>
      <c r="H362" s="44">
        <v>165</v>
      </c>
      <c r="I362" s="44">
        <v>1043</v>
      </c>
      <c r="J362" s="44">
        <v>66</v>
      </c>
      <c r="K362" s="44">
        <v>1299</v>
      </c>
      <c r="L362" s="44">
        <v>1365</v>
      </c>
      <c r="M362" s="44">
        <f t="shared" si="16"/>
        <v>123.71428571428571</v>
      </c>
      <c r="N362" s="44">
        <f t="shared" si="17"/>
        <v>10.428571428571429</v>
      </c>
    </row>
    <row r="363" spans="2:14" x14ac:dyDescent="0.2">
      <c r="B363" s="44">
        <v>2015</v>
      </c>
      <c r="C363" s="263">
        <v>42363</v>
      </c>
      <c r="D363" s="264">
        <f t="shared" si="15"/>
        <v>5</v>
      </c>
      <c r="E363" s="44">
        <v>71</v>
      </c>
      <c r="F363" s="44">
        <v>12</v>
      </c>
      <c r="G363" s="44">
        <v>84</v>
      </c>
      <c r="H363" s="44">
        <v>96</v>
      </c>
      <c r="I363" s="44">
        <v>910</v>
      </c>
      <c r="J363" s="44">
        <v>72</v>
      </c>
      <c r="K363" s="44">
        <v>1128</v>
      </c>
      <c r="L363" s="44">
        <v>1200</v>
      </c>
      <c r="M363" s="44">
        <f t="shared" si="16"/>
        <v>119</v>
      </c>
      <c r="N363" s="44">
        <f t="shared" si="17"/>
        <v>11.285714285714286</v>
      </c>
    </row>
    <row r="364" spans="2:14" x14ac:dyDescent="0.2">
      <c r="B364" s="44">
        <v>2015</v>
      </c>
      <c r="C364" s="263">
        <v>42364</v>
      </c>
      <c r="D364" s="264">
        <f t="shared" si="15"/>
        <v>6</v>
      </c>
      <c r="E364" s="44">
        <v>101</v>
      </c>
      <c r="F364" s="44">
        <v>8</v>
      </c>
      <c r="G364" s="44">
        <v>135</v>
      </c>
      <c r="H364" s="44">
        <v>143</v>
      </c>
      <c r="I364" s="44">
        <v>865</v>
      </c>
      <c r="J364" s="44">
        <v>75</v>
      </c>
      <c r="K364" s="44">
        <v>1073</v>
      </c>
      <c r="L364" s="44">
        <v>1148</v>
      </c>
      <c r="M364" s="44">
        <f t="shared" si="16"/>
        <v>115.85714285714286</v>
      </c>
      <c r="N364" s="44">
        <f t="shared" si="17"/>
        <v>10.428571428571429</v>
      </c>
    </row>
    <row r="365" spans="2:14" x14ac:dyDescent="0.2">
      <c r="B365" s="44">
        <v>2015</v>
      </c>
      <c r="C365" s="263">
        <v>42365</v>
      </c>
      <c r="D365" s="264">
        <f t="shared" si="15"/>
        <v>7</v>
      </c>
      <c r="E365" s="44">
        <v>110</v>
      </c>
      <c r="F365" s="44">
        <v>9</v>
      </c>
      <c r="G365" s="44">
        <v>156</v>
      </c>
      <c r="H365" s="44">
        <v>165</v>
      </c>
      <c r="I365" s="44">
        <v>866</v>
      </c>
      <c r="J365" s="44">
        <v>73</v>
      </c>
      <c r="K365" s="44">
        <v>1067</v>
      </c>
      <c r="L365" s="44">
        <v>1140</v>
      </c>
      <c r="M365" s="44">
        <f t="shared" si="16"/>
        <v>108.42857142857143</v>
      </c>
      <c r="N365" s="44">
        <f t="shared" si="17"/>
        <v>10</v>
      </c>
    </row>
    <row r="366" spans="2:14" x14ac:dyDescent="0.2">
      <c r="B366" s="44">
        <v>2015</v>
      </c>
      <c r="C366" s="263">
        <v>42366</v>
      </c>
      <c r="D366" s="264">
        <f t="shared" si="15"/>
        <v>1</v>
      </c>
      <c r="E366" s="44">
        <v>125</v>
      </c>
      <c r="F366" s="44">
        <v>14</v>
      </c>
      <c r="G366" s="44">
        <v>161</v>
      </c>
      <c r="H366" s="44">
        <v>175</v>
      </c>
      <c r="I366" s="44">
        <v>833</v>
      </c>
      <c r="J366" s="44">
        <v>79</v>
      </c>
      <c r="K366" s="44">
        <v>1042</v>
      </c>
      <c r="L366" s="44">
        <v>1121</v>
      </c>
      <c r="M366" s="44">
        <f t="shared" si="16"/>
        <v>106.42857142857143</v>
      </c>
      <c r="N366" s="44">
        <f t="shared" si="17"/>
        <v>9.8571428571428577</v>
      </c>
    </row>
    <row r="367" spans="2:14" x14ac:dyDescent="0.2">
      <c r="B367" s="44">
        <v>2015</v>
      </c>
      <c r="C367" s="263">
        <v>42367</v>
      </c>
      <c r="D367" s="264">
        <f t="shared" si="15"/>
        <v>2</v>
      </c>
      <c r="E367" s="44">
        <v>120</v>
      </c>
      <c r="F367" s="44">
        <v>6</v>
      </c>
      <c r="G367" s="44">
        <v>151</v>
      </c>
      <c r="H367" s="44">
        <v>157</v>
      </c>
      <c r="I367" s="44">
        <v>811</v>
      </c>
      <c r="J367" s="44">
        <v>73</v>
      </c>
      <c r="K367" s="44">
        <v>1029</v>
      </c>
      <c r="L367" s="44">
        <v>1102</v>
      </c>
      <c r="M367" s="44">
        <f t="shared" si="16"/>
        <v>112.28571428571429</v>
      </c>
      <c r="N367" s="44">
        <f t="shared" si="17"/>
        <v>9.8571428571428577</v>
      </c>
    </row>
    <row r="368" spans="2:14" x14ac:dyDescent="0.2">
      <c r="B368" s="44">
        <v>2015</v>
      </c>
      <c r="C368" s="263">
        <v>42368</v>
      </c>
      <c r="D368" s="264">
        <f t="shared" si="15"/>
        <v>3</v>
      </c>
      <c r="E368" s="44">
        <v>112</v>
      </c>
      <c r="F368" s="44">
        <v>8</v>
      </c>
      <c r="G368" s="44">
        <v>145</v>
      </c>
      <c r="H368" s="44">
        <v>153</v>
      </c>
      <c r="I368" s="44">
        <v>759</v>
      </c>
      <c r="J368" s="44">
        <v>70</v>
      </c>
      <c r="K368" s="44">
        <v>984</v>
      </c>
      <c r="L368" s="44">
        <v>1054</v>
      </c>
      <c r="M368" s="44">
        <f t="shared" si="16"/>
        <v>115.28571428571429</v>
      </c>
      <c r="N368" s="44">
        <f t="shared" si="17"/>
        <v>9.5714285714285712</v>
      </c>
    </row>
    <row r="369" spans="2:14" x14ac:dyDescent="0.2">
      <c r="B369" s="44">
        <v>2015</v>
      </c>
      <c r="C369" s="263">
        <v>42369</v>
      </c>
      <c r="D369" s="264">
        <f t="shared" si="15"/>
        <v>4</v>
      </c>
      <c r="E369" s="44">
        <v>106</v>
      </c>
      <c r="F369" s="44">
        <v>12</v>
      </c>
      <c r="G369" s="44">
        <v>145</v>
      </c>
      <c r="H369" s="44">
        <v>157</v>
      </c>
      <c r="I369" s="44">
        <v>745</v>
      </c>
      <c r="J369" s="44">
        <v>69</v>
      </c>
      <c r="K369" s="44">
        <v>977</v>
      </c>
      <c r="L369" s="44">
        <v>1046</v>
      </c>
      <c r="M369" s="44">
        <f t="shared" si="16"/>
        <v>114.71428571428571</v>
      </c>
      <c r="N369" s="44">
        <f t="shared" si="17"/>
        <v>8.8571428571428577</v>
      </c>
    </row>
    <row r="370" spans="2:14" x14ac:dyDescent="0.2">
      <c r="B370" s="44">
        <v>2016</v>
      </c>
      <c r="C370" s="263">
        <v>42370</v>
      </c>
      <c r="D370" s="264">
        <f t="shared" si="15"/>
        <v>5</v>
      </c>
      <c r="E370" s="44">
        <v>112</v>
      </c>
      <c r="F370" s="44">
        <v>12</v>
      </c>
      <c r="G370" s="44">
        <v>173</v>
      </c>
      <c r="H370" s="44">
        <v>185</v>
      </c>
      <c r="I370" s="44">
        <v>786</v>
      </c>
      <c r="J370" s="44">
        <v>69</v>
      </c>
      <c r="K370" s="44">
        <v>1066</v>
      </c>
      <c r="L370" s="44">
        <v>1135</v>
      </c>
      <c r="M370" s="44">
        <f t="shared" si="16"/>
        <v>118.85714285714286</v>
      </c>
      <c r="N370" s="44">
        <f t="shared" si="17"/>
        <v>8</v>
      </c>
    </row>
    <row r="371" spans="2:14" x14ac:dyDescent="0.2">
      <c r="B371" s="44">
        <v>2016</v>
      </c>
      <c r="C371" s="263">
        <v>42371</v>
      </c>
      <c r="D371" s="264">
        <f t="shared" si="15"/>
        <v>6</v>
      </c>
      <c r="E371" s="44">
        <v>122</v>
      </c>
      <c r="F371" s="44">
        <v>6</v>
      </c>
      <c r="G371" s="44">
        <v>196</v>
      </c>
      <c r="H371" s="44">
        <v>202</v>
      </c>
      <c r="I371" s="44">
        <v>807</v>
      </c>
      <c r="J371" s="44">
        <v>67</v>
      </c>
      <c r="K371" s="44">
        <v>1127</v>
      </c>
      <c r="L371" s="44">
        <v>1194</v>
      </c>
      <c r="M371" s="44">
        <f t="shared" si="16"/>
        <v>125</v>
      </c>
      <c r="N371" s="44">
        <f t="shared" si="17"/>
        <v>7.8571428571428568</v>
      </c>
    </row>
    <row r="372" spans="2:14" x14ac:dyDescent="0.2">
      <c r="B372" s="44">
        <v>2016</v>
      </c>
      <c r="C372" s="263">
        <v>42372</v>
      </c>
      <c r="D372" s="264">
        <f t="shared" si="15"/>
        <v>7</v>
      </c>
      <c r="E372" s="44">
        <v>106</v>
      </c>
      <c r="F372" s="44">
        <v>4</v>
      </c>
      <c r="G372" s="44">
        <v>153</v>
      </c>
      <c r="H372" s="44">
        <v>157</v>
      </c>
      <c r="I372" s="44">
        <v>803</v>
      </c>
      <c r="J372" s="44">
        <v>62</v>
      </c>
      <c r="K372" s="44">
        <v>1124</v>
      </c>
      <c r="L372" s="44">
        <v>1186</v>
      </c>
      <c r="M372" s="44">
        <f t="shared" si="16"/>
        <v>133</v>
      </c>
      <c r="N372" s="44">
        <f t="shared" si="17"/>
        <v>8</v>
      </c>
    </row>
    <row r="373" spans="2:14" x14ac:dyDescent="0.2">
      <c r="B373" s="44">
        <v>2016</v>
      </c>
      <c r="C373" s="263">
        <v>42373</v>
      </c>
      <c r="D373" s="264">
        <f t="shared" si="15"/>
        <v>1</v>
      </c>
      <c r="E373" s="44">
        <v>154</v>
      </c>
      <c r="F373" s="44">
        <v>8</v>
      </c>
      <c r="G373" s="44">
        <v>197</v>
      </c>
      <c r="H373" s="44">
        <v>205</v>
      </c>
      <c r="I373" s="44">
        <v>832</v>
      </c>
      <c r="J373" s="44">
        <v>56</v>
      </c>
      <c r="K373" s="44">
        <v>1160</v>
      </c>
      <c r="L373" s="44">
        <v>1216</v>
      </c>
      <c r="M373" s="44">
        <f t="shared" si="16"/>
        <v>144.71428571428572</v>
      </c>
      <c r="N373" s="44">
        <f t="shared" si="17"/>
        <v>7.8571428571428568</v>
      </c>
    </row>
    <row r="374" spans="2:14" x14ac:dyDescent="0.2">
      <c r="B374" s="44">
        <v>2016</v>
      </c>
      <c r="C374" s="263">
        <v>42374</v>
      </c>
      <c r="D374" s="264">
        <f t="shared" si="15"/>
        <v>2</v>
      </c>
      <c r="E374" s="44">
        <v>163</v>
      </c>
      <c r="F374" s="44">
        <v>5</v>
      </c>
      <c r="G374" s="44">
        <v>194</v>
      </c>
      <c r="H374" s="44">
        <v>199</v>
      </c>
      <c r="I374" s="44">
        <v>875</v>
      </c>
      <c r="J374" s="44">
        <v>55</v>
      </c>
      <c r="K374" s="44">
        <v>1203</v>
      </c>
      <c r="L374" s="44">
        <v>1258</v>
      </c>
      <c r="M374" s="44">
        <f t="shared" si="16"/>
        <v>156.71428571428572</v>
      </c>
      <c r="N374" s="44">
        <f t="shared" si="17"/>
        <v>7.1428571428571432</v>
      </c>
    </row>
    <row r="375" spans="2:14" x14ac:dyDescent="0.2">
      <c r="B375" s="44">
        <v>2016</v>
      </c>
      <c r="C375" s="263">
        <v>42375</v>
      </c>
      <c r="D375" s="264">
        <f t="shared" si="15"/>
        <v>3</v>
      </c>
      <c r="E375" s="44">
        <v>168</v>
      </c>
      <c r="F375" s="44">
        <v>9</v>
      </c>
      <c r="G375" s="44">
        <v>187</v>
      </c>
      <c r="H375" s="44">
        <v>196</v>
      </c>
      <c r="I375" s="44">
        <v>931</v>
      </c>
      <c r="J375" s="44">
        <v>56</v>
      </c>
      <c r="K375" s="44">
        <v>1245</v>
      </c>
      <c r="L375" s="44">
        <v>1301</v>
      </c>
      <c r="M375" s="44">
        <f t="shared" si="16"/>
        <v>160.57142857142858</v>
      </c>
      <c r="N375" s="44">
        <f t="shared" si="17"/>
        <v>6.8571428571428568</v>
      </c>
    </row>
    <row r="376" spans="2:14" x14ac:dyDescent="0.2">
      <c r="B376" s="44">
        <v>2016</v>
      </c>
      <c r="C376" s="263">
        <v>42376</v>
      </c>
      <c r="D376" s="264">
        <f t="shared" si="15"/>
        <v>4</v>
      </c>
      <c r="E376" s="44">
        <v>188</v>
      </c>
      <c r="F376" s="44">
        <v>11</v>
      </c>
      <c r="G376" s="44">
        <v>204</v>
      </c>
      <c r="H376" s="44">
        <v>215</v>
      </c>
      <c r="I376" s="44">
        <v>1013</v>
      </c>
      <c r="J376" s="44">
        <v>55</v>
      </c>
      <c r="K376" s="44">
        <v>1304</v>
      </c>
      <c r="L376" s="44">
        <v>1359</v>
      </c>
      <c r="M376" s="44">
        <f t="shared" si="16"/>
        <v>163.42857142857142</v>
      </c>
      <c r="N376" s="44">
        <f t="shared" si="17"/>
        <v>7.2857142857142856</v>
      </c>
    </row>
    <row r="377" spans="2:14" x14ac:dyDescent="0.2">
      <c r="B377" s="44">
        <v>2016</v>
      </c>
      <c r="C377" s="263">
        <v>42377</v>
      </c>
      <c r="D377" s="264">
        <f t="shared" si="15"/>
        <v>5</v>
      </c>
      <c r="E377" s="44">
        <v>196</v>
      </c>
      <c r="F377" s="44">
        <v>7</v>
      </c>
      <c r="G377" s="44">
        <v>259</v>
      </c>
      <c r="H377" s="44">
        <v>266</v>
      </c>
      <c r="I377" s="44">
        <v>1097</v>
      </c>
      <c r="J377" s="44">
        <v>50</v>
      </c>
      <c r="K377" s="44">
        <v>1390</v>
      </c>
      <c r="L377" s="44">
        <v>1440</v>
      </c>
      <c r="M377" s="44">
        <f t="shared" si="16"/>
        <v>163</v>
      </c>
      <c r="N377" s="44">
        <f t="shared" si="17"/>
        <v>7.1428571428571432</v>
      </c>
    </row>
    <row r="378" spans="2:14" x14ac:dyDescent="0.2">
      <c r="B378" s="44">
        <v>2016</v>
      </c>
      <c r="C378" s="263">
        <v>42378</v>
      </c>
      <c r="D378" s="264">
        <f t="shared" si="15"/>
        <v>6</v>
      </c>
      <c r="E378" s="44">
        <v>149</v>
      </c>
      <c r="F378" s="44">
        <v>4</v>
      </c>
      <c r="G378" s="44">
        <v>210</v>
      </c>
      <c r="H378" s="44">
        <v>214</v>
      </c>
      <c r="I378" s="44">
        <v>1124</v>
      </c>
      <c r="J378" s="44">
        <v>48</v>
      </c>
      <c r="K378" s="44">
        <v>1404</v>
      </c>
      <c r="L378" s="44">
        <v>1452</v>
      </c>
      <c r="M378" s="44">
        <f t="shared" si="16"/>
        <v>165.42857142857142</v>
      </c>
      <c r="N378" s="44">
        <f t="shared" si="17"/>
        <v>8.2857142857142865</v>
      </c>
    </row>
    <row r="379" spans="2:14" x14ac:dyDescent="0.2">
      <c r="B379" s="44">
        <v>2016</v>
      </c>
      <c r="C379" s="263">
        <v>42379</v>
      </c>
      <c r="D379" s="264">
        <f t="shared" si="15"/>
        <v>7</v>
      </c>
      <c r="E379" s="44">
        <v>126</v>
      </c>
      <c r="F379" s="44">
        <v>7</v>
      </c>
      <c r="G379" s="44">
        <v>173</v>
      </c>
      <c r="H379" s="44">
        <v>180</v>
      </c>
      <c r="I379" s="44">
        <v>1144</v>
      </c>
      <c r="J379" s="44">
        <v>51</v>
      </c>
      <c r="K379" s="44">
        <v>1424</v>
      </c>
      <c r="L379" s="44">
        <v>1475</v>
      </c>
      <c r="M379" s="44">
        <f t="shared" si="16"/>
        <v>164</v>
      </c>
      <c r="N379" s="44">
        <f t="shared" si="17"/>
        <v>8</v>
      </c>
    </row>
    <row r="380" spans="2:14" x14ac:dyDescent="0.2">
      <c r="B380" s="44">
        <v>2016</v>
      </c>
      <c r="C380" s="263">
        <v>42380</v>
      </c>
      <c r="D380" s="264">
        <f t="shared" si="15"/>
        <v>1</v>
      </c>
      <c r="E380" s="44">
        <v>151</v>
      </c>
      <c r="F380" s="44">
        <v>7</v>
      </c>
      <c r="G380" s="44">
        <v>173</v>
      </c>
      <c r="H380" s="44">
        <v>180</v>
      </c>
      <c r="I380" s="44">
        <v>1141</v>
      </c>
      <c r="J380" s="44">
        <v>50</v>
      </c>
      <c r="K380" s="44">
        <v>1400</v>
      </c>
      <c r="L380" s="44">
        <v>1450</v>
      </c>
      <c r="M380" s="44">
        <f t="shared" si="16"/>
        <v>167.14285714285714</v>
      </c>
      <c r="N380" s="44">
        <f t="shared" si="17"/>
        <v>7.8571428571428568</v>
      </c>
    </row>
    <row r="381" spans="2:14" x14ac:dyDescent="0.2">
      <c r="B381" s="44">
        <v>2016</v>
      </c>
      <c r="C381" s="263">
        <v>42381</v>
      </c>
      <c r="D381" s="264">
        <f t="shared" si="15"/>
        <v>2</v>
      </c>
      <c r="E381" s="44">
        <v>180</v>
      </c>
      <c r="F381" s="44">
        <v>13</v>
      </c>
      <c r="G381" s="44">
        <v>224</v>
      </c>
      <c r="H381" s="44">
        <v>237</v>
      </c>
      <c r="I381" s="44">
        <v>1158</v>
      </c>
      <c r="J381" s="44">
        <v>58</v>
      </c>
      <c r="K381" s="44">
        <v>1430</v>
      </c>
      <c r="L381" s="44">
        <v>1488</v>
      </c>
      <c r="M381" s="44">
        <f t="shared" si="16"/>
        <v>168.85714285714286</v>
      </c>
      <c r="N381" s="44">
        <f t="shared" si="17"/>
        <v>7.8571428571428568</v>
      </c>
    </row>
    <row r="382" spans="2:14" x14ac:dyDescent="0.2">
      <c r="B382" s="44">
        <v>2016</v>
      </c>
      <c r="C382" s="263">
        <v>42382</v>
      </c>
      <c r="D382" s="264">
        <f t="shared" si="15"/>
        <v>3</v>
      </c>
      <c r="E382" s="44">
        <v>158</v>
      </c>
      <c r="F382" s="44">
        <v>7</v>
      </c>
      <c r="G382" s="44">
        <v>182</v>
      </c>
      <c r="H382" s="44">
        <v>189</v>
      </c>
      <c r="I382" s="44">
        <v>1148</v>
      </c>
      <c r="J382" s="44">
        <v>56</v>
      </c>
      <c r="K382" s="44">
        <v>1425</v>
      </c>
      <c r="L382" s="44">
        <v>1481</v>
      </c>
      <c r="M382" s="44">
        <f t="shared" si="16"/>
        <v>168</v>
      </c>
      <c r="N382" s="44">
        <f t="shared" si="17"/>
        <v>9.5714285714285712</v>
      </c>
    </row>
    <row r="383" spans="2:14" x14ac:dyDescent="0.2">
      <c r="B383" s="44">
        <v>2016</v>
      </c>
      <c r="C383" s="263">
        <v>42383</v>
      </c>
      <c r="D383" s="264">
        <f t="shared" si="15"/>
        <v>4</v>
      </c>
      <c r="E383" s="44">
        <v>210</v>
      </c>
      <c r="F383" s="44">
        <v>10</v>
      </c>
      <c r="G383" s="44">
        <v>258</v>
      </c>
      <c r="H383" s="44">
        <v>268</v>
      </c>
      <c r="I383" s="44">
        <v>1170</v>
      </c>
      <c r="J383" s="44">
        <v>55</v>
      </c>
      <c r="K383" s="44">
        <v>1479</v>
      </c>
      <c r="L383" s="44">
        <v>1534</v>
      </c>
      <c r="M383" s="44">
        <f t="shared" si="16"/>
        <v>161.28571428571428</v>
      </c>
      <c r="N383" s="44">
        <f t="shared" si="17"/>
        <v>9.8571428571428577</v>
      </c>
    </row>
    <row r="384" spans="2:14" x14ac:dyDescent="0.2">
      <c r="B384" s="44">
        <v>2016</v>
      </c>
      <c r="C384" s="263">
        <v>42384</v>
      </c>
      <c r="D384" s="264">
        <f t="shared" si="15"/>
        <v>5</v>
      </c>
      <c r="E384" s="44">
        <v>208</v>
      </c>
      <c r="F384" s="44">
        <v>7</v>
      </c>
      <c r="G384" s="44">
        <v>246</v>
      </c>
      <c r="H384" s="44">
        <v>253</v>
      </c>
      <c r="I384" s="44">
        <v>1182</v>
      </c>
      <c r="J384" s="44">
        <v>55</v>
      </c>
      <c r="K384" s="44">
        <v>1466</v>
      </c>
      <c r="L384" s="44">
        <v>1521</v>
      </c>
      <c r="M384" s="44">
        <f t="shared" si="16"/>
        <v>157.42857142857142</v>
      </c>
      <c r="N384" s="44">
        <f t="shared" si="17"/>
        <v>9.7142857142857135</v>
      </c>
    </row>
    <row r="385" spans="2:14" x14ac:dyDescent="0.2">
      <c r="B385" s="44">
        <v>2016</v>
      </c>
      <c r="C385" s="263">
        <v>42385</v>
      </c>
      <c r="D385" s="264">
        <f t="shared" si="15"/>
        <v>6</v>
      </c>
      <c r="E385" s="44">
        <v>143</v>
      </c>
      <c r="F385" s="44">
        <v>16</v>
      </c>
      <c r="G385" s="44">
        <v>193</v>
      </c>
      <c r="H385" s="44">
        <v>209</v>
      </c>
      <c r="I385" s="44">
        <v>1176</v>
      </c>
      <c r="J385" s="44">
        <v>67</v>
      </c>
      <c r="K385" s="44">
        <v>1449</v>
      </c>
      <c r="L385" s="44">
        <v>1516</v>
      </c>
      <c r="M385" s="44">
        <f t="shared" si="16"/>
        <v>149</v>
      </c>
      <c r="N385" s="44">
        <f t="shared" si="17"/>
        <v>8.4285714285714288</v>
      </c>
    </row>
    <row r="386" spans="2:14" x14ac:dyDescent="0.2">
      <c r="B386" s="44">
        <v>2016</v>
      </c>
      <c r="C386" s="263">
        <v>42386</v>
      </c>
      <c r="D386" s="264">
        <f t="shared" si="15"/>
        <v>7</v>
      </c>
      <c r="E386" s="44">
        <v>79</v>
      </c>
      <c r="F386" s="44">
        <v>9</v>
      </c>
      <c r="G386" s="44">
        <v>106</v>
      </c>
      <c r="H386" s="44">
        <v>115</v>
      </c>
      <c r="I386" s="44">
        <v>1129</v>
      </c>
      <c r="J386" s="44">
        <v>69</v>
      </c>
      <c r="K386" s="44">
        <v>1382</v>
      </c>
      <c r="L386" s="44">
        <v>1451</v>
      </c>
      <c r="M386" s="44">
        <f t="shared" si="16"/>
        <v>147</v>
      </c>
      <c r="N386" s="44">
        <f t="shared" si="17"/>
        <v>8.2857142857142865</v>
      </c>
    </row>
    <row r="387" spans="2:14" x14ac:dyDescent="0.2">
      <c r="B387" s="44">
        <v>2016</v>
      </c>
      <c r="C387" s="263">
        <v>42387</v>
      </c>
      <c r="D387" s="264">
        <f t="shared" si="15"/>
        <v>1</v>
      </c>
      <c r="E387" s="44">
        <v>124</v>
      </c>
      <c r="F387" s="44">
        <v>6</v>
      </c>
      <c r="G387" s="44">
        <v>153</v>
      </c>
      <c r="H387" s="44">
        <v>159</v>
      </c>
      <c r="I387" s="44">
        <v>1102</v>
      </c>
      <c r="J387" s="44">
        <v>68</v>
      </c>
      <c r="K387" s="44">
        <v>1362</v>
      </c>
      <c r="L387" s="44">
        <v>1430</v>
      </c>
      <c r="M387" s="44">
        <f t="shared" si="16"/>
        <v>141.42857142857142</v>
      </c>
      <c r="N387" s="44">
        <f t="shared" si="17"/>
        <v>7.5714285714285712</v>
      </c>
    </row>
    <row r="388" spans="2:14" x14ac:dyDescent="0.2">
      <c r="B388" s="44">
        <v>2016</v>
      </c>
      <c r="C388" s="263">
        <v>42388</v>
      </c>
      <c r="D388" s="264">
        <f t="shared" si="15"/>
        <v>2</v>
      </c>
      <c r="E388" s="44">
        <v>121</v>
      </c>
      <c r="F388" s="44">
        <v>4</v>
      </c>
      <c r="G388" s="44">
        <v>149</v>
      </c>
      <c r="H388" s="44">
        <v>153</v>
      </c>
      <c r="I388" s="44">
        <v>1043</v>
      </c>
      <c r="J388" s="44">
        <v>59</v>
      </c>
      <c r="K388" s="44">
        <v>1287</v>
      </c>
      <c r="L388" s="44">
        <v>1346</v>
      </c>
      <c r="M388" s="44">
        <f t="shared" si="16"/>
        <v>138.14285714285714</v>
      </c>
      <c r="N388" s="44">
        <f t="shared" si="17"/>
        <v>7.5714285714285712</v>
      </c>
    </row>
    <row r="389" spans="2:14" x14ac:dyDescent="0.2">
      <c r="B389" s="44">
        <v>2016</v>
      </c>
      <c r="C389" s="263">
        <v>42389</v>
      </c>
      <c r="D389" s="264">
        <f t="shared" si="15"/>
        <v>3</v>
      </c>
      <c r="E389" s="44">
        <v>144</v>
      </c>
      <c r="F389" s="44">
        <v>6</v>
      </c>
      <c r="G389" s="44">
        <v>166</v>
      </c>
      <c r="H389" s="44">
        <v>172</v>
      </c>
      <c r="I389" s="44">
        <v>1029</v>
      </c>
      <c r="J389" s="44">
        <v>58</v>
      </c>
      <c r="K389" s="44">
        <v>1271</v>
      </c>
      <c r="L389" s="44">
        <v>1329</v>
      </c>
      <c r="M389" s="44">
        <f t="shared" si="16"/>
        <v>136.85714285714286</v>
      </c>
      <c r="N389" s="44">
        <f t="shared" si="17"/>
        <v>6.4285714285714288</v>
      </c>
    </row>
    <row r="390" spans="2:14" x14ac:dyDescent="0.2">
      <c r="B390" s="44">
        <v>2016</v>
      </c>
      <c r="C390" s="263">
        <v>42390</v>
      </c>
      <c r="D390" s="264">
        <f t="shared" ref="D390:D453" si="18">IF(WEEKDAY(C390)-1=0,7,WEEKDAY(C390)-1)</f>
        <v>4</v>
      </c>
      <c r="E390" s="44">
        <v>171</v>
      </c>
      <c r="F390" s="44">
        <v>5</v>
      </c>
      <c r="G390" s="44">
        <v>215</v>
      </c>
      <c r="H390" s="44">
        <v>220</v>
      </c>
      <c r="I390" s="44">
        <v>990</v>
      </c>
      <c r="J390" s="44">
        <v>53</v>
      </c>
      <c r="K390" s="44">
        <v>1228</v>
      </c>
      <c r="L390" s="44">
        <v>1281</v>
      </c>
      <c r="M390" s="44">
        <f t="shared" si="16"/>
        <v>142</v>
      </c>
      <c r="N390" s="44">
        <f t="shared" si="17"/>
        <v>6.1428571428571432</v>
      </c>
    </row>
    <row r="391" spans="2:14" x14ac:dyDescent="0.2">
      <c r="B391" s="44">
        <v>2016</v>
      </c>
      <c r="C391" s="263">
        <v>42391</v>
      </c>
      <c r="D391" s="264">
        <f t="shared" si="18"/>
        <v>5</v>
      </c>
      <c r="E391" s="44">
        <v>185</v>
      </c>
      <c r="F391" s="44">
        <v>7</v>
      </c>
      <c r="G391" s="44">
        <v>233</v>
      </c>
      <c r="H391" s="44">
        <v>240</v>
      </c>
      <c r="I391" s="44">
        <v>967</v>
      </c>
      <c r="J391" s="44">
        <v>53</v>
      </c>
      <c r="K391" s="44">
        <v>1215</v>
      </c>
      <c r="L391" s="44">
        <v>1268</v>
      </c>
      <c r="M391" s="44">
        <f t="shared" si="16"/>
        <v>144.14285714285714</v>
      </c>
      <c r="N391" s="44">
        <f t="shared" si="17"/>
        <v>6.1428571428571432</v>
      </c>
    </row>
    <row r="392" spans="2:14" x14ac:dyDescent="0.2">
      <c r="B392" s="44">
        <v>2016</v>
      </c>
      <c r="C392" s="263">
        <v>42392</v>
      </c>
      <c r="D392" s="264">
        <f t="shared" si="18"/>
        <v>6</v>
      </c>
      <c r="E392" s="44">
        <v>134</v>
      </c>
      <c r="F392" s="44">
        <v>8</v>
      </c>
      <c r="G392" s="44">
        <v>205</v>
      </c>
      <c r="H392" s="44">
        <v>213</v>
      </c>
      <c r="I392" s="44">
        <v>958</v>
      </c>
      <c r="J392" s="44">
        <v>45</v>
      </c>
      <c r="K392" s="44">
        <v>1227</v>
      </c>
      <c r="L392" s="44">
        <v>1272</v>
      </c>
      <c r="M392" s="44">
        <f t="shared" si="16"/>
        <v>145.57142857142858</v>
      </c>
      <c r="N392" s="44">
        <f t="shared" si="17"/>
        <v>6.4285714285714288</v>
      </c>
    </row>
    <row r="393" spans="2:14" x14ac:dyDescent="0.2">
      <c r="B393" s="44">
        <v>2016</v>
      </c>
      <c r="C393" s="263">
        <v>42393</v>
      </c>
      <c r="D393" s="264">
        <f t="shared" si="18"/>
        <v>7</v>
      </c>
      <c r="E393" s="44">
        <v>115</v>
      </c>
      <c r="F393" s="44">
        <v>7</v>
      </c>
      <c r="G393" s="44">
        <v>176</v>
      </c>
      <c r="H393" s="44">
        <v>183</v>
      </c>
      <c r="I393" s="44">
        <v>994</v>
      </c>
      <c r="J393" s="44">
        <v>43</v>
      </c>
      <c r="K393" s="44">
        <v>1297</v>
      </c>
      <c r="L393" s="44">
        <v>1340</v>
      </c>
      <c r="M393" s="44">
        <f t="shared" ref="M393:M456" si="19">(E390+E391+E392+E393+E394+E395+E396)/7</f>
        <v>146.14285714285714</v>
      </c>
      <c r="N393" s="44">
        <f t="shared" ref="N393:N456" si="20">(F390+F391+F392+F393+F394+F395+F396)/7</f>
        <v>6.4285714285714288</v>
      </c>
    </row>
    <row r="394" spans="2:14" x14ac:dyDescent="0.2">
      <c r="B394" s="44">
        <v>2016</v>
      </c>
      <c r="C394" s="263">
        <v>42394</v>
      </c>
      <c r="D394" s="264">
        <f t="shared" si="18"/>
        <v>1</v>
      </c>
      <c r="E394" s="44">
        <v>139</v>
      </c>
      <c r="F394" s="44">
        <v>6</v>
      </c>
      <c r="G394" s="44">
        <v>161</v>
      </c>
      <c r="H394" s="44">
        <v>167</v>
      </c>
      <c r="I394" s="44">
        <v>1009</v>
      </c>
      <c r="J394" s="44">
        <v>43</v>
      </c>
      <c r="K394" s="44">
        <v>1305</v>
      </c>
      <c r="L394" s="44">
        <v>1348</v>
      </c>
      <c r="M394" s="44">
        <f t="shared" si="19"/>
        <v>147.57142857142858</v>
      </c>
      <c r="N394" s="44">
        <f t="shared" si="20"/>
        <v>7</v>
      </c>
    </row>
    <row r="395" spans="2:14" x14ac:dyDescent="0.2">
      <c r="B395" s="44">
        <v>2016</v>
      </c>
      <c r="C395" s="263">
        <v>42395</v>
      </c>
      <c r="D395" s="264">
        <f t="shared" si="18"/>
        <v>2</v>
      </c>
      <c r="E395" s="44">
        <v>131</v>
      </c>
      <c r="F395" s="44">
        <v>6</v>
      </c>
      <c r="G395" s="44">
        <v>156</v>
      </c>
      <c r="H395" s="44">
        <v>162</v>
      </c>
      <c r="I395" s="44">
        <v>1019</v>
      </c>
      <c r="J395" s="44">
        <v>45</v>
      </c>
      <c r="K395" s="44">
        <v>1312</v>
      </c>
      <c r="L395" s="44">
        <v>1357</v>
      </c>
      <c r="M395" s="44">
        <f t="shared" si="19"/>
        <v>142.57142857142858</v>
      </c>
      <c r="N395" s="44">
        <f t="shared" si="20"/>
        <v>7.5714285714285712</v>
      </c>
    </row>
    <row r="396" spans="2:14" x14ac:dyDescent="0.2">
      <c r="B396" s="44">
        <v>2016</v>
      </c>
      <c r="C396" s="263">
        <v>42396</v>
      </c>
      <c r="D396" s="264">
        <f t="shared" si="18"/>
        <v>3</v>
      </c>
      <c r="E396" s="44">
        <v>148</v>
      </c>
      <c r="F396" s="44">
        <v>6</v>
      </c>
      <c r="G396" s="44">
        <v>180</v>
      </c>
      <c r="H396" s="44">
        <v>186</v>
      </c>
      <c r="I396" s="44">
        <v>1023</v>
      </c>
      <c r="J396" s="44">
        <v>45</v>
      </c>
      <c r="K396" s="44">
        <v>1326</v>
      </c>
      <c r="L396" s="44">
        <v>1371</v>
      </c>
      <c r="M396" s="44">
        <f t="shared" si="19"/>
        <v>143.14285714285714</v>
      </c>
      <c r="N396" s="44">
        <f t="shared" si="20"/>
        <v>7.7142857142857144</v>
      </c>
    </row>
    <row r="397" spans="2:14" x14ac:dyDescent="0.2">
      <c r="B397" s="44">
        <v>2016</v>
      </c>
      <c r="C397" s="263">
        <v>42397</v>
      </c>
      <c r="D397" s="264">
        <f t="shared" si="18"/>
        <v>4</v>
      </c>
      <c r="E397" s="44">
        <v>181</v>
      </c>
      <c r="F397" s="44">
        <v>9</v>
      </c>
      <c r="G397" s="44">
        <v>212</v>
      </c>
      <c r="H397" s="44">
        <v>221</v>
      </c>
      <c r="I397" s="44">
        <v>1033</v>
      </c>
      <c r="J397" s="44">
        <v>49</v>
      </c>
      <c r="K397" s="44">
        <v>1323</v>
      </c>
      <c r="L397" s="44">
        <v>1372</v>
      </c>
      <c r="M397" s="44">
        <f t="shared" si="19"/>
        <v>149.71428571428572</v>
      </c>
      <c r="N397" s="44">
        <f t="shared" si="20"/>
        <v>7.2857142857142856</v>
      </c>
    </row>
    <row r="398" spans="2:14" x14ac:dyDescent="0.2">
      <c r="B398" s="44">
        <v>2016</v>
      </c>
      <c r="C398" s="263">
        <v>42398</v>
      </c>
      <c r="D398" s="264">
        <f t="shared" si="18"/>
        <v>5</v>
      </c>
      <c r="E398" s="44">
        <v>150</v>
      </c>
      <c r="F398" s="44">
        <v>11</v>
      </c>
      <c r="G398" s="44">
        <v>165</v>
      </c>
      <c r="H398" s="44">
        <v>176</v>
      </c>
      <c r="I398" s="44">
        <v>998</v>
      </c>
      <c r="J398" s="44">
        <v>53</v>
      </c>
      <c r="K398" s="44">
        <v>1255</v>
      </c>
      <c r="L398" s="44">
        <v>1308</v>
      </c>
      <c r="M398" s="44">
        <f t="shared" si="19"/>
        <v>151.14285714285714</v>
      </c>
      <c r="N398" s="44">
        <f t="shared" si="20"/>
        <v>7.4285714285714288</v>
      </c>
    </row>
    <row r="399" spans="2:14" x14ac:dyDescent="0.2">
      <c r="B399" s="44">
        <v>2016</v>
      </c>
      <c r="C399" s="263">
        <v>42399</v>
      </c>
      <c r="D399" s="264">
        <f t="shared" si="18"/>
        <v>6</v>
      </c>
      <c r="E399" s="44">
        <v>138</v>
      </c>
      <c r="F399" s="44">
        <v>9</v>
      </c>
      <c r="G399" s="44">
        <v>189</v>
      </c>
      <c r="H399" s="44">
        <v>198</v>
      </c>
      <c r="I399" s="44">
        <v>1002</v>
      </c>
      <c r="J399" s="44">
        <v>54</v>
      </c>
      <c r="K399" s="44">
        <v>1239</v>
      </c>
      <c r="L399" s="44">
        <v>1293</v>
      </c>
      <c r="M399" s="44">
        <f t="shared" si="19"/>
        <v>153.28571428571428</v>
      </c>
      <c r="N399" s="44">
        <f t="shared" si="20"/>
        <v>7.8571428571428568</v>
      </c>
    </row>
    <row r="400" spans="2:14" x14ac:dyDescent="0.2">
      <c r="B400" s="44">
        <v>2016</v>
      </c>
      <c r="C400" s="263">
        <v>42400</v>
      </c>
      <c r="D400" s="264">
        <f t="shared" si="18"/>
        <v>7</v>
      </c>
      <c r="E400" s="44">
        <v>161</v>
      </c>
      <c r="F400" s="44">
        <v>4</v>
      </c>
      <c r="G400" s="44">
        <v>227</v>
      </c>
      <c r="H400" s="44">
        <v>231</v>
      </c>
      <c r="I400" s="44">
        <v>1048</v>
      </c>
      <c r="J400" s="44">
        <v>51</v>
      </c>
      <c r="K400" s="44">
        <v>1290</v>
      </c>
      <c r="L400" s="44">
        <v>1341</v>
      </c>
      <c r="M400" s="44">
        <f t="shared" si="19"/>
        <v>158</v>
      </c>
      <c r="N400" s="44">
        <f t="shared" si="20"/>
        <v>8.1428571428571423</v>
      </c>
    </row>
    <row r="401" spans="2:14" x14ac:dyDescent="0.2">
      <c r="B401" s="44">
        <v>2016</v>
      </c>
      <c r="C401" s="263">
        <v>42401</v>
      </c>
      <c r="D401" s="264">
        <f t="shared" si="18"/>
        <v>1</v>
      </c>
      <c r="E401" s="44">
        <v>149</v>
      </c>
      <c r="F401" s="44">
        <v>7</v>
      </c>
      <c r="G401" s="44">
        <v>192</v>
      </c>
      <c r="H401" s="44">
        <v>199</v>
      </c>
      <c r="I401" s="44">
        <v>1058</v>
      </c>
      <c r="J401" s="44">
        <v>52</v>
      </c>
      <c r="K401" s="44">
        <v>1321</v>
      </c>
      <c r="L401" s="44">
        <v>1373</v>
      </c>
      <c r="M401" s="44">
        <f t="shared" si="19"/>
        <v>153.14285714285714</v>
      </c>
      <c r="N401" s="44">
        <f t="shared" si="20"/>
        <v>9</v>
      </c>
    </row>
    <row r="402" spans="2:14" x14ac:dyDescent="0.2">
      <c r="B402" s="44">
        <v>2016</v>
      </c>
      <c r="C402" s="263">
        <v>42402</v>
      </c>
      <c r="D402" s="264">
        <f t="shared" si="18"/>
        <v>2</v>
      </c>
      <c r="E402" s="44">
        <v>146</v>
      </c>
      <c r="F402" s="44">
        <v>9</v>
      </c>
      <c r="G402" s="44">
        <v>169</v>
      </c>
      <c r="H402" s="44">
        <v>178</v>
      </c>
      <c r="I402" s="44">
        <v>1073</v>
      </c>
      <c r="J402" s="44">
        <v>55</v>
      </c>
      <c r="K402" s="44">
        <v>1334</v>
      </c>
      <c r="L402" s="44">
        <v>1389</v>
      </c>
      <c r="M402" s="44">
        <f t="shared" si="19"/>
        <v>155</v>
      </c>
      <c r="N402" s="44">
        <f t="shared" si="20"/>
        <v>9.2857142857142865</v>
      </c>
    </row>
    <row r="403" spans="2:14" x14ac:dyDescent="0.2">
      <c r="B403" s="44">
        <v>2016</v>
      </c>
      <c r="C403" s="263">
        <v>42403</v>
      </c>
      <c r="D403" s="264">
        <f t="shared" si="18"/>
        <v>3</v>
      </c>
      <c r="E403" s="44">
        <v>181</v>
      </c>
      <c r="F403" s="44">
        <v>8</v>
      </c>
      <c r="G403" s="44">
        <v>211</v>
      </c>
      <c r="H403" s="44">
        <v>219</v>
      </c>
      <c r="I403" s="44">
        <v>1106</v>
      </c>
      <c r="J403" s="44">
        <v>57</v>
      </c>
      <c r="K403" s="44">
        <v>1365</v>
      </c>
      <c r="L403" s="44">
        <v>1422</v>
      </c>
      <c r="M403" s="44">
        <f t="shared" si="19"/>
        <v>155.57142857142858</v>
      </c>
      <c r="N403" s="44">
        <f t="shared" si="20"/>
        <v>9.7142857142857135</v>
      </c>
    </row>
    <row r="404" spans="2:14" x14ac:dyDescent="0.2">
      <c r="B404" s="44">
        <v>2016</v>
      </c>
      <c r="C404" s="263">
        <v>42404</v>
      </c>
      <c r="D404" s="264">
        <f t="shared" si="18"/>
        <v>4</v>
      </c>
      <c r="E404" s="44">
        <v>147</v>
      </c>
      <c r="F404" s="44">
        <v>15</v>
      </c>
      <c r="G404" s="44">
        <v>153</v>
      </c>
      <c r="H404" s="44">
        <v>168</v>
      </c>
      <c r="I404" s="44">
        <v>1072</v>
      </c>
      <c r="J404" s="44">
        <v>63</v>
      </c>
      <c r="K404" s="44">
        <v>1306</v>
      </c>
      <c r="L404" s="44">
        <v>1369</v>
      </c>
      <c r="M404" s="44">
        <f t="shared" si="19"/>
        <v>147.85714285714286</v>
      </c>
      <c r="N404" s="44">
        <f t="shared" si="20"/>
        <v>9.7142857142857135</v>
      </c>
    </row>
    <row r="405" spans="2:14" x14ac:dyDescent="0.2">
      <c r="B405" s="44">
        <v>2016</v>
      </c>
      <c r="C405" s="263">
        <v>42405</v>
      </c>
      <c r="D405" s="264">
        <f t="shared" si="18"/>
        <v>5</v>
      </c>
      <c r="E405" s="44">
        <v>163</v>
      </c>
      <c r="F405" s="44">
        <v>13</v>
      </c>
      <c r="G405" s="44">
        <v>181</v>
      </c>
      <c r="H405" s="44">
        <v>194</v>
      </c>
      <c r="I405" s="44">
        <v>1085</v>
      </c>
      <c r="J405" s="44">
        <v>65</v>
      </c>
      <c r="K405" s="44">
        <v>1322</v>
      </c>
      <c r="L405" s="44">
        <v>1387</v>
      </c>
      <c r="M405" s="44">
        <f t="shared" si="19"/>
        <v>146.57142857142858</v>
      </c>
      <c r="N405" s="44">
        <f t="shared" si="20"/>
        <v>11.285714285714286</v>
      </c>
    </row>
    <row r="406" spans="2:14" x14ac:dyDescent="0.2">
      <c r="B406" s="44">
        <v>2016</v>
      </c>
      <c r="C406" s="263">
        <v>42406</v>
      </c>
      <c r="D406" s="264">
        <f t="shared" si="18"/>
        <v>6</v>
      </c>
      <c r="E406" s="44">
        <v>142</v>
      </c>
      <c r="F406" s="44">
        <v>12</v>
      </c>
      <c r="G406" s="44">
        <v>172</v>
      </c>
      <c r="H406" s="44">
        <v>184</v>
      </c>
      <c r="I406" s="44">
        <v>1089</v>
      </c>
      <c r="J406" s="44">
        <v>68</v>
      </c>
      <c r="K406" s="44">
        <v>1305</v>
      </c>
      <c r="L406" s="44">
        <v>1373</v>
      </c>
      <c r="M406" s="44">
        <f t="shared" si="19"/>
        <v>149.14285714285714</v>
      </c>
      <c r="N406" s="44">
        <f t="shared" si="20"/>
        <v>10.428571428571429</v>
      </c>
    </row>
    <row r="407" spans="2:14" x14ac:dyDescent="0.2">
      <c r="B407" s="44">
        <v>2016</v>
      </c>
      <c r="C407" s="263">
        <v>42407</v>
      </c>
      <c r="D407" s="264">
        <f t="shared" si="18"/>
        <v>7</v>
      </c>
      <c r="E407" s="44">
        <v>107</v>
      </c>
      <c r="F407" s="44">
        <v>4</v>
      </c>
      <c r="G407" s="44">
        <v>146</v>
      </c>
      <c r="H407" s="44">
        <v>150</v>
      </c>
      <c r="I407" s="44">
        <v>1035</v>
      </c>
      <c r="J407" s="44">
        <v>68</v>
      </c>
      <c r="K407" s="44">
        <v>1224</v>
      </c>
      <c r="L407" s="44">
        <v>1292</v>
      </c>
      <c r="M407" s="44">
        <f t="shared" si="19"/>
        <v>145.85714285714286</v>
      </c>
      <c r="N407" s="44">
        <f t="shared" si="20"/>
        <v>10.571428571428571</v>
      </c>
    </row>
    <row r="408" spans="2:14" x14ac:dyDescent="0.2">
      <c r="B408" s="44">
        <v>2016</v>
      </c>
      <c r="C408" s="263">
        <v>42408</v>
      </c>
      <c r="D408" s="264">
        <f t="shared" si="18"/>
        <v>1</v>
      </c>
      <c r="E408" s="44">
        <v>140</v>
      </c>
      <c r="F408" s="44">
        <v>18</v>
      </c>
      <c r="G408" s="44">
        <v>155</v>
      </c>
      <c r="H408" s="44">
        <v>173</v>
      </c>
      <c r="I408" s="44">
        <v>1026</v>
      </c>
      <c r="J408" s="44">
        <v>79</v>
      </c>
      <c r="K408" s="44">
        <v>1187</v>
      </c>
      <c r="L408" s="44">
        <v>1266</v>
      </c>
      <c r="M408" s="44">
        <f t="shared" si="19"/>
        <v>146.14285714285714</v>
      </c>
      <c r="N408" s="44">
        <f t="shared" si="20"/>
        <v>10</v>
      </c>
    </row>
    <row r="409" spans="2:14" x14ac:dyDescent="0.2">
      <c r="B409" s="44">
        <v>2016</v>
      </c>
      <c r="C409" s="263">
        <v>42409</v>
      </c>
      <c r="D409" s="264">
        <f t="shared" si="18"/>
        <v>2</v>
      </c>
      <c r="E409" s="44">
        <v>164</v>
      </c>
      <c r="F409" s="44">
        <v>3</v>
      </c>
      <c r="G409" s="44">
        <v>188</v>
      </c>
      <c r="H409" s="44">
        <v>191</v>
      </c>
      <c r="I409" s="44">
        <v>1044</v>
      </c>
      <c r="J409" s="44">
        <v>73</v>
      </c>
      <c r="K409" s="44">
        <v>1206</v>
      </c>
      <c r="L409" s="44">
        <v>1279</v>
      </c>
      <c r="M409" s="44">
        <f t="shared" si="19"/>
        <v>147</v>
      </c>
      <c r="N409" s="44">
        <f t="shared" si="20"/>
        <v>9.7142857142857135</v>
      </c>
    </row>
    <row r="410" spans="2:14" x14ac:dyDescent="0.2">
      <c r="B410" s="44">
        <v>2016</v>
      </c>
      <c r="C410" s="263">
        <v>42410</v>
      </c>
      <c r="D410" s="264">
        <f t="shared" si="18"/>
        <v>3</v>
      </c>
      <c r="E410" s="44">
        <v>158</v>
      </c>
      <c r="F410" s="44">
        <v>9</v>
      </c>
      <c r="G410" s="44">
        <v>200</v>
      </c>
      <c r="H410" s="44">
        <v>209</v>
      </c>
      <c r="I410" s="44">
        <v>1021</v>
      </c>
      <c r="J410" s="44">
        <v>74</v>
      </c>
      <c r="K410" s="44">
        <v>1195</v>
      </c>
      <c r="L410" s="44">
        <v>1269</v>
      </c>
      <c r="M410" s="44">
        <f t="shared" si="19"/>
        <v>149.28571428571428</v>
      </c>
      <c r="N410" s="44">
        <f t="shared" si="20"/>
        <v>9.2857142857142865</v>
      </c>
    </row>
    <row r="411" spans="2:14" x14ac:dyDescent="0.2">
      <c r="B411" s="44">
        <v>2016</v>
      </c>
      <c r="C411" s="263">
        <v>42411</v>
      </c>
      <c r="D411" s="264">
        <f t="shared" si="18"/>
        <v>4</v>
      </c>
      <c r="E411" s="44">
        <v>149</v>
      </c>
      <c r="F411" s="44">
        <v>11</v>
      </c>
      <c r="G411" s="44">
        <v>169</v>
      </c>
      <c r="H411" s="44">
        <v>180</v>
      </c>
      <c r="I411" s="44">
        <v>1023</v>
      </c>
      <c r="J411" s="44">
        <v>70</v>
      </c>
      <c r="K411" s="44">
        <v>1211</v>
      </c>
      <c r="L411" s="44">
        <v>1281</v>
      </c>
      <c r="M411" s="44">
        <f t="shared" si="19"/>
        <v>150.57142857142858</v>
      </c>
      <c r="N411" s="44">
        <f t="shared" si="20"/>
        <v>9.8571428571428577</v>
      </c>
    </row>
    <row r="412" spans="2:14" x14ac:dyDescent="0.2">
      <c r="B412" s="44">
        <v>2016</v>
      </c>
      <c r="C412" s="263">
        <v>42412</v>
      </c>
      <c r="D412" s="264">
        <f t="shared" si="18"/>
        <v>5</v>
      </c>
      <c r="E412" s="44">
        <v>169</v>
      </c>
      <c r="F412" s="44">
        <v>11</v>
      </c>
      <c r="G412" s="44">
        <v>208</v>
      </c>
      <c r="H412" s="44">
        <v>219</v>
      </c>
      <c r="I412" s="44">
        <v>1029</v>
      </c>
      <c r="J412" s="44">
        <v>68</v>
      </c>
      <c r="K412" s="44">
        <v>1238</v>
      </c>
      <c r="L412" s="44">
        <v>1306</v>
      </c>
      <c r="M412" s="44">
        <f t="shared" si="19"/>
        <v>148.71428571428572</v>
      </c>
      <c r="N412" s="44">
        <f t="shared" si="20"/>
        <v>8.5714285714285712</v>
      </c>
    </row>
    <row r="413" spans="2:14" x14ac:dyDescent="0.2">
      <c r="B413" s="44">
        <v>2016</v>
      </c>
      <c r="C413" s="263">
        <v>42413</v>
      </c>
      <c r="D413" s="264">
        <f t="shared" si="18"/>
        <v>6</v>
      </c>
      <c r="E413" s="44">
        <v>158</v>
      </c>
      <c r="F413" s="44">
        <v>9</v>
      </c>
      <c r="G413" s="44">
        <v>199</v>
      </c>
      <c r="H413" s="44">
        <v>208</v>
      </c>
      <c r="I413" s="44">
        <v>1045</v>
      </c>
      <c r="J413" s="44">
        <v>65</v>
      </c>
      <c r="K413" s="44">
        <v>1265</v>
      </c>
      <c r="L413" s="44">
        <v>1330</v>
      </c>
      <c r="M413" s="44">
        <f t="shared" si="19"/>
        <v>144.71428571428572</v>
      </c>
      <c r="N413" s="44">
        <f t="shared" si="20"/>
        <v>9.2857142857142865</v>
      </c>
    </row>
    <row r="414" spans="2:14" x14ac:dyDescent="0.2">
      <c r="B414" s="44">
        <v>2016</v>
      </c>
      <c r="C414" s="263">
        <v>42414</v>
      </c>
      <c r="D414" s="264">
        <f t="shared" si="18"/>
        <v>7</v>
      </c>
      <c r="E414" s="44">
        <v>116</v>
      </c>
      <c r="F414" s="44">
        <v>8</v>
      </c>
      <c r="G414" s="44">
        <v>181</v>
      </c>
      <c r="H414" s="44">
        <v>189</v>
      </c>
      <c r="I414" s="44">
        <v>1054</v>
      </c>
      <c r="J414" s="44">
        <v>69</v>
      </c>
      <c r="K414" s="44">
        <v>1300</v>
      </c>
      <c r="L414" s="44">
        <v>1369</v>
      </c>
      <c r="M414" s="44">
        <f t="shared" si="19"/>
        <v>139.14285714285714</v>
      </c>
      <c r="N414" s="44">
        <f t="shared" si="20"/>
        <v>8.5714285714285712</v>
      </c>
    </row>
    <row r="415" spans="2:14" x14ac:dyDescent="0.2">
      <c r="B415" s="44">
        <v>2016</v>
      </c>
      <c r="C415" s="263">
        <v>42415</v>
      </c>
      <c r="D415" s="264">
        <f t="shared" si="18"/>
        <v>1</v>
      </c>
      <c r="E415" s="44">
        <v>127</v>
      </c>
      <c r="F415" s="44">
        <v>9</v>
      </c>
      <c r="G415" s="44">
        <v>146</v>
      </c>
      <c r="H415" s="44">
        <v>155</v>
      </c>
      <c r="I415" s="44">
        <v>1041</v>
      </c>
      <c r="J415" s="44">
        <v>60</v>
      </c>
      <c r="K415" s="44">
        <v>1291</v>
      </c>
      <c r="L415" s="44">
        <v>1351</v>
      </c>
      <c r="M415" s="44">
        <f t="shared" si="19"/>
        <v>134.14285714285714</v>
      </c>
      <c r="N415" s="44">
        <f t="shared" si="20"/>
        <v>8</v>
      </c>
    </row>
    <row r="416" spans="2:14" x14ac:dyDescent="0.2">
      <c r="B416" s="44">
        <v>2016</v>
      </c>
      <c r="C416" s="263">
        <v>42416</v>
      </c>
      <c r="D416" s="264">
        <f t="shared" si="18"/>
        <v>2</v>
      </c>
      <c r="E416" s="44">
        <v>136</v>
      </c>
      <c r="F416" s="44">
        <v>8</v>
      </c>
      <c r="G416" s="44">
        <v>158</v>
      </c>
      <c r="H416" s="44">
        <v>166</v>
      </c>
      <c r="I416" s="44">
        <v>1013</v>
      </c>
      <c r="J416" s="44">
        <v>65</v>
      </c>
      <c r="K416" s="44">
        <v>1261</v>
      </c>
      <c r="L416" s="44">
        <v>1326</v>
      </c>
      <c r="M416" s="44">
        <f t="shared" si="19"/>
        <v>133.42857142857142</v>
      </c>
      <c r="N416" s="44">
        <f t="shared" si="20"/>
        <v>8.4285714285714288</v>
      </c>
    </row>
    <row r="417" spans="2:14" x14ac:dyDescent="0.2">
      <c r="B417" s="44">
        <v>2016</v>
      </c>
      <c r="C417" s="263">
        <v>42417</v>
      </c>
      <c r="D417" s="264">
        <f t="shared" si="18"/>
        <v>3</v>
      </c>
      <c r="E417" s="44">
        <v>119</v>
      </c>
      <c r="F417" s="44">
        <v>4</v>
      </c>
      <c r="G417" s="44">
        <v>134</v>
      </c>
      <c r="H417" s="44">
        <v>138</v>
      </c>
      <c r="I417" s="44">
        <v>974</v>
      </c>
      <c r="J417" s="44">
        <v>60</v>
      </c>
      <c r="K417" s="44">
        <v>1195</v>
      </c>
      <c r="L417" s="44">
        <v>1255</v>
      </c>
      <c r="M417" s="44">
        <f t="shared" si="19"/>
        <v>127.42857142857143</v>
      </c>
      <c r="N417" s="44">
        <f t="shared" si="20"/>
        <v>8.1428571428571423</v>
      </c>
    </row>
    <row r="418" spans="2:14" x14ac:dyDescent="0.2">
      <c r="B418" s="44">
        <v>2016</v>
      </c>
      <c r="C418" s="263">
        <v>42418</v>
      </c>
      <c r="D418" s="264">
        <f t="shared" si="18"/>
        <v>4</v>
      </c>
      <c r="E418" s="44">
        <v>114</v>
      </c>
      <c r="F418" s="44">
        <v>7</v>
      </c>
      <c r="G418" s="44">
        <v>143</v>
      </c>
      <c r="H418" s="44">
        <v>150</v>
      </c>
      <c r="I418" s="44">
        <v>939</v>
      </c>
      <c r="J418" s="44">
        <v>56</v>
      </c>
      <c r="K418" s="44">
        <v>1169</v>
      </c>
      <c r="L418" s="44">
        <v>1225</v>
      </c>
      <c r="M418" s="44">
        <f t="shared" si="19"/>
        <v>124.71428571428571</v>
      </c>
      <c r="N418" s="44">
        <f t="shared" si="20"/>
        <v>8.7142857142857135</v>
      </c>
    </row>
    <row r="419" spans="2:14" x14ac:dyDescent="0.2">
      <c r="B419" s="44">
        <v>2016</v>
      </c>
      <c r="C419" s="263">
        <v>42419</v>
      </c>
      <c r="D419" s="264">
        <f t="shared" si="18"/>
        <v>5</v>
      </c>
      <c r="E419" s="44">
        <v>164</v>
      </c>
      <c r="F419" s="44">
        <v>14</v>
      </c>
      <c r="G419" s="44">
        <v>214</v>
      </c>
      <c r="H419" s="44">
        <v>228</v>
      </c>
      <c r="I419" s="44">
        <v>934</v>
      </c>
      <c r="J419" s="44">
        <v>59</v>
      </c>
      <c r="K419" s="44">
        <v>1175</v>
      </c>
      <c r="L419" s="44">
        <v>1234</v>
      </c>
      <c r="M419" s="44">
        <f t="shared" si="19"/>
        <v>123.85714285714286</v>
      </c>
      <c r="N419" s="44">
        <f t="shared" si="20"/>
        <v>8.1428571428571423</v>
      </c>
    </row>
    <row r="420" spans="2:14" x14ac:dyDescent="0.2">
      <c r="B420" s="44">
        <v>2016</v>
      </c>
      <c r="C420" s="263">
        <v>42420</v>
      </c>
      <c r="D420" s="264">
        <f t="shared" si="18"/>
        <v>6</v>
      </c>
      <c r="E420" s="44">
        <v>116</v>
      </c>
      <c r="F420" s="44">
        <v>7</v>
      </c>
      <c r="G420" s="44">
        <v>148</v>
      </c>
      <c r="H420" s="44">
        <v>155</v>
      </c>
      <c r="I420" s="44">
        <v>892</v>
      </c>
      <c r="J420" s="44">
        <v>57</v>
      </c>
      <c r="K420" s="44">
        <v>1124</v>
      </c>
      <c r="L420" s="44">
        <v>1181</v>
      </c>
      <c r="M420" s="44">
        <f t="shared" si="19"/>
        <v>122.71428571428571</v>
      </c>
      <c r="N420" s="44">
        <f t="shared" si="20"/>
        <v>8.1428571428571423</v>
      </c>
    </row>
    <row r="421" spans="2:14" x14ac:dyDescent="0.2">
      <c r="B421" s="44">
        <v>2016</v>
      </c>
      <c r="C421" s="263">
        <v>42421</v>
      </c>
      <c r="D421" s="264">
        <f t="shared" si="18"/>
        <v>7</v>
      </c>
      <c r="E421" s="44">
        <v>97</v>
      </c>
      <c r="F421" s="44">
        <v>12</v>
      </c>
      <c r="G421" s="44">
        <v>134</v>
      </c>
      <c r="H421" s="44">
        <v>146</v>
      </c>
      <c r="I421" s="44">
        <v>873</v>
      </c>
      <c r="J421" s="44">
        <v>61</v>
      </c>
      <c r="K421" s="44">
        <v>1077</v>
      </c>
      <c r="L421" s="44">
        <v>1138</v>
      </c>
      <c r="M421" s="44">
        <f t="shared" si="19"/>
        <v>121.42857142857143</v>
      </c>
      <c r="N421" s="44">
        <f t="shared" si="20"/>
        <v>8.7142857142857135</v>
      </c>
    </row>
    <row r="422" spans="2:14" x14ac:dyDescent="0.2">
      <c r="B422" s="44">
        <v>2016</v>
      </c>
      <c r="C422" s="263">
        <v>42422</v>
      </c>
      <c r="D422" s="264">
        <f t="shared" si="18"/>
        <v>1</v>
      </c>
      <c r="E422" s="44">
        <v>121</v>
      </c>
      <c r="F422" s="44">
        <v>5</v>
      </c>
      <c r="G422" s="44">
        <v>153</v>
      </c>
      <c r="H422" s="44">
        <v>158</v>
      </c>
      <c r="I422" s="44">
        <v>867</v>
      </c>
      <c r="J422" s="44">
        <v>57</v>
      </c>
      <c r="K422" s="44">
        <v>1084</v>
      </c>
      <c r="L422" s="44">
        <v>1141</v>
      </c>
      <c r="M422" s="44">
        <f t="shared" si="19"/>
        <v>124</v>
      </c>
      <c r="N422" s="44">
        <f t="shared" si="20"/>
        <v>9.2857142857142865</v>
      </c>
    </row>
    <row r="423" spans="2:14" x14ac:dyDescent="0.2">
      <c r="B423" s="44">
        <v>2016</v>
      </c>
      <c r="C423" s="263">
        <v>42423</v>
      </c>
      <c r="D423" s="264">
        <f t="shared" si="18"/>
        <v>2</v>
      </c>
      <c r="E423" s="44">
        <v>128</v>
      </c>
      <c r="F423" s="44">
        <v>8</v>
      </c>
      <c r="G423" s="44">
        <v>147</v>
      </c>
      <c r="H423" s="44">
        <v>155</v>
      </c>
      <c r="I423" s="44">
        <v>859</v>
      </c>
      <c r="J423" s="44">
        <v>57</v>
      </c>
      <c r="K423" s="44">
        <v>1073</v>
      </c>
      <c r="L423" s="44">
        <v>1130</v>
      </c>
      <c r="M423" s="44">
        <f t="shared" si="19"/>
        <v>123.28571428571429</v>
      </c>
      <c r="N423" s="44">
        <f t="shared" si="20"/>
        <v>9.1428571428571423</v>
      </c>
    </row>
    <row r="424" spans="2:14" x14ac:dyDescent="0.2">
      <c r="B424" s="44">
        <v>2016</v>
      </c>
      <c r="C424" s="263">
        <v>42424</v>
      </c>
      <c r="D424" s="264">
        <f t="shared" si="18"/>
        <v>3</v>
      </c>
      <c r="E424" s="44">
        <v>110</v>
      </c>
      <c r="F424" s="44">
        <v>8</v>
      </c>
      <c r="G424" s="44">
        <v>130</v>
      </c>
      <c r="H424" s="44">
        <v>138</v>
      </c>
      <c r="I424" s="44">
        <v>850</v>
      </c>
      <c r="J424" s="44">
        <v>61</v>
      </c>
      <c r="K424" s="44">
        <v>1069</v>
      </c>
      <c r="L424" s="44">
        <v>1130</v>
      </c>
      <c r="M424" s="44">
        <f t="shared" si="19"/>
        <v>124.14285714285714</v>
      </c>
      <c r="N424" s="44">
        <f t="shared" si="20"/>
        <v>9.2857142857142865</v>
      </c>
    </row>
    <row r="425" spans="2:14" x14ac:dyDescent="0.2">
      <c r="B425" s="44">
        <v>2016</v>
      </c>
      <c r="C425" s="263">
        <v>42425</v>
      </c>
      <c r="D425" s="264">
        <f t="shared" si="18"/>
        <v>4</v>
      </c>
      <c r="E425" s="44">
        <v>132</v>
      </c>
      <c r="F425" s="44">
        <v>11</v>
      </c>
      <c r="G425" s="44">
        <v>170</v>
      </c>
      <c r="H425" s="44">
        <v>181</v>
      </c>
      <c r="I425" s="44">
        <v>868</v>
      </c>
      <c r="J425" s="44">
        <v>65</v>
      </c>
      <c r="K425" s="44">
        <v>1096</v>
      </c>
      <c r="L425" s="44">
        <v>1161</v>
      </c>
      <c r="M425" s="44">
        <f t="shared" si="19"/>
        <v>124.14285714285714</v>
      </c>
      <c r="N425" s="44">
        <f t="shared" si="20"/>
        <v>8.1428571428571423</v>
      </c>
    </row>
    <row r="426" spans="2:14" x14ac:dyDescent="0.2">
      <c r="B426" s="44">
        <v>2016</v>
      </c>
      <c r="C426" s="263">
        <v>42426</v>
      </c>
      <c r="D426" s="264">
        <f t="shared" si="18"/>
        <v>5</v>
      </c>
      <c r="E426" s="44">
        <v>159</v>
      </c>
      <c r="F426" s="44">
        <v>13</v>
      </c>
      <c r="G426" s="44">
        <v>193</v>
      </c>
      <c r="H426" s="44">
        <v>206</v>
      </c>
      <c r="I426" s="44">
        <v>863</v>
      </c>
      <c r="J426" s="44">
        <v>64</v>
      </c>
      <c r="K426" s="44">
        <v>1075</v>
      </c>
      <c r="L426" s="44">
        <v>1139</v>
      </c>
      <c r="M426" s="44">
        <f t="shared" si="19"/>
        <v>125</v>
      </c>
      <c r="N426" s="44">
        <f t="shared" si="20"/>
        <v>8.5714285714285712</v>
      </c>
    </row>
    <row r="427" spans="2:14" x14ac:dyDescent="0.2">
      <c r="B427" s="44">
        <v>2016</v>
      </c>
      <c r="C427" s="263">
        <v>42427</v>
      </c>
      <c r="D427" s="264">
        <f t="shared" si="18"/>
        <v>6</v>
      </c>
      <c r="E427" s="44">
        <v>122</v>
      </c>
      <c r="F427" s="44">
        <v>8</v>
      </c>
      <c r="G427" s="44">
        <v>167</v>
      </c>
      <c r="H427" s="44">
        <v>175</v>
      </c>
      <c r="I427" s="44">
        <v>869</v>
      </c>
      <c r="J427" s="44">
        <v>65</v>
      </c>
      <c r="K427" s="44">
        <v>1094</v>
      </c>
      <c r="L427" s="44">
        <v>1159</v>
      </c>
      <c r="M427" s="44">
        <f t="shared" si="19"/>
        <v>130.85714285714286</v>
      </c>
      <c r="N427" s="44">
        <f t="shared" si="20"/>
        <v>8.4285714285714288</v>
      </c>
    </row>
    <row r="428" spans="2:14" x14ac:dyDescent="0.2">
      <c r="B428" s="44">
        <v>2016</v>
      </c>
      <c r="C428" s="263">
        <v>42428</v>
      </c>
      <c r="D428" s="264">
        <f t="shared" si="18"/>
        <v>7</v>
      </c>
      <c r="E428" s="44">
        <v>97</v>
      </c>
      <c r="F428" s="44">
        <v>4</v>
      </c>
      <c r="G428" s="44">
        <v>125</v>
      </c>
      <c r="H428" s="44">
        <v>129</v>
      </c>
      <c r="I428" s="44">
        <v>869</v>
      </c>
      <c r="J428" s="44">
        <v>57</v>
      </c>
      <c r="K428" s="44">
        <v>1085</v>
      </c>
      <c r="L428" s="44">
        <v>1142</v>
      </c>
      <c r="M428" s="44">
        <f t="shared" si="19"/>
        <v>136.42857142857142</v>
      </c>
      <c r="N428" s="44">
        <f t="shared" si="20"/>
        <v>9.5714285714285712</v>
      </c>
    </row>
    <row r="429" spans="2:14" x14ac:dyDescent="0.2">
      <c r="B429" s="44">
        <v>2016</v>
      </c>
      <c r="C429" s="263">
        <v>42429</v>
      </c>
      <c r="D429" s="264">
        <f t="shared" si="18"/>
        <v>1</v>
      </c>
      <c r="E429" s="44">
        <v>127</v>
      </c>
      <c r="F429" s="44">
        <v>8</v>
      </c>
      <c r="G429" s="44">
        <v>153</v>
      </c>
      <c r="H429" s="44">
        <v>161</v>
      </c>
      <c r="I429" s="44">
        <v>875</v>
      </c>
      <c r="J429" s="44">
        <v>60</v>
      </c>
      <c r="K429" s="44">
        <v>1085</v>
      </c>
      <c r="L429" s="44">
        <v>1145</v>
      </c>
      <c r="M429" s="44">
        <f t="shared" si="19"/>
        <v>138.14285714285714</v>
      </c>
      <c r="N429" s="44">
        <f t="shared" si="20"/>
        <v>9</v>
      </c>
    </row>
    <row r="430" spans="2:14" x14ac:dyDescent="0.2">
      <c r="B430" s="44">
        <v>2016</v>
      </c>
      <c r="C430" s="263">
        <v>42430</v>
      </c>
      <c r="D430" s="264">
        <f t="shared" si="18"/>
        <v>2</v>
      </c>
      <c r="E430" s="44">
        <v>169</v>
      </c>
      <c r="F430" s="44">
        <v>7</v>
      </c>
      <c r="G430" s="44">
        <v>191</v>
      </c>
      <c r="H430" s="44">
        <v>198</v>
      </c>
      <c r="I430" s="44">
        <v>916</v>
      </c>
      <c r="J430" s="44">
        <v>59</v>
      </c>
      <c r="K430" s="44">
        <v>1129</v>
      </c>
      <c r="L430" s="44">
        <v>1188</v>
      </c>
      <c r="M430" s="44">
        <f t="shared" si="19"/>
        <v>140.57142857142858</v>
      </c>
      <c r="N430" s="44">
        <f t="shared" si="20"/>
        <v>8</v>
      </c>
    </row>
    <row r="431" spans="2:14" x14ac:dyDescent="0.2">
      <c r="B431" s="44">
        <v>2016</v>
      </c>
      <c r="C431" s="263">
        <v>42431</v>
      </c>
      <c r="D431" s="264">
        <f t="shared" si="18"/>
        <v>3</v>
      </c>
      <c r="E431" s="44">
        <v>149</v>
      </c>
      <c r="F431" s="44">
        <v>16</v>
      </c>
      <c r="G431" s="44">
        <v>180</v>
      </c>
      <c r="H431" s="44">
        <v>196</v>
      </c>
      <c r="I431" s="44">
        <v>955</v>
      </c>
      <c r="J431" s="44">
        <v>67</v>
      </c>
      <c r="K431" s="44">
        <v>1179</v>
      </c>
      <c r="L431" s="44">
        <v>1246</v>
      </c>
      <c r="M431" s="44">
        <f t="shared" si="19"/>
        <v>144.85714285714286</v>
      </c>
      <c r="N431" s="44">
        <f t="shared" si="20"/>
        <v>7.8571428571428568</v>
      </c>
    </row>
    <row r="432" spans="2:14" x14ac:dyDescent="0.2">
      <c r="B432" s="44">
        <v>2016</v>
      </c>
      <c r="C432" s="263">
        <v>42432</v>
      </c>
      <c r="D432" s="264">
        <f t="shared" si="18"/>
        <v>4</v>
      </c>
      <c r="E432" s="44">
        <v>144</v>
      </c>
      <c r="F432" s="44">
        <v>7</v>
      </c>
      <c r="G432" s="44">
        <v>172</v>
      </c>
      <c r="H432" s="44">
        <v>179</v>
      </c>
      <c r="I432" s="44">
        <v>967</v>
      </c>
      <c r="J432" s="44">
        <v>63</v>
      </c>
      <c r="K432" s="44">
        <v>1181</v>
      </c>
      <c r="L432" s="44">
        <v>1244</v>
      </c>
      <c r="M432" s="44">
        <f t="shared" si="19"/>
        <v>146.85714285714286</v>
      </c>
      <c r="N432" s="44">
        <f t="shared" si="20"/>
        <v>8.7142857142857135</v>
      </c>
    </row>
    <row r="433" spans="2:14" x14ac:dyDescent="0.2">
      <c r="B433" s="44">
        <v>2016</v>
      </c>
      <c r="C433" s="263">
        <v>42433</v>
      </c>
      <c r="D433" s="264">
        <f t="shared" si="18"/>
        <v>5</v>
      </c>
      <c r="E433" s="44">
        <v>176</v>
      </c>
      <c r="F433" s="44">
        <v>6</v>
      </c>
      <c r="G433" s="44">
        <v>224</v>
      </c>
      <c r="H433" s="44">
        <v>230</v>
      </c>
      <c r="I433" s="44">
        <v>984</v>
      </c>
      <c r="J433" s="44">
        <v>56</v>
      </c>
      <c r="K433" s="44">
        <v>1212</v>
      </c>
      <c r="L433" s="44">
        <v>1268</v>
      </c>
      <c r="M433" s="44">
        <f t="shared" si="19"/>
        <v>148</v>
      </c>
      <c r="N433" s="44">
        <f t="shared" si="20"/>
        <v>8.4285714285714288</v>
      </c>
    </row>
    <row r="434" spans="2:14" x14ac:dyDescent="0.2">
      <c r="B434" s="44">
        <v>2016</v>
      </c>
      <c r="C434" s="263">
        <v>42434</v>
      </c>
      <c r="D434" s="264">
        <f t="shared" si="18"/>
        <v>6</v>
      </c>
      <c r="E434" s="44">
        <v>152</v>
      </c>
      <c r="F434" s="44">
        <v>7</v>
      </c>
      <c r="G434" s="44">
        <v>217</v>
      </c>
      <c r="H434" s="44">
        <v>224</v>
      </c>
      <c r="I434" s="44">
        <v>1014</v>
      </c>
      <c r="J434" s="44">
        <v>55</v>
      </c>
      <c r="K434" s="44">
        <v>1262</v>
      </c>
      <c r="L434" s="44">
        <v>1317</v>
      </c>
      <c r="M434" s="44">
        <f t="shared" si="19"/>
        <v>147.71428571428572</v>
      </c>
      <c r="N434" s="44">
        <f t="shared" si="20"/>
        <v>8.5714285714285712</v>
      </c>
    </row>
    <row r="435" spans="2:14" x14ac:dyDescent="0.2">
      <c r="B435" s="44">
        <v>2016</v>
      </c>
      <c r="C435" s="263">
        <v>42435</v>
      </c>
      <c r="D435" s="264">
        <f t="shared" si="18"/>
        <v>7</v>
      </c>
      <c r="E435" s="44">
        <v>111</v>
      </c>
      <c r="F435" s="44">
        <v>10</v>
      </c>
      <c r="G435" s="44">
        <v>147</v>
      </c>
      <c r="H435" s="44">
        <v>157</v>
      </c>
      <c r="I435" s="44">
        <v>1028</v>
      </c>
      <c r="J435" s="44">
        <v>61</v>
      </c>
      <c r="K435" s="44">
        <v>1284</v>
      </c>
      <c r="L435" s="44">
        <v>1345</v>
      </c>
      <c r="M435" s="44">
        <f t="shared" si="19"/>
        <v>146.14285714285714</v>
      </c>
      <c r="N435" s="44">
        <f t="shared" si="20"/>
        <v>6.8571428571428568</v>
      </c>
    </row>
    <row r="436" spans="2:14" x14ac:dyDescent="0.2">
      <c r="B436" s="44">
        <v>2016</v>
      </c>
      <c r="C436" s="263">
        <v>42436</v>
      </c>
      <c r="D436" s="264">
        <f t="shared" si="18"/>
        <v>1</v>
      </c>
      <c r="E436" s="44">
        <v>135</v>
      </c>
      <c r="F436" s="44">
        <v>6</v>
      </c>
      <c r="G436" s="44">
        <v>163</v>
      </c>
      <c r="H436" s="44">
        <v>169</v>
      </c>
      <c r="I436" s="44">
        <v>1036</v>
      </c>
      <c r="J436" s="44">
        <v>59</v>
      </c>
      <c r="K436" s="44">
        <v>1294</v>
      </c>
      <c r="L436" s="44">
        <v>1353</v>
      </c>
      <c r="M436" s="44">
        <f t="shared" si="19"/>
        <v>143.28571428571428</v>
      </c>
      <c r="N436" s="44">
        <f t="shared" si="20"/>
        <v>7.1428571428571432</v>
      </c>
    </row>
    <row r="437" spans="2:14" x14ac:dyDescent="0.2">
      <c r="B437" s="44">
        <v>2016</v>
      </c>
      <c r="C437" s="263">
        <v>42437</v>
      </c>
      <c r="D437" s="264">
        <f t="shared" si="18"/>
        <v>2</v>
      </c>
      <c r="E437" s="44">
        <v>167</v>
      </c>
      <c r="F437" s="44">
        <v>8</v>
      </c>
      <c r="G437" s="44">
        <v>189</v>
      </c>
      <c r="H437" s="44">
        <v>197</v>
      </c>
      <c r="I437" s="44">
        <v>1034</v>
      </c>
      <c r="J437" s="44">
        <v>60</v>
      </c>
      <c r="K437" s="44">
        <v>1292</v>
      </c>
      <c r="L437" s="44">
        <v>1352</v>
      </c>
      <c r="M437" s="44">
        <f t="shared" si="19"/>
        <v>144</v>
      </c>
      <c r="N437" s="44">
        <f t="shared" si="20"/>
        <v>7.7142857142857144</v>
      </c>
    </row>
    <row r="438" spans="2:14" x14ac:dyDescent="0.2">
      <c r="B438" s="44">
        <v>2016</v>
      </c>
      <c r="C438" s="263">
        <v>42438</v>
      </c>
      <c r="D438" s="264">
        <f t="shared" si="18"/>
        <v>3</v>
      </c>
      <c r="E438" s="44">
        <v>138</v>
      </c>
      <c r="F438" s="44">
        <v>4</v>
      </c>
      <c r="G438" s="44">
        <v>168</v>
      </c>
      <c r="H438" s="44">
        <v>172</v>
      </c>
      <c r="I438" s="44">
        <v>1023</v>
      </c>
      <c r="J438" s="44">
        <v>48</v>
      </c>
      <c r="K438" s="44">
        <v>1280</v>
      </c>
      <c r="L438" s="44">
        <v>1328</v>
      </c>
      <c r="M438" s="44">
        <f t="shared" si="19"/>
        <v>143.57142857142858</v>
      </c>
      <c r="N438" s="44">
        <f t="shared" si="20"/>
        <v>8.4285714285714288</v>
      </c>
    </row>
    <row r="439" spans="2:14" x14ac:dyDescent="0.2">
      <c r="B439" s="44">
        <v>2016</v>
      </c>
      <c r="C439" s="263">
        <v>42439</v>
      </c>
      <c r="D439" s="264">
        <f t="shared" si="18"/>
        <v>4</v>
      </c>
      <c r="E439" s="44">
        <v>124</v>
      </c>
      <c r="F439" s="44">
        <v>9</v>
      </c>
      <c r="G439" s="44">
        <v>158</v>
      </c>
      <c r="H439" s="44">
        <v>167</v>
      </c>
      <c r="I439" s="44">
        <v>1003</v>
      </c>
      <c r="J439" s="44">
        <v>50</v>
      </c>
      <c r="K439" s="44">
        <v>1266</v>
      </c>
      <c r="L439" s="44">
        <v>1316</v>
      </c>
      <c r="M439" s="44">
        <f t="shared" si="19"/>
        <v>144</v>
      </c>
      <c r="N439" s="44">
        <f t="shared" si="20"/>
        <v>8</v>
      </c>
    </row>
    <row r="440" spans="2:14" x14ac:dyDescent="0.2">
      <c r="B440" s="44">
        <v>2016</v>
      </c>
      <c r="C440" s="263">
        <v>42440</v>
      </c>
      <c r="D440" s="264">
        <f t="shared" si="18"/>
        <v>5</v>
      </c>
      <c r="E440" s="44">
        <v>181</v>
      </c>
      <c r="F440" s="44">
        <v>10</v>
      </c>
      <c r="G440" s="44">
        <v>225</v>
      </c>
      <c r="H440" s="44">
        <v>235</v>
      </c>
      <c r="I440" s="44">
        <v>1008</v>
      </c>
      <c r="J440" s="44">
        <v>54</v>
      </c>
      <c r="K440" s="44">
        <v>1267</v>
      </c>
      <c r="L440" s="44">
        <v>1321</v>
      </c>
      <c r="M440" s="44">
        <f t="shared" si="19"/>
        <v>143.28571428571428</v>
      </c>
      <c r="N440" s="44">
        <f t="shared" si="20"/>
        <v>8.4285714285714288</v>
      </c>
    </row>
    <row r="441" spans="2:14" x14ac:dyDescent="0.2">
      <c r="B441" s="44">
        <v>2016</v>
      </c>
      <c r="C441" s="263">
        <v>42441</v>
      </c>
      <c r="D441" s="264">
        <f t="shared" si="18"/>
        <v>6</v>
      </c>
      <c r="E441" s="44">
        <v>149</v>
      </c>
      <c r="F441" s="44">
        <v>12</v>
      </c>
      <c r="G441" s="44">
        <v>188</v>
      </c>
      <c r="H441" s="44">
        <v>200</v>
      </c>
      <c r="I441" s="44">
        <v>1005</v>
      </c>
      <c r="J441" s="44">
        <v>59</v>
      </c>
      <c r="K441" s="44">
        <v>1238</v>
      </c>
      <c r="L441" s="44">
        <v>1297</v>
      </c>
      <c r="M441" s="44">
        <f t="shared" si="19"/>
        <v>141</v>
      </c>
      <c r="N441" s="44">
        <f t="shared" si="20"/>
        <v>8.1428571428571423</v>
      </c>
    </row>
    <row r="442" spans="2:14" x14ac:dyDescent="0.2">
      <c r="B442" s="44">
        <v>2016</v>
      </c>
      <c r="C442" s="263">
        <v>42442</v>
      </c>
      <c r="D442" s="264">
        <f t="shared" si="18"/>
        <v>7</v>
      </c>
      <c r="E442" s="44">
        <v>114</v>
      </c>
      <c r="F442" s="44">
        <v>7</v>
      </c>
      <c r="G442" s="44">
        <v>148</v>
      </c>
      <c r="H442" s="44">
        <v>155</v>
      </c>
      <c r="I442" s="44">
        <v>1008</v>
      </c>
      <c r="J442" s="44">
        <v>56</v>
      </c>
      <c r="K442" s="44">
        <v>1239</v>
      </c>
      <c r="L442" s="44">
        <v>1295</v>
      </c>
      <c r="M442" s="44">
        <f t="shared" si="19"/>
        <v>141.57142857142858</v>
      </c>
      <c r="N442" s="44">
        <f t="shared" si="20"/>
        <v>8.1428571428571423</v>
      </c>
    </row>
    <row r="443" spans="2:14" x14ac:dyDescent="0.2">
      <c r="B443" s="44">
        <v>2016</v>
      </c>
      <c r="C443" s="263">
        <v>42443</v>
      </c>
      <c r="D443" s="264">
        <f t="shared" si="18"/>
        <v>1</v>
      </c>
      <c r="E443" s="44">
        <v>130</v>
      </c>
      <c r="F443" s="44">
        <v>9</v>
      </c>
      <c r="G443" s="44">
        <v>146</v>
      </c>
      <c r="H443" s="44">
        <v>155</v>
      </c>
      <c r="I443" s="44">
        <v>1003</v>
      </c>
      <c r="J443" s="44">
        <v>59</v>
      </c>
      <c r="K443" s="44">
        <v>1222</v>
      </c>
      <c r="L443" s="44">
        <v>1281</v>
      </c>
      <c r="M443" s="44">
        <f t="shared" si="19"/>
        <v>147</v>
      </c>
      <c r="N443" s="44">
        <f t="shared" si="20"/>
        <v>9</v>
      </c>
    </row>
    <row r="444" spans="2:14" x14ac:dyDescent="0.2">
      <c r="B444" s="44">
        <v>2016</v>
      </c>
      <c r="C444" s="263">
        <v>42444</v>
      </c>
      <c r="D444" s="264">
        <f t="shared" si="18"/>
        <v>2</v>
      </c>
      <c r="E444" s="44">
        <v>151</v>
      </c>
      <c r="F444" s="44">
        <v>6</v>
      </c>
      <c r="G444" s="44">
        <v>188</v>
      </c>
      <c r="H444" s="44">
        <v>194</v>
      </c>
      <c r="I444" s="44">
        <v>987</v>
      </c>
      <c r="J444" s="44">
        <v>57</v>
      </c>
      <c r="K444" s="44">
        <v>1221</v>
      </c>
      <c r="L444" s="44">
        <v>1278</v>
      </c>
      <c r="M444" s="44">
        <f t="shared" si="19"/>
        <v>145.85714285714286</v>
      </c>
      <c r="N444" s="44">
        <f t="shared" si="20"/>
        <v>8.8571428571428577</v>
      </c>
    </row>
    <row r="445" spans="2:14" x14ac:dyDescent="0.2">
      <c r="B445" s="44">
        <v>2016</v>
      </c>
      <c r="C445" s="263">
        <v>42445</v>
      </c>
      <c r="D445" s="264">
        <f t="shared" si="18"/>
        <v>3</v>
      </c>
      <c r="E445" s="44">
        <v>142</v>
      </c>
      <c r="F445" s="44">
        <v>4</v>
      </c>
      <c r="G445" s="44">
        <v>178</v>
      </c>
      <c r="H445" s="44">
        <v>182</v>
      </c>
      <c r="I445" s="44">
        <v>991</v>
      </c>
      <c r="J445" s="44">
        <v>57</v>
      </c>
      <c r="K445" s="44">
        <v>1231</v>
      </c>
      <c r="L445" s="44">
        <v>1288</v>
      </c>
      <c r="M445" s="44">
        <f t="shared" si="19"/>
        <v>143</v>
      </c>
      <c r="N445" s="44">
        <f t="shared" si="20"/>
        <v>8.1428571428571423</v>
      </c>
    </row>
    <row r="446" spans="2:14" x14ac:dyDescent="0.2">
      <c r="B446" s="44">
        <v>2016</v>
      </c>
      <c r="C446" s="263">
        <v>42446</v>
      </c>
      <c r="D446" s="264">
        <f t="shared" si="18"/>
        <v>4</v>
      </c>
      <c r="E446" s="44">
        <v>162</v>
      </c>
      <c r="F446" s="44">
        <v>15</v>
      </c>
      <c r="G446" s="44">
        <v>181</v>
      </c>
      <c r="H446" s="44">
        <v>196</v>
      </c>
      <c r="I446" s="44">
        <v>1029</v>
      </c>
      <c r="J446" s="44">
        <v>63</v>
      </c>
      <c r="K446" s="44">
        <v>1254</v>
      </c>
      <c r="L446" s="44">
        <v>1317</v>
      </c>
      <c r="M446" s="44">
        <f t="shared" si="19"/>
        <v>142</v>
      </c>
      <c r="N446" s="44">
        <f t="shared" si="20"/>
        <v>8.4285714285714288</v>
      </c>
    </row>
    <row r="447" spans="2:14" x14ac:dyDescent="0.2">
      <c r="B447" s="44">
        <v>2016</v>
      </c>
      <c r="C447" s="263">
        <v>42447</v>
      </c>
      <c r="D447" s="264">
        <f t="shared" si="18"/>
        <v>5</v>
      </c>
      <c r="E447" s="44">
        <v>173</v>
      </c>
      <c r="F447" s="44">
        <v>9</v>
      </c>
      <c r="G447" s="44">
        <v>202</v>
      </c>
      <c r="H447" s="44">
        <v>211</v>
      </c>
      <c r="I447" s="44">
        <v>1021</v>
      </c>
      <c r="J447" s="44">
        <v>62</v>
      </c>
      <c r="K447" s="44">
        <v>1231</v>
      </c>
      <c r="L447" s="44">
        <v>1293</v>
      </c>
      <c r="M447" s="44">
        <f t="shared" si="19"/>
        <v>137.42857142857142</v>
      </c>
      <c r="N447" s="44">
        <f t="shared" si="20"/>
        <v>7.2857142857142856</v>
      </c>
    </row>
    <row r="448" spans="2:14" x14ac:dyDescent="0.2">
      <c r="B448" s="44">
        <v>2016</v>
      </c>
      <c r="C448" s="263">
        <v>42448</v>
      </c>
      <c r="D448" s="264">
        <f t="shared" si="18"/>
        <v>6</v>
      </c>
      <c r="E448" s="44">
        <v>129</v>
      </c>
      <c r="F448" s="44">
        <v>7</v>
      </c>
      <c r="G448" s="44">
        <v>170</v>
      </c>
      <c r="H448" s="44">
        <v>177</v>
      </c>
      <c r="I448" s="44">
        <v>1001</v>
      </c>
      <c r="J448" s="44">
        <v>57</v>
      </c>
      <c r="K448" s="44">
        <v>1213</v>
      </c>
      <c r="L448" s="44">
        <v>1270</v>
      </c>
      <c r="M448" s="44">
        <f t="shared" si="19"/>
        <v>136.42857142857142</v>
      </c>
      <c r="N448" s="44">
        <f t="shared" si="20"/>
        <v>7.5714285714285712</v>
      </c>
    </row>
    <row r="449" spans="2:14" x14ac:dyDescent="0.2">
      <c r="B449" s="44">
        <v>2016</v>
      </c>
      <c r="C449" s="263">
        <v>42449</v>
      </c>
      <c r="D449" s="264">
        <f t="shared" si="18"/>
        <v>7</v>
      </c>
      <c r="E449" s="44">
        <v>107</v>
      </c>
      <c r="F449" s="44">
        <v>9</v>
      </c>
      <c r="G449" s="44">
        <v>139</v>
      </c>
      <c r="H449" s="44">
        <v>148</v>
      </c>
      <c r="I449" s="44">
        <v>994</v>
      </c>
      <c r="J449" s="44">
        <v>59</v>
      </c>
      <c r="K449" s="44">
        <v>1204</v>
      </c>
      <c r="L449" s="44">
        <v>1263</v>
      </c>
      <c r="M449" s="44">
        <f t="shared" si="19"/>
        <v>136</v>
      </c>
      <c r="N449" s="44">
        <f t="shared" si="20"/>
        <v>8</v>
      </c>
    </row>
    <row r="450" spans="2:14" x14ac:dyDescent="0.2">
      <c r="B450" s="44">
        <v>2016</v>
      </c>
      <c r="C450" s="263">
        <v>42450</v>
      </c>
      <c r="D450" s="264">
        <f t="shared" si="18"/>
        <v>1</v>
      </c>
      <c r="E450" s="44">
        <v>98</v>
      </c>
      <c r="F450" s="44">
        <v>1</v>
      </c>
      <c r="G450" s="44">
        <v>120</v>
      </c>
      <c r="H450" s="44">
        <v>121</v>
      </c>
      <c r="I450" s="44">
        <v>962</v>
      </c>
      <c r="J450" s="44">
        <v>51</v>
      </c>
      <c r="K450" s="44">
        <v>1178</v>
      </c>
      <c r="L450" s="44">
        <v>1229</v>
      </c>
      <c r="M450" s="44">
        <f t="shared" si="19"/>
        <v>132.57142857142858</v>
      </c>
      <c r="N450" s="44">
        <f t="shared" si="20"/>
        <v>7.8571428571428568</v>
      </c>
    </row>
    <row r="451" spans="2:14" x14ac:dyDescent="0.2">
      <c r="B451" s="44">
        <v>2016</v>
      </c>
      <c r="C451" s="263">
        <v>42451</v>
      </c>
      <c r="D451" s="264">
        <f t="shared" si="18"/>
        <v>2</v>
      </c>
      <c r="E451" s="44">
        <v>144</v>
      </c>
      <c r="F451" s="44">
        <v>8</v>
      </c>
      <c r="G451" s="44">
        <v>174</v>
      </c>
      <c r="H451" s="44">
        <v>182</v>
      </c>
      <c r="I451" s="44">
        <v>955</v>
      </c>
      <c r="J451" s="44">
        <v>53</v>
      </c>
      <c r="K451" s="44">
        <v>1164</v>
      </c>
      <c r="L451" s="44">
        <v>1217</v>
      </c>
      <c r="M451" s="44">
        <f t="shared" si="19"/>
        <v>132.28571428571428</v>
      </c>
      <c r="N451" s="44">
        <f t="shared" si="20"/>
        <v>7.7142857142857144</v>
      </c>
    </row>
    <row r="452" spans="2:14" x14ac:dyDescent="0.2">
      <c r="B452" s="44">
        <v>2016</v>
      </c>
      <c r="C452" s="263">
        <v>42452</v>
      </c>
      <c r="D452" s="264">
        <f t="shared" si="18"/>
        <v>3</v>
      </c>
      <c r="E452" s="44">
        <v>139</v>
      </c>
      <c r="F452" s="44">
        <v>7</v>
      </c>
      <c r="G452" s="44">
        <v>170</v>
      </c>
      <c r="H452" s="44">
        <v>177</v>
      </c>
      <c r="I452" s="44">
        <v>952</v>
      </c>
      <c r="J452" s="44">
        <v>56</v>
      </c>
      <c r="K452" s="44">
        <v>1156</v>
      </c>
      <c r="L452" s="44">
        <v>1212</v>
      </c>
      <c r="M452" s="44">
        <f t="shared" si="19"/>
        <v>132.85714285714286</v>
      </c>
      <c r="N452" s="44">
        <f t="shared" si="20"/>
        <v>8.8571428571428577</v>
      </c>
    </row>
    <row r="453" spans="2:14" x14ac:dyDescent="0.2">
      <c r="B453" s="44">
        <v>2016</v>
      </c>
      <c r="C453" s="263">
        <v>42453</v>
      </c>
      <c r="D453" s="264">
        <f t="shared" si="18"/>
        <v>4</v>
      </c>
      <c r="E453" s="44">
        <v>138</v>
      </c>
      <c r="F453" s="44">
        <v>14</v>
      </c>
      <c r="G453" s="44">
        <v>166</v>
      </c>
      <c r="H453" s="44">
        <v>180</v>
      </c>
      <c r="I453" s="44">
        <v>928</v>
      </c>
      <c r="J453" s="44">
        <v>55</v>
      </c>
      <c r="K453" s="44">
        <v>1141</v>
      </c>
      <c r="L453" s="44">
        <v>1196</v>
      </c>
      <c r="M453" s="44">
        <f t="shared" si="19"/>
        <v>135.85714285714286</v>
      </c>
      <c r="N453" s="44">
        <f t="shared" si="20"/>
        <v>8</v>
      </c>
    </row>
    <row r="454" spans="2:14" x14ac:dyDescent="0.2">
      <c r="B454" s="44">
        <v>2016</v>
      </c>
      <c r="C454" s="263">
        <v>42454</v>
      </c>
      <c r="D454" s="264">
        <f t="shared" ref="D454:D517" si="21">IF(WEEKDAY(C454)-1=0,7,WEEKDAY(C454)-1)</f>
        <v>5</v>
      </c>
      <c r="E454" s="44">
        <v>171</v>
      </c>
      <c r="F454" s="44">
        <v>8</v>
      </c>
      <c r="G454" s="44">
        <v>205</v>
      </c>
      <c r="H454" s="44">
        <v>213</v>
      </c>
      <c r="I454" s="44">
        <v>926</v>
      </c>
      <c r="J454" s="44">
        <v>54</v>
      </c>
      <c r="K454" s="44">
        <v>1144</v>
      </c>
      <c r="L454" s="44">
        <v>1198</v>
      </c>
      <c r="M454" s="44">
        <f t="shared" si="19"/>
        <v>131.71428571428572</v>
      </c>
      <c r="N454" s="44">
        <f t="shared" si="20"/>
        <v>8.7142857142857135</v>
      </c>
    </row>
    <row r="455" spans="2:14" x14ac:dyDescent="0.2">
      <c r="B455" s="44">
        <v>2016</v>
      </c>
      <c r="C455" s="263">
        <v>42455</v>
      </c>
      <c r="D455" s="264">
        <f t="shared" si="21"/>
        <v>6</v>
      </c>
      <c r="E455" s="44">
        <v>133</v>
      </c>
      <c r="F455" s="44">
        <v>15</v>
      </c>
      <c r="G455" s="44">
        <v>154</v>
      </c>
      <c r="H455" s="44">
        <v>169</v>
      </c>
      <c r="I455" s="44">
        <v>930</v>
      </c>
      <c r="J455" s="44">
        <v>62</v>
      </c>
      <c r="K455" s="44">
        <v>1128</v>
      </c>
      <c r="L455" s="44">
        <v>1190</v>
      </c>
      <c r="M455" s="44">
        <f t="shared" si="19"/>
        <v>133.28571428571428</v>
      </c>
      <c r="N455" s="44">
        <f t="shared" si="20"/>
        <v>8.8571428571428577</v>
      </c>
    </row>
    <row r="456" spans="2:14" x14ac:dyDescent="0.2">
      <c r="B456" s="44">
        <v>2016</v>
      </c>
      <c r="C456" s="263">
        <v>42456</v>
      </c>
      <c r="D456" s="264">
        <f t="shared" si="21"/>
        <v>7</v>
      </c>
      <c r="E456" s="44">
        <v>128</v>
      </c>
      <c r="F456" s="44">
        <v>3</v>
      </c>
      <c r="G456" s="44">
        <v>196</v>
      </c>
      <c r="H456" s="44">
        <v>199</v>
      </c>
      <c r="I456" s="44">
        <v>951</v>
      </c>
      <c r="J456" s="44">
        <v>56</v>
      </c>
      <c r="K456" s="44">
        <v>1185</v>
      </c>
      <c r="L456" s="44">
        <v>1241</v>
      </c>
      <c r="M456" s="44">
        <f t="shared" si="19"/>
        <v>138.71428571428572</v>
      </c>
      <c r="N456" s="44">
        <f t="shared" si="20"/>
        <v>9.2857142857142865</v>
      </c>
    </row>
    <row r="457" spans="2:14" x14ac:dyDescent="0.2">
      <c r="B457" s="44">
        <v>2016</v>
      </c>
      <c r="C457" s="263">
        <v>42457</v>
      </c>
      <c r="D457" s="264">
        <f t="shared" si="21"/>
        <v>1</v>
      </c>
      <c r="E457" s="44">
        <v>69</v>
      </c>
      <c r="F457" s="44">
        <v>6</v>
      </c>
      <c r="G457" s="44">
        <v>98</v>
      </c>
      <c r="H457" s="44">
        <v>104</v>
      </c>
      <c r="I457" s="44">
        <v>922</v>
      </c>
      <c r="J457" s="44">
        <v>61</v>
      </c>
      <c r="K457" s="44">
        <v>1163</v>
      </c>
      <c r="L457" s="44">
        <v>1224</v>
      </c>
      <c r="M457" s="44">
        <f t="shared" ref="M457:M520" si="22">(E454+E455+E456+E457+E458+E459+E460)/7</f>
        <v>141.71428571428572</v>
      </c>
      <c r="N457" s="44">
        <f t="shared" ref="N457:N520" si="23">(F454+F455+F456+F457+F458+F459+F460)/7</f>
        <v>8.1428571428571423</v>
      </c>
    </row>
    <row r="458" spans="2:14" x14ac:dyDescent="0.2">
      <c r="B458" s="44">
        <v>2016</v>
      </c>
      <c r="C458" s="263">
        <v>42458</v>
      </c>
      <c r="D458" s="264">
        <f t="shared" si="21"/>
        <v>2</v>
      </c>
      <c r="E458" s="44">
        <v>155</v>
      </c>
      <c r="F458" s="44">
        <v>9</v>
      </c>
      <c r="G458" s="44">
        <v>182</v>
      </c>
      <c r="H458" s="44">
        <v>191</v>
      </c>
      <c r="I458" s="44">
        <v>933</v>
      </c>
      <c r="J458" s="44">
        <v>62</v>
      </c>
      <c r="K458" s="44">
        <v>1171</v>
      </c>
      <c r="L458" s="44">
        <v>1233</v>
      </c>
      <c r="M458" s="44">
        <f t="shared" si="22"/>
        <v>141.42857142857142</v>
      </c>
      <c r="N458" s="44">
        <f t="shared" si="23"/>
        <v>7.4285714285714288</v>
      </c>
    </row>
    <row r="459" spans="2:14" x14ac:dyDescent="0.2">
      <c r="B459" s="44">
        <v>2016</v>
      </c>
      <c r="C459" s="263">
        <v>42459</v>
      </c>
      <c r="D459" s="264">
        <f t="shared" si="21"/>
        <v>3</v>
      </c>
      <c r="E459" s="44">
        <v>177</v>
      </c>
      <c r="F459" s="44">
        <v>10</v>
      </c>
      <c r="G459" s="44">
        <v>217</v>
      </c>
      <c r="H459" s="44">
        <v>227</v>
      </c>
      <c r="I459" s="44">
        <v>971</v>
      </c>
      <c r="J459" s="44">
        <v>65</v>
      </c>
      <c r="K459" s="44">
        <v>1218</v>
      </c>
      <c r="L459" s="44">
        <v>1283</v>
      </c>
      <c r="M459" s="44">
        <f t="shared" si="22"/>
        <v>138.57142857142858</v>
      </c>
      <c r="N459" s="44">
        <f t="shared" si="23"/>
        <v>6.2857142857142856</v>
      </c>
    </row>
    <row r="460" spans="2:14" x14ac:dyDescent="0.2">
      <c r="B460" s="44">
        <v>2016</v>
      </c>
      <c r="C460" s="263">
        <v>42460</v>
      </c>
      <c r="D460" s="264">
        <f t="shared" si="21"/>
        <v>4</v>
      </c>
      <c r="E460" s="44">
        <v>159</v>
      </c>
      <c r="F460" s="44">
        <v>6</v>
      </c>
      <c r="G460" s="44">
        <v>203</v>
      </c>
      <c r="H460" s="44">
        <v>209</v>
      </c>
      <c r="I460" s="44">
        <v>992</v>
      </c>
      <c r="J460" s="44">
        <v>57</v>
      </c>
      <c r="K460" s="44">
        <v>1255</v>
      </c>
      <c r="L460" s="44">
        <v>1312</v>
      </c>
      <c r="M460" s="44">
        <f t="shared" si="22"/>
        <v>138</v>
      </c>
      <c r="N460" s="44">
        <f t="shared" si="23"/>
        <v>7.1428571428571432</v>
      </c>
    </row>
    <row r="461" spans="2:14" x14ac:dyDescent="0.2">
      <c r="B461" s="44">
        <v>2016</v>
      </c>
      <c r="C461" s="263">
        <v>42461</v>
      </c>
      <c r="D461" s="264">
        <f t="shared" si="21"/>
        <v>5</v>
      </c>
      <c r="E461" s="44">
        <v>169</v>
      </c>
      <c r="F461" s="44">
        <v>3</v>
      </c>
      <c r="G461" s="44">
        <v>218</v>
      </c>
      <c r="H461" s="44">
        <v>221</v>
      </c>
      <c r="I461" s="44">
        <v>990</v>
      </c>
      <c r="J461" s="44">
        <v>52</v>
      </c>
      <c r="K461" s="44">
        <v>1268</v>
      </c>
      <c r="L461" s="44">
        <v>1320</v>
      </c>
      <c r="M461" s="44">
        <f t="shared" si="22"/>
        <v>148.42857142857142</v>
      </c>
      <c r="N461" s="44">
        <f t="shared" si="23"/>
        <v>7</v>
      </c>
    </row>
    <row r="462" spans="2:14" x14ac:dyDescent="0.2">
      <c r="B462" s="44">
        <v>2016</v>
      </c>
      <c r="C462" s="263">
        <v>42462</v>
      </c>
      <c r="D462" s="264">
        <f t="shared" si="21"/>
        <v>6</v>
      </c>
      <c r="E462" s="44">
        <v>113</v>
      </c>
      <c r="F462" s="44">
        <v>7</v>
      </c>
      <c r="G462" s="44">
        <v>157</v>
      </c>
      <c r="H462" s="44">
        <v>164</v>
      </c>
      <c r="I462" s="44">
        <v>970</v>
      </c>
      <c r="J462" s="44">
        <v>44</v>
      </c>
      <c r="K462" s="44">
        <v>1271</v>
      </c>
      <c r="L462" s="44">
        <v>1315</v>
      </c>
      <c r="M462" s="44">
        <f t="shared" si="22"/>
        <v>144.57142857142858</v>
      </c>
      <c r="N462" s="44">
        <f t="shared" si="23"/>
        <v>6</v>
      </c>
    </row>
    <row r="463" spans="2:14" x14ac:dyDescent="0.2">
      <c r="B463" s="44">
        <v>2016</v>
      </c>
      <c r="C463" s="263">
        <v>42463</v>
      </c>
      <c r="D463" s="264">
        <f t="shared" si="21"/>
        <v>7</v>
      </c>
      <c r="E463" s="44">
        <v>124</v>
      </c>
      <c r="F463" s="44">
        <v>9</v>
      </c>
      <c r="G463" s="44">
        <v>155</v>
      </c>
      <c r="H463" s="44">
        <v>164</v>
      </c>
      <c r="I463" s="44">
        <v>966</v>
      </c>
      <c r="J463" s="44">
        <v>50</v>
      </c>
      <c r="K463" s="44">
        <v>1230</v>
      </c>
      <c r="L463" s="44">
        <v>1280</v>
      </c>
      <c r="M463" s="44">
        <f t="shared" si="22"/>
        <v>144.14285714285714</v>
      </c>
      <c r="N463" s="44">
        <f t="shared" si="23"/>
        <v>5.2857142857142856</v>
      </c>
    </row>
    <row r="464" spans="2:14" x14ac:dyDescent="0.2">
      <c r="B464" s="44">
        <v>2016</v>
      </c>
      <c r="C464" s="263">
        <v>42464</v>
      </c>
      <c r="D464" s="264">
        <f t="shared" si="21"/>
        <v>1</v>
      </c>
      <c r="E464" s="44">
        <v>142</v>
      </c>
      <c r="F464" s="44">
        <v>5</v>
      </c>
      <c r="G464" s="44">
        <v>187</v>
      </c>
      <c r="H464" s="44">
        <v>192</v>
      </c>
      <c r="I464" s="44">
        <v>1039</v>
      </c>
      <c r="J464" s="44">
        <v>49</v>
      </c>
      <c r="K464" s="44">
        <v>1319</v>
      </c>
      <c r="L464" s="44">
        <v>1368</v>
      </c>
      <c r="M464" s="44">
        <f t="shared" si="22"/>
        <v>143</v>
      </c>
      <c r="N464" s="44">
        <f t="shared" si="23"/>
        <v>5.7142857142857144</v>
      </c>
    </row>
    <row r="465" spans="2:14" x14ac:dyDescent="0.2">
      <c r="B465" s="44">
        <v>2016</v>
      </c>
      <c r="C465" s="263">
        <v>42465</v>
      </c>
      <c r="D465" s="264">
        <f t="shared" si="21"/>
        <v>2</v>
      </c>
      <c r="E465" s="44">
        <v>128</v>
      </c>
      <c r="F465" s="44">
        <v>2</v>
      </c>
      <c r="G465" s="44">
        <v>159</v>
      </c>
      <c r="H465" s="44">
        <v>161</v>
      </c>
      <c r="I465" s="44">
        <v>1012</v>
      </c>
      <c r="J465" s="44">
        <v>42</v>
      </c>
      <c r="K465" s="44">
        <v>1296</v>
      </c>
      <c r="L465" s="44">
        <v>1338</v>
      </c>
      <c r="M465" s="44">
        <f t="shared" si="22"/>
        <v>144.28571428571428</v>
      </c>
      <c r="N465" s="44">
        <f t="shared" si="23"/>
        <v>6.2857142857142856</v>
      </c>
    </row>
    <row r="466" spans="2:14" x14ac:dyDescent="0.2">
      <c r="B466" s="44">
        <v>2016</v>
      </c>
      <c r="C466" s="263">
        <v>42466</v>
      </c>
      <c r="D466" s="264">
        <f t="shared" si="21"/>
        <v>3</v>
      </c>
      <c r="E466" s="44">
        <v>174</v>
      </c>
      <c r="F466" s="44">
        <v>5</v>
      </c>
      <c r="G466" s="44">
        <v>221</v>
      </c>
      <c r="H466" s="44">
        <v>226</v>
      </c>
      <c r="I466" s="44">
        <v>1009</v>
      </c>
      <c r="J466" s="44">
        <v>37</v>
      </c>
      <c r="K466" s="44">
        <v>1300</v>
      </c>
      <c r="L466" s="44">
        <v>1337</v>
      </c>
      <c r="M466" s="44">
        <f t="shared" si="22"/>
        <v>147</v>
      </c>
      <c r="N466" s="44">
        <f t="shared" si="23"/>
        <v>7</v>
      </c>
    </row>
    <row r="467" spans="2:14" x14ac:dyDescent="0.2">
      <c r="B467" s="44">
        <v>2016</v>
      </c>
      <c r="C467" s="263">
        <v>42467</v>
      </c>
      <c r="D467" s="264">
        <f t="shared" si="21"/>
        <v>4</v>
      </c>
      <c r="E467" s="44">
        <v>151</v>
      </c>
      <c r="F467" s="44">
        <v>9</v>
      </c>
      <c r="G467" s="44">
        <v>177</v>
      </c>
      <c r="H467" s="44">
        <v>186</v>
      </c>
      <c r="I467" s="44">
        <v>1001</v>
      </c>
      <c r="J467" s="44">
        <v>40</v>
      </c>
      <c r="K467" s="44">
        <v>1274</v>
      </c>
      <c r="L467" s="44">
        <v>1314</v>
      </c>
      <c r="M467" s="44">
        <f t="shared" si="22"/>
        <v>148.28571428571428</v>
      </c>
      <c r="N467" s="44">
        <f t="shared" si="23"/>
        <v>7.7142857142857144</v>
      </c>
    </row>
    <row r="468" spans="2:14" x14ac:dyDescent="0.2">
      <c r="B468" s="44">
        <v>2016</v>
      </c>
      <c r="C468" s="263">
        <v>42468</v>
      </c>
      <c r="D468" s="264">
        <f t="shared" si="21"/>
        <v>5</v>
      </c>
      <c r="E468" s="44">
        <v>178</v>
      </c>
      <c r="F468" s="44">
        <v>7</v>
      </c>
      <c r="G468" s="44">
        <v>209</v>
      </c>
      <c r="H468" s="44">
        <v>216</v>
      </c>
      <c r="I468" s="44">
        <v>1010</v>
      </c>
      <c r="J468" s="44">
        <v>44</v>
      </c>
      <c r="K468" s="44">
        <v>1265</v>
      </c>
      <c r="L468" s="44">
        <v>1309</v>
      </c>
      <c r="M468" s="44">
        <f t="shared" si="22"/>
        <v>148.85714285714286</v>
      </c>
      <c r="N468" s="44">
        <f t="shared" si="23"/>
        <v>8.2857142857142865</v>
      </c>
    </row>
    <row r="469" spans="2:14" x14ac:dyDescent="0.2">
      <c r="B469" s="44">
        <v>2016</v>
      </c>
      <c r="C469" s="263">
        <v>42469</v>
      </c>
      <c r="D469" s="264">
        <f t="shared" si="21"/>
        <v>6</v>
      </c>
      <c r="E469" s="44">
        <v>132</v>
      </c>
      <c r="F469" s="44">
        <v>12</v>
      </c>
      <c r="G469" s="44">
        <v>164</v>
      </c>
      <c r="H469" s="44">
        <v>176</v>
      </c>
      <c r="I469" s="44">
        <v>1029</v>
      </c>
      <c r="J469" s="44">
        <v>49</v>
      </c>
      <c r="K469" s="44">
        <v>1272</v>
      </c>
      <c r="L469" s="44">
        <v>1321</v>
      </c>
      <c r="M469" s="44">
        <f t="shared" si="22"/>
        <v>150.42857142857142</v>
      </c>
      <c r="N469" s="44">
        <f t="shared" si="23"/>
        <v>9.2857142857142865</v>
      </c>
    </row>
    <row r="470" spans="2:14" x14ac:dyDescent="0.2">
      <c r="B470" s="44">
        <v>2016</v>
      </c>
      <c r="C470" s="263">
        <v>42470</v>
      </c>
      <c r="D470" s="264">
        <f t="shared" si="21"/>
        <v>7</v>
      </c>
      <c r="E470" s="44">
        <v>133</v>
      </c>
      <c r="F470" s="44">
        <v>14</v>
      </c>
      <c r="G470" s="44">
        <v>181</v>
      </c>
      <c r="H470" s="44">
        <v>195</v>
      </c>
      <c r="I470" s="44">
        <v>1038</v>
      </c>
      <c r="J470" s="44">
        <v>54</v>
      </c>
      <c r="K470" s="44">
        <v>1298</v>
      </c>
      <c r="L470" s="44">
        <v>1352</v>
      </c>
      <c r="M470" s="44">
        <f t="shared" si="22"/>
        <v>148.71428571428572</v>
      </c>
      <c r="N470" s="44">
        <f t="shared" si="23"/>
        <v>9.2857142857142865</v>
      </c>
    </row>
    <row r="471" spans="2:14" x14ac:dyDescent="0.2">
      <c r="B471" s="44">
        <v>2016</v>
      </c>
      <c r="C471" s="263">
        <v>42471</v>
      </c>
      <c r="D471" s="264">
        <f t="shared" si="21"/>
        <v>1</v>
      </c>
      <c r="E471" s="44">
        <v>146</v>
      </c>
      <c r="F471" s="44">
        <v>9</v>
      </c>
      <c r="G471" s="44">
        <v>177</v>
      </c>
      <c r="H471" s="44">
        <v>186</v>
      </c>
      <c r="I471" s="44">
        <v>1042</v>
      </c>
      <c r="J471" s="44">
        <v>58</v>
      </c>
      <c r="K471" s="44">
        <v>1288</v>
      </c>
      <c r="L471" s="44">
        <v>1346</v>
      </c>
      <c r="M471" s="44">
        <f t="shared" si="22"/>
        <v>151.71428571428572</v>
      </c>
      <c r="N471" s="44">
        <f t="shared" si="23"/>
        <v>8.8571428571428577</v>
      </c>
    </row>
    <row r="472" spans="2:14" x14ac:dyDescent="0.2">
      <c r="B472" s="44">
        <v>2016</v>
      </c>
      <c r="C472" s="263">
        <v>42472</v>
      </c>
      <c r="D472" s="264">
        <f t="shared" si="21"/>
        <v>2</v>
      </c>
      <c r="E472" s="44">
        <v>139</v>
      </c>
      <c r="F472" s="44">
        <v>9</v>
      </c>
      <c r="G472" s="44">
        <v>175</v>
      </c>
      <c r="H472" s="44">
        <v>184</v>
      </c>
      <c r="I472" s="44">
        <v>1053</v>
      </c>
      <c r="J472" s="44">
        <v>65</v>
      </c>
      <c r="K472" s="44">
        <v>1304</v>
      </c>
      <c r="L472" s="44">
        <v>1369</v>
      </c>
      <c r="M472" s="44">
        <f t="shared" si="22"/>
        <v>149.42857142857142</v>
      </c>
      <c r="N472" s="44">
        <f t="shared" si="23"/>
        <v>8.5714285714285712</v>
      </c>
    </row>
    <row r="473" spans="2:14" x14ac:dyDescent="0.2">
      <c r="B473" s="44">
        <v>2016</v>
      </c>
      <c r="C473" s="263">
        <v>42473</v>
      </c>
      <c r="D473" s="264">
        <f t="shared" si="21"/>
        <v>3</v>
      </c>
      <c r="E473" s="44">
        <v>162</v>
      </c>
      <c r="F473" s="44">
        <v>5</v>
      </c>
      <c r="G473" s="44">
        <v>197</v>
      </c>
      <c r="H473" s="44">
        <v>202</v>
      </c>
      <c r="I473" s="44">
        <v>1041</v>
      </c>
      <c r="J473" s="44">
        <v>65</v>
      </c>
      <c r="K473" s="44">
        <v>1280</v>
      </c>
      <c r="L473" s="44">
        <v>1345</v>
      </c>
      <c r="M473" s="44">
        <f t="shared" si="22"/>
        <v>149.14285714285714</v>
      </c>
      <c r="N473" s="44">
        <f t="shared" si="23"/>
        <v>8.7142857142857135</v>
      </c>
    </row>
    <row r="474" spans="2:14" x14ac:dyDescent="0.2">
      <c r="B474" s="44">
        <v>2016</v>
      </c>
      <c r="C474" s="263">
        <v>42474</v>
      </c>
      <c r="D474" s="264">
        <f t="shared" si="21"/>
        <v>4</v>
      </c>
      <c r="E474" s="44">
        <v>172</v>
      </c>
      <c r="F474" s="44">
        <v>6</v>
      </c>
      <c r="G474" s="44">
        <v>209</v>
      </c>
      <c r="H474" s="44">
        <v>215</v>
      </c>
      <c r="I474" s="44">
        <v>1062</v>
      </c>
      <c r="J474" s="44">
        <v>62</v>
      </c>
      <c r="K474" s="44">
        <v>1312</v>
      </c>
      <c r="L474" s="44">
        <v>1374</v>
      </c>
      <c r="M474" s="44">
        <f t="shared" si="22"/>
        <v>145.71428571428572</v>
      </c>
      <c r="N474" s="44">
        <f t="shared" si="23"/>
        <v>8.7142857142857135</v>
      </c>
    </row>
    <row r="475" spans="2:14" x14ac:dyDescent="0.2">
      <c r="B475" s="44">
        <v>2016</v>
      </c>
      <c r="C475" s="263">
        <v>42475</v>
      </c>
      <c r="D475" s="264">
        <f t="shared" si="21"/>
        <v>5</v>
      </c>
      <c r="E475" s="44">
        <v>162</v>
      </c>
      <c r="F475" s="44">
        <v>5</v>
      </c>
      <c r="G475" s="44">
        <v>200</v>
      </c>
      <c r="H475" s="44">
        <v>205</v>
      </c>
      <c r="I475" s="44">
        <v>1046</v>
      </c>
      <c r="J475" s="44">
        <v>60</v>
      </c>
      <c r="K475" s="44">
        <v>1303</v>
      </c>
      <c r="L475" s="44">
        <v>1363</v>
      </c>
      <c r="M475" s="44">
        <f t="shared" si="22"/>
        <v>148.28571428571428</v>
      </c>
      <c r="N475" s="44">
        <f t="shared" si="23"/>
        <v>9.2857142857142865</v>
      </c>
    </row>
    <row r="476" spans="2:14" x14ac:dyDescent="0.2">
      <c r="B476" s="44">
        <v>2016</v>
      </c>
      <c r="C476" s="263">
        <v>42476</v>
      </c>
      <c r="D476" s="264">
        <f t="shared" si="21"/>
        <v>6</v>
      </c>
      <c r="E476" s="44">
        <v>130</v>
      </c>
      <c r="F476" s="44">
        <v>13</v>
      </c>
      <c r="G476" s="44">
        <v>182</v>
      </c>
      <c r="H476" s="44">
        <v>195</v>
      </c>
      <c r="I476" s="44">
        <v>1044</v>
      </c>
      <c r="J476" s="44">
        <v>61</v>
      </c>
      <c r="K476" s="44">
        <v>1321</v>
      </c>
      <c r="L476" s="44">
        <v>1382</v>
      </c>
      <c r="M476" s="44">
        <f t="shared" si="22"/>
        <v>151.28571428571428</v>
      </c>
      <c r="N476" s="44">
        <f t="shared" si="23"/>
        <v>9</v>
      </c>
    </row>
    <row r="477" spans="2:14" x14ac:dyDescent="0.2">
      <c r="B477" s="44">
        <v>2016</v>
      </c>
      <c r="C477" s="263">
        <v>42477</v>
      </c>
      <c r="D477" s="264">
        <f t="shared" si="21"/>
        <v>7</v>
      </c>
      <c r="E477" s="44">
        <v>109</v>
      </c>
      <c r="F477" s="44">
        <v>14</v>
      </c>
      <c r="G477" s="44">
        <v>153</v>
      </c>
      <c r="H477" s="44">
        <v>167</v>
      </c>
      <c r="I477" s="44">
        <v>1020</v>
      </c>
      <c r="J477" s="44">
        <v>61</v>
      </c>
      <c r="K477" s="44">
        <v>1293</v>
      </c>
      <c r="L477" s="44">
        <v>1354</v>
      </c>
      <c r="M477" s="44">
        <f t="shared" si="22"/>
        <v>148.85714285714286</v>
      </c>
      <c r="N477" s="44">
        <f t="shared" si="23"/>
        <v>9.4285714285714288</v>
      </c>
    </row>
    <row r="478" spans="2:14" x14ac:dyDescent="0.2">
      <c r="B478" s="44">
        <v>2016</v>
      </c>
      <c r="C478" s="263">
        <v>42478</v>
      </c>
      <c r="D478" s="264">
        <f t="shared" si="21"/>
        <v>1</v>
      </c>
      <c r="E478" s="44">
        <v>164</v>
      </c>
      <c r="F478" s="44">
        <v>13</v>
      </c>
      <c r="G478" s="44">
        <v>198</v>
      </c>
      <c r="H478" s="44">
        <v>211</v>
      </c>
      <c r="I478" s="44">
        <v>1038</v>
      </c>
      <c r="J478" s="44">
        <v>65</v>
      </c>
      <c r="K478" s="44">
        <v>1314</v>
      </c>
      <c r="L478" s="44">
        <v>1379</v>
      </c>
      <c r="M478" s="44">
        <f t="shared" si="22"/>
        <v>143.71428571428572</v>
      </c>
      <c r="N478" s="44">
        <f t="shared" si="23"/>
        <v>10</v>
      </c>
    </row>
    <row r="479" spans="2:14" x14ac:dyDescent="0.2">
      <c r="B479" s="44">
        <v>2016</v>
      </c>
      <c r="C479" s="263">
        <v>42479</v>
      </c>
      <c r="D479" s="264">
        <f t="shared" si="21"/>
        <v>2</v>
      </c>
      <c r="E479" s="44">
        <v>160</v>
      </c>
      <c r="F479" s="44">
        <v>7</v>
      </c>
      <c r="G479" s="44">
        <v>184</v>
      </c>
      <c r="H479" s="44">
        <v>191</v>
      </c>
      <c r="I479" s="44">
        <v>1059</v>
      </c>
      <c r="J479" s="44">
        <v>63</v>
      </c>
      <c r="K479" s="44">
        <v>1323</v>
      </c>
      <c r="L479" s="44">
        <v>1386</v>
      </c>
      <c r="M479" s="44">
        <f t="shared" si="22"/>
        <v>140</v>
      </c>
      <c r="N479" s="44">
        <f t="shared" si="23"/>
        <v>9.8571428571428577</v>
      </c>
    </row>
    <row r="480" spans="2:14" x14ac:dyDescent="0.2">
      <c r="B480" s="44">
        <v>2016</v>
      </c>
      <c r="C480" s="263">
        <v>42480</v>
      </c>
      <c r="D480" s="264">
        <f t="shared" si="21"/>
        <v>3</v>
      </c>
      <c r="E480" s="44">
        <v>145</v>
      </c>
      <c r="F480" s="44">
        <v>8</v>
      </c>
      <c r="G480" s="44">
        <v>169</v>
      </c>
      <c r="H480" s="44">
        <v>177</v>
      </c>
      <c r="I480" s="44">
        <v>1042</v>
      </c>
      <c r="J480" s="44">
        <v>66</v>
      </c>
      <c r="K480" s="44">
        <v>1295</v>
      </c>
      <c r="L480" s="44">
        <v>1361</v>
      </c>
      <c r="M480" s="44">
        <f t="shared" si="22"/>
        <v>137.28571428571428</v>
      </c>
      <c r="N480" s="44">
        <f t="shared" si="23"/>
        <v>9.7142857142857135</v>
      </c>
    </row>
    <row r="481" spans="2:14" x14ac:dyDescent="0.2">
      <c r="B481" s="44">
        <v>2016</v>
      </c>
      <c r="C481" s="263">
        <v>42481</v>
      </c>
      <c r="D481" s="264">
        <f t="shared" si="21"/>
        <v>4</v>
      </c>
      <c r="E481" s="44">
        <v>136</v>
      </c>
      <c r="F481" s="44">
        <v>10</v>
      </c>
      <c r="G481" s="44">
        <v>151</v>
      </c>
      <c r="H481" s="44">
        <v>161</v>
      </c>
      <c r="I481" s="44">
        <v>1006</v>
      </c>
      <c r="J481" s="44">
        <v>70</v>
      </c>
      <c r="K481" s="44">
        <v>1237</v>
      </c>
      <c r="L481" s="44">
        <v>1307</v>
      </c>
      <c r="M481" s="44">
        <f t="shared" si="22"/>
        <v>136.85714285714286</v>
      </c>
      <c r="N481" s="44">
        <f t="shared" si="23"/>
        <v>9.5714285714285712</v>
      </c>
    </row>
    <row r="482" spans="2:14" x14ac:dyDescent="0.2">
      <c r="B482" s="44">
        <v>2016</v>
      </c>
      <c r="C482" s="263">
        <v>42482</v>
      </c>
      <c r="D482" s="264">
        <f t="shared" si="21"/>
        <v>5</v>
      </c>
      <c r="E482" s="44">
        <v>136</v>
      </c>
      <c r="F482" s="44">
        <v>4</v>
      </c>
      <c r="G482" s="44">
        <v>165</v>
      </c>
      <c r="H482" s="44">
        <v>169</v>
      </c>
      <c r="I482" s="44">
        <v>980</v>
      </c>
      <c r="J482" s="44">
        <v>69</v>
      </c>
      <c r="K482" s="44">
        <v>1202</v>
      </c>
      <c r="L482" s="44">
        <v>1271</v>
      </c>
      <c r="M482" s="44">
        <f t="shared" si="22"/>
        <v>130.57142857142858</v>
      </c>
      <c r="N482" s="44">
        <f t="shared" si="23"/>
        <v>8.2857142857142865</v>
      </c>
    </row>
    <row r="483" spans="2:14" x14ac:dyDescent="0.2">
      <c r="B483" s="44">
        <v>2016</v>
      </c>
      <c r="C483" s="263">
        <v>42483</v>
      </c>
      <c r="D483" s="264">
        <f t="shared" si="21"/>
        <v>6</v>
      </c>
      <c r="E483" s="44">
        <v>111</v>
      </c>
      <c r="F483" s="44">
        <v>12</v>
      </c>
      <c r="G483" s="44">
        <v>144</v>
      </c>
      <c r="H483" s="44">
        <v>156</v>
      </c>
      <c r="I483" s="44">
        <v>961</v>
      </c>
      <c r="J483" s="44">
        <v>68</v>
      </c>
      <c r="K483" s="44">
        <v>1164</v>
      </c>
      <c r="L483" s="44">
        <v>1232</v>
      </c>
      <c r="M483" s="44">
        <f t="shared" si="22"/>
        <v>126.57142857142857</v>
      </c>
      <c r="N483" s="44">
        <f t="shared" si="23"/>
        <v>7.5714285714285712</v>
      </c>
    </row>
    <row r="484" spans="2:14" x14ac:dyDescent="0.2">
      <c r="B484" s="44">
        <v>2016</v>
      </c>
      <c r="C484" s="263">
        <v>42484</v>
      </c>
      <c r="D484" s="264">
        <f t="shared" si="21"/>
        <v>7</v>
      </c>
      <c r="E484" s="44">
        <v>106</v>
      </c>
      <c r="F484" s="44">
        <v>13</v>
      </c>
      <c r="G484" s="44">
        <v>153</v>
      </c>
      <c r="H484" s="44">
        <v>166</v>
      </c>
      <c r="I484" s="44">
        <v>958</v>
      </c>
      <c r="J484" s="44">
        <v>67</v>
      </c>
      <c r="K484" s="44">
        <v>1164</v>
      </c>
      <c r="L484" s="44">
        <v>1231</v>
      </c>
      <c r="M484" s="44">
        <f t="shared" si="22"/>
        <v>126.71428571428571</v>
      </c>
      <c r="N484" s="44">
        <f t="shared" si="23"/>
        <v>7.5714285714285712</v>
      </c>
    </row>
    <row r="485" spans="2:14" x14ac:dyDescent="0.2">
      <c r="B485" s="44">
        <v>2016</v>
      </c>
      <c r="C485" s="263">
        <v>42485</v>
      </c>
      <c r="D485" s="264">
        <f t="shared" si="21"/>
        <v>1</v>
      </c>
      <c r="E485" s="44">
        <v>120</v>
      </c>
      <c r="F485" s="44">
        <v>4</v>
      </c>
      <c r="G485" s="44">
        <v>152</v>
      </c>
      <c r="H485" s="44">
        <v>156</v>
      </c>
      <c r="I485" s="44">
        <v>914</v>
      </c>
      <c r="J485" s="44">
        <v>58</v>
      </c>
      <c r="K485" s="44">
        <v>1118</v>
      </c>
      <c r="L485" s="44">
        <v>1176</v>
      </c>
      <c r="M485" s="44">
        <f t="shared" si="22"/>
        <v>131.85714285714286</v>
      </c>
      <c r="N485" s="44">
        <f t="shared" si="23"/>
        <v>7.7142857142857144</v>
      </c>
    </row>
    <row r="486" spans="2:14" x14ac:dyDescent="0.2">
      <c r="B486" s="44">
        <v>2016</v>
      </c>
      <c r="C486" s="263">
        <v>42486</v>
      </c>
      <c r="D486" s="264">
        <f t="shared" si="21"/>
        <v>2</v>
      </c>
      <c r="E486" s="44">
        <v>132</v>
      </c>
      <c r="F486" s="44">
        <v>2</v>
      </c>
      <c r="G486" s="44">
        <v>154</v>
      </c>
      <c r="H486" s="44">
        <v>156</v>
      </c>
      <c r="I486" s="44">
        <v>886</v>
      </c>
      <c r="J486" s="44">
        <v>53</v>
      </c>
      <c r="K486" s="44">
        <v>1088</v>
      </c>
      <c r="L486" s="44">
        <v>1141</v>
      </c>
      <c r="M486" s="44">
        <f t="shared" si="22"/>
        <v>136.42857142857142</v>
      </c>
      <c r="N486" s="44">
        <f t="shared" si="23"/>
        <v>8.2857142857142865</v>
      </c>
    </row>
    <row r="487" spans="2:14" x14ac:dyDescent="0.2">
      <c r="B487" s="44">
        <v>2016</v>
      </c>
      <c r="C487" s="263">
        <v>42487</v>
      </c>
      <c r="D487" s="264">
        <f t="shared" si="21"/>
        <v>3</v>
      </c>
      <c r="E487" s="44">
        <v>146</v>
      </c>
      <c r="F487" s="44">
        <v>8</v>
      </c>
      <c r="G487" s="44">
        <v>182</v>
      </c>
      <c r="H487" s="44">
        <v>190</v>
      </c>
      <c r="I487" s="44">
        <v>887</v>
      </c>
      <c r="J487" s="44">
        <v>53</v>
      </c>
      <c r="K487" s="44">
        <v>1101</v>
      </c>
      <c r="L487" s="44">
        <v>1154</v>
      </c>
      <c r="M487" s="44">
        <f t="shared" si="22"/>
        <v>139.57142857142858</v>
      </c>
      <c r="N487" s="44">
        <f t="shared" si="23"/>
        <v>7.8571428571428568</v>
      </c>
    </row>
    <row r="488" spans="2:14" x14ac:dyDescent="0.2">
      <c r="B488" s="44">
        <v>2016</v>
      </c>
      <c r="C488" s="263">
        <v>42488</v>
      </c>
      <c r="D488" s="264">
        <f t="shared" si="21"/>
        <v>4</v>
      </c>
      <c r="E488" s="44">
        <v>172</v>
      </c>
      <c r="F488" s="44">
        <v>11</v>
      </c>
      <c r="G488" s="44">
        <v>212</v>
      </c>
      <c r="H488" s="44">
        <v>223</v>
      </c>
      <c r="I488" s="44">
        <v>923</v>
      </c>
      <c r="J488" s="44">
        <v>54</v>
      </c>
      <c r="K488" s="44">
        <v>1162</v>
      </c>
      <c r="L488" s="44">
        <v>1216</v>
      </c>
      <c r="M488" s="44">
        <f t="shared" si="22"/>
        <v>141.14285714285714</v>
      </c>
      <c r="N488" s="44">
        <f t="shared" si="23"/>
        <v>6.7142857142857144</v>
      </c>
    </row>
    <row r="489" spans="2:14" x14ac:dyDescent="0.2">
      <c r="B489" s="44">
        <v>2016</v>
      </c>
      <c r="C489" s="263">
        <v>42489</v>
      </c>
      <c r="D489" s="264">
        <f t="shared" si="21"/>
        <v>5</v>
      </c>
      <c r="E489" s="44">
        <v>168</v>
      </c>
      <c r="F489" s="44">
        <v>8</v>
      </c>
      <c r="G489" s="44">
        <v>199</v>
      </c>
      <c r="H489" s="44">
        <v>207</v>
      </c>
      <c r="I489" s="44">
        <v>955</v>
      </c>
      <c r="J489" s="44">
        <v>58</v>
      </c>
      <c r="K489" s="44">
        <v>1196</v>
      </c>
      <c r="L489" s="44">
        <v>1254</v>
      </c>
      <c r="M489" s="44">
        <f t="shared" si="22"/>
        <v>143.14285714285714</v>
      </c>
      <c r="N489" s="44">
        <f t="shared" si="23"/>
        <v>7.4285714285714288</v>
      </c>
    </row>
    <row r="490" spans="2:14" x14ac:dyDescent="0.2">
      <c r="B490" s="44">
        <v>2016</v>
      </c>
      <c r="C490" s="263">
        <v>42490</v>
      </c>
      <c r="D490" s="264">
        <f t="shared" si="21"/>
        <v>6</v>
      </c>
      <c r="E490" s="44">
        <v>133</v>
      </c>
      <c r="F490" s="44">
        <v>9</v>
      </c>
      <c r="G490" s="44">
        <v>170</v>
      </c>
      <c r="H490" s="44">
        <v>179</v>
      </c>
      <c r="I490" s="44">
        <v>977</v>
      </c>
      <c r="J490" s="44">
        <v>55</v>
      </c>
      <c r="K490" s="44">
        <v>1222</v>
      </c>
      <c r="L490" s="44">
        <v>1277</v>
      </c>
      <c r="M490" s="44">
        <f t="shared" si="22"/>
        <v>149.42857142857142</v>
      </c>
      <c r="N490" s="44">
        <f t="shared" si="23"/>
        <v>8.4285714285714288</v>
      </c>
    </row>
    <row r="491" spans="2:14" x14ac:dyDescent="0.2">
      <c r="B491" s="44">
        <v>2016</v>
      </c>
      <c r="C491" s="263">
        <v>42491</v>
      </c>
      <c r="D491" s="264">
        <f t="shared" si="21"/>
        <v>7</v>
      </c>
      <c r="E491" s="44">
        <v>117</v>
      </c>
      <c r="F491" s="44">
        <v>5</v>
      </c>
      <c r="G491" s="44">
        <v>161</v>
      </c>
      <c r="H491" s="44">
        <v>166</v>
      </c>
      <c r="I491" s="44">
        <v>988</v>
      </c>
      <c r="J491" s="44">
        <v>47</v>
      </c>
      <c r="K491" s="44">
        <v>1230</v>
      </c>
      <c r="L491" s="44">
        <v>1277</v>
      </c>
      <c r="M491" s="44">
        <f t="shared" si="22"/>
        <v>161.14285714285714</v>
      </c>
      <c r="N491" s="44">
        <f t="shared" si="23"/>
        <v>9.5714285714285712</v>
      </c>
    </row>
    <row r="492" spans="2:14" x14ac:dyDescent="0.2">
      <c r="B492" s="44">
        <v>2016</v>
      </c>
      <c r="C492" s="263">
        <v>42492</v>
      </c>
      <c r="D492" s="264">
        <f t="shared" si="21"/>
        <v>1</v>
      </c>
      <c r="E492" s="44">
        <v>134</v>
      </c>
      <c r="F492" s="44">
        <v>9</v>
      </c>
      <c r="G492" s="44">
        <v>155</v>
      </c>
      <c r="H492" s="44">
        <v>164</v>
      </c>
      <c r="I492" s="44">
        <v>1002</v>
      </c>
      <c r="J492" s="44">
        <v>52</v>
      </c>
      <c r="K492" s="44">
        <v>1233</v>
      </c>
      <c r="L492" s="44">
        <v>1285</v>
      </c>
      <c r="M492" s="44">
        <f t="shared" si="22"/>
        <v>158.71428571428572</v>
      </c>
      <c r="N492" s="44">
        <f t="shared" si="23"/>
        <v>9.8571428571428577</v>
      </c>
    </row>
    <row r="493" spans="2:14" x14ac:dyDescent="0.2">
      <c r="B493" s="44">
        <v>2016</v>
      </c>
      <c r="C493" s="263">
        <v>42493</v>
      </c>
      <c r="D493" s="264">
        <f t="shared" si="21"/>
        <v>2</v>
      </c>
      <c r="E493" s="44">
        <v>176</v>
      </c>
      <c r="F493" s="44">
        <v>9</v>
      </c>
      <c r="G493" s="44">
        <v>201</v>
      </c>
      <c r="H493" s="44">
        <v>210</v>
      </c>
      <c r="I493" s="44">
        <v>1046</v>
      </c>
      <c r="J493" s="44">
        <v>59</v>
      </c>
      <c r="K493" s="44">
        <v>1280</v>
      </c>
      <c r="L493" s="44">
        <v>1339</v>
      </c>
      <c r="M493" s="44">
        <f t="shared" si="22"/>
        <v>158.85714285714286</v>
      </c>
      <c r="N493" s="44">
        <f t="shared" si="23"/>
        <v>11.428571428571429</v>
      </c>
    </row>
    <row r="494" spans="2:14" x14ac:dyDescent="0.2">
      <c r="B494" s="44">
        <v>2016</v>
      </c>
      <c r="C494" s="263">
        <v>42494</v>
      </c>
      <c r="D494" s="264">
        <f t="shared" si="21"/>
        <v>3</v>
      </c>
      <c r="E494" s="44">
        <v>228</v>
      </c>
      <c r="F494" s="44">
        <v>16</v>
      </c>
      <c r="G494" s="44">
        <v>270</v>
      </c>
      <c r="H494" s="44">
        <v>286</v>
      </c>
      <c r="I494" s="44">
        <v>1128</v>
      </c>
      <c r="J494" s="44">
        <v>67</v>
      </c>
      <c r="K494" s="44">
        <v>1368</v>
      </c>
      <c r="L494" s="44">
        <v>1435</v>
      </c>
      <c r="M494" s="44">
        <f t="shared" si="22"/>
        <v>160.28571428571428</v>
      </c>
      <c r="N494" s="44">
        <f t="shared" si="23"/>
        <v>11.285714285714286</v>
      </c>
    </row>
    <row r="495" spans="2:14" x14ac:dyDescent="0.2">
      <c r="B495" s="44">
        <v>2016</v>
      </c>
      <c r="C495" s="263">
        <v>42495</v>
      </c>
      <c r="D495" s="264">
        <f t="shared" si="21"/>
        <v>4</v>
      </c>
      <c r="E495" s="44">
        <v>155</v>
      </c>
      <c r="F495" s="44">
        <v>13</v>
      </c>
      <c r="G495" s="44">
        <v>225</v>
      </c>
      <c r="H495" s="44">
        <v>238</v>
      </c>
      <c r="I495" s="44">
        <v>1111</v>
      </c>
      <c r="J495" s="44">
        <v>69</v>
      </c>
      <c r="K495" s="44">
        <v>1381</v>
      </c>
      <c r="L495" s="44">
        <v>1450</v>
      </c>
      <c r="M495" s="44">
        <f t="shared" si="22"/>
        <v>164</v>
      </c>
      <c r="N495" s="44">
        <f t="shared" si="23"/>
        <v>12.428571428571429</v>
      </c>
    </row>
    <row r="496" spans="2:14" x14ac:dyDescent="0.2">
      <c r="B496" s="44">
        <v>2016</v>
      </c>
      <c r="C496" s="263">
        <v>42496</v>
      </c>
      <c r="D496" s="264">
        <f t="shared" si="21"/>
        <v>5</v>
      </c>
      <c r="E496" s="44">
        <v>169</v>
      </c>
      <c r="F496" s="44">
        <v>19</v>
      </c>
      <c r="G496" s="44">
        <v>223</v>
      </c>
      <c r="H496" s="44">
        <v>242</v>
      </c>
      <c r="I496" s="44">
        <v>1112</v>
      </c>
      <c r="J496" s="44">
        <v>80</v>
      </c>
      <c r="K496" s="44">
        <v>1405</v>
      </c>
      <c r="L496" s="44">
        <v>1485</v>
      </c>
      <c r="M496" s="44">
        <f t="shared" si="22"/>
        <v>164</v>
      </c>
      <c r="N496" s="44">
        <f t="shared" si="23"/>
        <v>12.285714285714286</v>
      </c>
    </row>
    <row r="497" spans="2:14" x14ac:dyDescent="0.2">
      <c r="B497" s="44">
        <v>2016</v>
      </c>
      <c r="C497" s="263">
        <v>42497</v>
      </c>
      <c r="D497" s="264">
        <f t="shared" si="21"/>
        <v>6</v>
      </c>
      <c r="E497" s="44">
        <v>143</v>
      </c>
      <c r="F497" s="44">
        <v>8</v>
      </c>
      <c r="G497" s="44">
        <v>188</v>
      </c>
      <c r="H497" s="44">
        <v>196</v>
      </c>
      <c r="I497" s="44">
        <v>1122</v>
      </c>
      <c r="J497" s="44">
        <v>79</v>
      </c>
      <c r="K497" s="44">
        <v>1423</v>
      </c>
      <c r="L497" s="44">
        <v>1502</v>
      </c>
      <c r="M497" s="44">
        <f t="shared" si="22"/>
        <v>164.57142857142858</v>
      </c>
      <c r="N497" s="44">
        <f t="shared" si="23"/>
        <v>11.571428571428571</v>
      </c>
    </row>
    <row r="498" spans="2:14" x14ac:dyDescent="0.2">
      <c r="B498" s="44">
        <v>2016</v>
      </c>
      <c r="C498" s="263">
        <v>42498</v>
      </c>
      <c r="D498" s="264">
        <f t="shared" si="21"/>
        <v>7</v>
      </c>
      <c r="E498" s="44">
        <v>143</v>
      </c>
      <c r="F498" s="44">
        <v>13</v>
      </c>
      <c r="G498" s="44">
        <v>182</v>
      </c>
      <c r="H498" s="44">
        <v>195</v>
      </c>
      <c r="I498" s="44">
        <v>1148</v>
      </c>
      <c r="J498" s="44">
        <v>87</v>
      </c>
      <c r="K498" s="44">
        <v>1444</v>
      </c>
      <c r="L498" s="44">
        <v>1531</v>
      </c>
      <c r="M498" s="44">
        <f t="shared" si="22"/>
        <v>157</v>
      </c>
      <c r="N498" s="44">
        <f t="shared" si="23"/>
        <v>11.285714285714286</v>
      </c>
    </row>
    <row r="499" spans="2:14" x14ac:dyDescent="0.2">
      <c r="B499" s="44">
        <v>2016</v>
      </c>
      <c r="C499" s="263">
        <v>42499</v>
      </c>
      <c r="D499" s="264">
        <f t="shared" si="21"/>
        <v>1</v>
      </c>
      <c r="E499" s="44">
        <v>134</v>
      </c>
      <c r="F499" s="44">
        <v>8</v>
      </c>
      <c r="G499" s="44">
        <v>187</v>
      </c>
      <c r="H499" s="44">
        <v>195</v>
      </c>
      <c r="I499" s="44">
        <v>1148</v>
      </c>
      <c r="J499" s="44">
        <v>86</v>
      </c>
      <c r="K499" s="44">
        <v>1476</v>
      </c>
      <c r="L499" s="44">
        <v>1562</v>
      </c>
      <c r="M499" s="44">
        <f t="shared" si="22"/>
        <v>157.57142857142858</v>
      </c>
      <c r="N499" s="44">
        <f t="shared" si="23"/>
        <v>10.428571428571429</v>
      </c>
    </row>
    <row r="500" spans="2:14" x14ac:dyDescent="0.2">
      <c r="B500" s="44">
        <v>2016</v>
      </c>
      <c r="C500" s="263">
        <v>42500</v>
      </c>
      <c r="D500" s="264">
        <f t="shared" si="21"/>
        <v>2</v>
      </c>
      <c r="E500" s="44">
        <v>180</v>
      </c>
      <c r="F500" s="44">
        <v>4</v>
      </c>
      <c r="G500" s="44">
        <v>204</v>
      </c>
      <c r="H500" s="44">
        <v>208</v>
      </c>
      <c r="I500" s="44">
        <v>1152</v>
      </c>
      <c r="J500" s="44">
        <v>81</v>
      </c>
      <c r="K500" s="44">
        <v>1479</v>
      </c>
      <c r="L500" s="44">
        <v>1560</v>
      </c>
      <c r="M500" s="44">
        <f t="shared" si="22"/>
        <v>157.14285714285714</v>
      </c>
      <c r="N500" s="44">
        <f t="shared" si="23"/>
        <v>9.2857142857142865</v>
      </c>
    </row>
    <row r="501" spans="2:14" x14ac:dyDescent="0.2">
      <c r="B501" s="44">
        <v>2016</v>
      </c>
      <c r="C501" s="263">
        <v>42501</v>
      </c>
      <c r="D501" s="264">
        <f t="shared" si="21"/>
        <v>3</v>
      </c>
      <c r="E501" s="44">
        <v>175</v>
      </c>
      <c r="F501" s="44">
        <v>14</v>
      </c>
      <c r="G501" s="44">
        <v>216</v>
      </c>
      <c r="H501" s="44">
        <v>230</v>
      </c>
      <c r="I501" s="44">
        <v>1099</v>
      </c>
      <c r="J501" s="44">
        <v>79</v>
      </c>
      <c r="K501" s="44">
        <v>1425</v>
      </c>
      <c r="L501" s="44">
        <v>1504</v>
      </c>
      <c r="M501" s="44">
        <f t="shared" si="22"/>
        <v>158.28571428571428</v>
      </c>
      <c r="N501" s="44">
        <f t="shared" si="23"/>
        <v>9.1428571428571423</v>
      </c>
    </row>
    <row r="502" spans="2:14" x14ac:dyDescent="0.2">
      <c r="B502" s="44">
        <v>2016</v>
      </c>
      <c r="C502" s="263">
        <v>42502</v>
      </c>
      <c r="D502" s="264">
        <f t="shared" si="21"/>
        <v>4</v>
      </c>
      <c r="E502" s="44">
        <v>159</v>
      </c>
      <c r="F502" s="44">
        <v>7</v>
      </c>
      <c r="G502" s="44">
        <v>202</v>
      </c>
      <c r="H502" s="44">
        <v>209</v>
      </c>
      <c r="I502" s="44">
        <v>1103</v>
      </c>
      <c r="J502" s="44">
        <v>73</v>
      </c>
      <c r="K502" s="44">
        <v>1402</v>
      </c>
      <c r="L502" s="44">
        <v>1475</v>
      </c>
      <c r="M502" s="44">
        <f t="shared" si="22"/>
        <v>158.28571428571428</v>
      </c>
      <c r="N502" s="44">
        <f t="shared" si="23"/>
        <v>9.2857142857142865</v>
      </c>
    </row>
    <row r="503" spans="2:14" x14ac:dyDescent="0.2">
      <c r="B503" s="44">
        <v>2016</v>
      </c>
      <c r="C503" s="263">
        <v>42503</v>
      </c>
      <c r="D503" s="264">
        <f t="shared" si="21"/>
        <v>5</v>
      </c>
      <c r="E503" s="44">
        <v>166</v>
      </c>
      <c r="F503" s="44">
        <v>11</v>
      </c>
      <c r="G503" s="44">
        <v>195</v>
      </c>
      <c r="H503" s="44">
        <v>206</v>
      </c>
      <c r="I503" s="44">
        <v>1100</v>
      </c>
      <c r="J503" s="44">
        <v>65</v>
      </c>
      <c r="K503" s="44">
        <v>1374</v>
      </c>
      <c r="L503" s="44">
        <v>1439</v>
      </c>
      <c r="M503" s="44">
        <f t="shared" si="22"/>
        <v>155.85714285714286</v>
      </c>
      <c r="N503" s="44">
        <f t="shared" si="23"/>
        <v>9.2857142857142865</v>
      </c>
    </row>
    <row r="504" spans="2:14" x14ac:dyDescent="0.2">
      <c r="B504" s="44">
        <v>2016</v>
      </c>
      <c r="C504" s="263">
        <v>42504</v>
      </c>
      <c r="D504" s="264">
        <f t="shared" si="21"/>
        <v>6</v>
      </c>
      <c r="E504" s="44">
        <v>151</v>
      </c>
      <c r="F504" s="44">
        <v>7</v>
      </c>
      <c r="G504" s="44">
        <v>195</v>
      </c>
      <c r="H504" s="44">
        <v>202</v>
      </c>
      <c r="I504" s="44">
        <v>1108</v>
      </c>
      <c r="J504" s="44">
        <v>64</v>
      </c>
      <c r="K504" s="44">
        <v>1381</v>
      </c>
      <c r="L504" s="44">
        <v>1445</v>
      </c>
      <c r="M504" s="44">
        <f t="shared" si="22"/>
        <v>155.14285714285714</v>
      </c>
      <c r="N504" s="44">
        <f t="shared" si="23"/>
        <v>9.8571428571428577</v>
      </c>
    </row>
    <row r="505" spans="2:14" x14ac:dyDescent="0.2">
      <c r="B505" s="44">
        <v>2016</v>
      </c>
      <c r="C505" s="263">
        <v>42505</v>
      </c>
      <c r="D505" s="264">
        <f t="shared" si="21"/>
        <v>7</v>
      </c>
      <c r="E505" s="44">
        <v>143</v>
      </c>
      <c r="F505" s="44">
        <v>14</v>
      </c>
      <c r="G505" s="44">
        <v>191</v>
      </c>
      <c r="H505" s="44">
        <v>205</v>
      </c>
      <c r="I505" s="44">
        <v>1108</v>
      </c>
      <c r="J505" s="44">
        <v>65</v>
      </c>
      <c r="K505" s="44">
        <v>1390</v>
      </c>
      <c r="L505" s="44">
        <v>1455</v>
      </c>
      <c r="M505" s="44">
        <f t="shared" si="22"/>
        <v>151.28571428571428</v>
      </c>
      <c r="N505" s="44">
        <f t="shared" si="23"/>
        <v>8.5714285714285712</v>
      </c>
    </row>
    <row r="506" spans="2:14" x14ac:dyDescent="0.2">
      <c r="B506" s="44">
        <v>2016</v>
      </c>
      <c r="C506" s="263">
        <v>42506</v>
      </c>
      <c r="D506" s="264">
        <f t="shared" si="21"/>
        <v>1</v>
      </c>
      <c r="E506" s="44">
        <v>117</v>
      </c>
      <c r="F506" s="44">
        <v>8</v>
      </c>
      <c r="G506" s="44">
        <v>154</v>
      </c>
      <c r="H506" s="44">
        <v>162</v>
      </c>
      <c r="I506" s="44">
        <v>1091</v>
      </c>
      <c r="J506" s="44">
        <v>65</v>
      </c>
      <c r="K506" s="44">
        <v>1357</v>
      </c>
      <c r="L506" s="44">
        <v>1422</v>
      </c>
      <c r="M506" s="44">
        <f t="shared" si="22"/>
        <v>152.71428571428572</v>
      </c>
      <c r="N506" s="44">
        <f t="shared" si="23"/>
        <v>8.2857142857142865</v>
      </c>
    </row>
    <row r="507" spans="2:14" x14ac:dyDescent="0.2">
      <c r="B507" s="44">
        <v>2016</v>
      </c>
      <c r="C507" s="263">
        <v>42507</v>
      </c>
      <c r="D507" s="264">
        <f t="shared" si="21"/>
        <v>2</v>
      </c>
      <c r="E507" s="44">
        <v>175</v>
      </c>
      <c r="F507" s="44">
        <v>8</v>
      </c>
      <c r="G507" s="44">
        <v>209</v>
      </c>
      <c r="H507" s="44">
        <v>217</v>
      </c>
      <c r="I507" s="44">
        <v>1086</v>
      </c>
      <c r="J507" s="44">
        <v>69</v>
      </c>
      <c r="K507" s="44">
        <v>1362</v>
      </c>
      <c r="L507" s="44">
        <v>1431</v>
      </c>
      <c r="M507" s="44">
        <f t="shared" si="22"/>
        <v>153.85714285714286</v>
      </c>
      <c r="N507" s="44">
        <f t="shared" si="23"/>
        <v>8.2857142857142865</v>
      </c>
    </row>
    <row r="508" spans="2:14" x14ac:dyDescent="0.2">
      <c r="B508" s="44">
        <v>2016</v>
      </c>
      <c r="C508" s="263">
        <v>42508</v>
      </c>
      <c r="D508" s="264">
        <f t="shared" si="21"/>
        <v>3</v>
      </c>
      <c r="E508" s="44">
        <v>148</v>
      </c>
      <c r="F508" s="44">
        <v>5</v>
      </c>
      <c r="G508" s="44">
        <v>185</v>
      </c>
      <c r="H508" s="44">
        <v>190</v>
      </c>
      <c r="I508" s="44">
        <v>1059</v>
      </c>
      <c r="J508" s="44">
        <v>60</v>
      </c>
      <c r="K508" s="44">
        <v>1331</v>
      </c>
      <c r="L508" s="44">
        <v>1391</v>
      </c>
      <c r="M508" s="44">
        <f t="shared" si="22"/>
        <v>158.71428571428572</v>
      </c>
      <c r="N508" s="44">
        <f t="shared" si="23"/>
        <v>9.5714285714285712</v>
      </c>
    </row>
    <row r="509" spans="2:14" x14ac:dyDescent="0.2">
      <c r="B509" s="44">
        <v>2016</v>
      </c>
      <c r="C509" s="263">
        <v>42509</v>
      </c>
      <c r="D509" s="264">
        <f t="shared" si="21"/>
        <v>4</v>
      </c>
      <c r="E509" s="44">
        <v>169</v>
      </c>
      <c r="F509" s="44">
        <v>5</v>
      </c>
      <c r="G509" s="44">
        <v>201</v>
      </c>
      <c r="H509" s="44">
        <v>206</v>
      </c>
      <c r="I509" s="44">
        <v>1069</v>
      </c>
      <c r="J509" s="44">
        <v>58</v>
      </c>
      <c r="K509" s="44">
        <v>1330</v>
      </c>
      <c r="L509" s="44">
        <v>1388</v>
      </c>
      <c r="M509" s="44">
        <f t="shared" si="22"/>
        <v>157.71428571428572</v>
      </c>
      <c r="N509" s="44">
        <f t="shared" si="23"/>
        <v>8.8571428571428577</v>
      </c>
    </row>
    <row r="510" spans="2:14" x14ac:dyDescent="0.2">
      <c r="B510" s="44">
        <v>2016</v>
      </c>
      <c r="C510" s="263">
        <v>42510</v>
      </c>
      <c r="D510" s="264">
        <f t="shared" si="21"/>
        <v>5</v>
      </c>
      <c r="E510" s="44">
        <v>174</v>
      </c>
      <c r="F510" s="44">
        <v>11</v>
      </c>
      <c r="G510" s="44">
        <v>215</v>
      </c>
      <c r="H510" s="44">
        <v>226</v>
      </c>
      <c r="I510" s="44">
        <v>1077</v>
      </c>
      <c r="J510" s="44">
        <v>58</v>
      </c>
      <c r="K510" s="44">
        <v>1350</v>
      </c>
      <c r="L510" s="44">
        <v>1408</v>
      </c>
      <c r="M510" s="44">
        <f t="shared" si="22"/>
        <v>167.57142857142858</v>
      </c>
      <c r="N510" s="44">
        <f t="shared" si="23"/>
        <v>8.7142857142857135</v>
      </c>
    </row>
    <row r="511" spans="2:14" x14ac:dyDescent="0.2">
      <c r="B511" s="44">
        <v>2016</v>
      </c>
      <c r="C511" s="263">
        <v>42511</v>
      </c>
      <c r="D511" s="264">
        <f t="shared" si="21"/>
        <v>6</v>
      </c>
      <c r="E511" s="44">
        <v>185</v>
      </c>
      <c r="F511" s="44">
        <v>16</v>
      </c>
      <c r="G511" s="44">
        <v>237</v>
      </c>
      <c r="H511" s="44">
        <v>253</v>
      </c>
      <c r="I511" s="44">
        <v>1111</v>
      </c>
      <c r="J511" s="44">
        <v>67</v>
      </c>
      <c r="K511" s="44">
        <v>1392</v>
      </c>
      <c r="L511" s="44">
        <v>1459</v>
      </c>
      <c r="M511" s="44">
        <f t="shared" si="22"/>
        <v>164.28571428571428</v>
      </c>
      <c r="N511" s="44">
        <f t="shared" si="23"/>
        <v>7.7142857142857144</v>
      </c>
    </row>
    <row r="512" spans="2:14" x14ac:dyDescent="0.2">
      <c r="B512" s="44">
        <v>2016</v>
      </c>
      <c r="C512" s="263">
        <v>42512</v>
      </c>
      <c r="D512" s="264">
        <f t="shared" si="21"/>
        <v>7</v>
      </c>
      <c r="E512" s="44">
        <v>136</v>
      </c>
      <c r="F512" s="44">
        <v>9</v>
      </c>
      <c r="G512" s="44">
        <v>190</v>
      </c>
      <c r="H512" s="44">
        <v>199</v>
      </c>
      <c r="I512" s="44">
        <v>1104</v>
      </c>
      <c r="J512" s="44">
        <v>62</v>
      </c>
      <c r="K512" s="44">
        <v>1391</v>
      </c>
      <c r="L512" s="44">
        <v>1453</v>
      </c>
      <c r="M512" s="44">
        <f t="shared" si="22"/>
        <v>166</v>
      </c>
      <c r="N512" s="44">
        <f t="shared" si="23"/>
        <v>8.4285714285714288</v>
      </c>
    </row>
    <row r="513" spans="2:14" x14ac:dyDescent="0.2">
      <c r="B513" s="44">
        <v>2016</v>
      </c>
      <c r="C513" s="263">
        <v>42513</v>
      </c>
      <c r="D513" s="264">
        <f t="shared" si="21"/>
        <v>1</v>
      </c>
      <c r="E513" s="44">
        <v>186</v>
      </c>
      <c r="F513" s="44">
        <v>7</v>
      </c>
      <c r="G513" s="44">
        <v>223</v>
      </c>
      <c r="H513" s="44">
        <v>230</v>
      </c>
      <c r="I513" s="44">
        <v>1173</v>
      </c>
      <c r="J513" s="44">
        <v>61</v>
      </c>
      <c r="K513" s="44">
        <v>1460</v>
      </c>
      <c r="L513" s="44">
        <v>1521</v>
      </c>
      <c r="M513" s="44">
        <f t="shared" si="22"/>
        <v>167.71428571428572</v>
      </c>
      <c r="N513" s="44">
        <f t="shared" si="23"/>
        <v>8.8571428571428577</v>
      </c>
    </row>
    <row r="514" spans="2:14" x14ac:dyDescent="0.2">
      <c r="B514" s="44">
        <v>2016</v>
      </c>
      <c r="C514" s="263">
        <v>42514</v>
      </c>
      <c r="D514" s="264">
        <f t="shared" si="21"/>
        <v>2</v>
      </c>
      <c r="E514" s="44">
        <v>152</v>
      </c>
      <c r="F514" s="44">
        <v>1</v>
      </c>
      <c r="G514" s="44">
        <v>210</v>
      </c>
      <c r="H514" s="44">
        <v>211</v>
      </c>
      <c r="I514" s="44">
        <v>1150</v>
      </c>
      <c r="J514" s="44">
        <v>54</v>
      </c>
      <c r="K514" s="44">
        <v>1461</v>
      </c>
      <c r="L514" s="44">
        <v>1515</v>
      </c>
      <c r="M514" s="44">
        <f t="shared" si="22"/>
        <v>168</v>
      </c>
      <c r="N514" s="44">
        <f t="shared" si="23"/>
        <v>9.1428571428571423</v>
      </c>
    </row>
    <row r="515" spans="2:14" x14ac:dyDescent="0.2">
      <c r="B515" s="44">
        <v>2016</v>
      </c>
      <c r="C515" s="263">
        <v>42515</v>
      </c>
      <c r="D515" s="264">
        <f t="shared" si="21"/>
        <v>3</v>
      </c>
      <c r="E515" s="44">
        <v>160</v>
      </c>
      <c r="F515" s="44">
        <v>10</v>
      </c>
      <c r="G515" s="44">
        <v>203</v>
      </c>
      <c r="H515" s="44">
        <v>213</v>
      </c>
      <c r="I515" s="44">
        <v>1162</v>
      </c>
      <c r="J515" s="44">
        <v>59</v>
      </c>
      <c r="K515" s="44">
        <v>1479</v>
      </c>
      <c r="L515" s="44">
        <v>1538</v>
      </c>
      <c r="M515" s="44">
        <f t="shared" si="22"/>
        <v>166.14285714285714</v>
      </c>
      <c r="N515" s="44">
        <f t="shared" si="23"/>
        <v>8.4285714285714288</v>
      </c>
    </row>
    <row r="516" spans="2:14" x14ac:dyDescent="0.2">
      <c r="B516" s="44">
        <v>2016</v>
      </c>
      <c r="C516" s="263">
        <v>42516</v>
      </c>
      <c r="D516" s="264">
        <f t="shared" si="21"/>
        <v>4</v>
      </c>
      <c r="E516" s="44">
        <v>181</v>
      </c>
      <c r="F516" s="44">
        <v>8</v>
      </c>
      <c r="G516" s="44">
        <v>227</v>
      </c>
      <c r="H516" s="44">
        <v>235</v>
      </c>
      <c r="I516" s="44">
        <v>1174</v>
      </c>
      <c r="J516" s="44">
        <v>62</v>
      </c>
      <c r="K516" s="44">
        <v>1505</v>
      </c>
      <c r="L516" s="44">
        <v>1567</v>
      </c>
      <c r="M516" s="44">
        <f t="shared" si="22"/>
        <v>162.14285714285714</v>
      </c>
      <c r="N516" s="44">
        <f t="shared" si="23"/>
        <v>7.8571428571428568</v>
      </c>
    </row>
    <row r="517" spans="2:14" x14ac:dyDescent="0.2">
      <c r="B517" s="44">
        <v>2016</v>
      </c>
      <c r="C517" s="263">
        <v>42517</v>
      </c>
      <c r="D517" s="264">
        <f t="shared" si="21"/>
        <v>5</v>
      </c>
      <c r="E517" s="44">
        <v>176</v>
      </c>
      <c r="F517" s="44">
        <v>13</v>
      </c>
      <c r="G517" s="44">
        <v>207</v>
      </c>
      <c r="H517" s="44">
        <v>220</v>
      </c>
      <c r="I517" s="44">
        <v>1176</v>
      </c>
      <c r="J517" s="44">
        <v>64</v>
      </c>
      <c r="K517" s="44">
        <v>1497</v>
      </c>
      <c r="L517" s="44">
        <v>1561</v>
      </c>
      <c r="M517" s="44">
        <f t="shared" si="22"/>
        <v>158.85714285714286</v>
      </c>
      <c r="N517" s="44">
        <f t="shared" si="23"/>
        <v>8.1428571428571423</v>
      </c>
    </row>
    <row r="518" spans="2:14" x14ac:dyDescent="0.2">
      <c r="B518" s="44">
        <v>2016</v>
      </c>
      <c r="C518" s="263">
        <v>42518</v>
      </c>
      <c r="D518" s="264">
        <f t="shared" ref="D518:D581" si="24">IF(WEEKDAY(C518)-1=0,7,WEEKDAY(C518)-1)</f>
        <v>6</v>
      </c>
      <c r="E518" s="44">
        <v>172</v>
      </c>
      <c r="F518" s="44">
        <v>11</v>
      </c>
      <c r="G518" s="44">
        <v>242</v>
      </c>
      <c r="H518" s="44">
        <v>253</v>
      </c>
      <c r="I518" s="44">
        <v>1163</v>
      </c>
      <c r="J518" s="44">
        <v>59</v>
      </c>
      <c r="K518" s="44">
        <v>1502</v>
      </c>
      <c r="L518" s="44">
        <v>1561</v>
      </c>
      <c r="M518" s="44">
        <f t="shared" si="22"/>
        <v>164.57142857142858</v>
      </c>
      <c r="N518" s="44">
        <f t="shared" si="23"/>
        <v>9.5714285714285712</v>
      </c>
    </row>
    <row r="519" spans="2:14" x14ac:dyDescent="0.2">
      <c r="B519" s="44">
        <v>2016</v>
      </c>
      <c r="C519" s="263">
        <v>42519</v>
      </c>
      <c r="D519" s="264">
        <f t="shared" si="24"/>
        <v>7</v>
      </c>
      <c r="E519" s="44">
        <v>108</v>
      </c>
      <c r="F519" s="44">
        <v>5</v>
      </c>
      <c r="G519" s="44">
        <v>154</v>
      </c>
      <c r="H519" s="44">
        <v>159</v>
      </c>
      <c r="I519" s="44">
        <v>1135</v>
      </c>
      <c r="J519" s="44">
        <v>55</v>
      </c>
      <c r="K519" s="44">
        <v>1466</v>
      </c>
      <c r="L519" s="44">
        <v>1521</v>
      </c>
      <c r="M519" s="44">
        <f t="shared" si="22"/>
        <v>166.28571428571428</v>
      </c>
      <c r="N519" s="44">
        <f t="shared" si="23"/>
        <v>8.8571428571428577</v>
      </c>
    </row>
    <row r="520" spans="2:14" x14ac:dyDescent="0.2">
      <c r="B520" s="44">
        <v>2016</v>
      </c>
      <c r="C520" s="263">
        <v>42520</v>
      </c>
      <c r="D520" s="264">
        <f t="shared" si="24"/>
        <v>1</v>
      </c>
      <c r="E520" s="44">
        <v>163</v>
      </c>
      <c r="F520" s="44">
        <v>9</v>
      </c>
      <c r="G520" s="44">
        <v>191</v>
      </c>
      <c r="H520" s="44">
        <v>200</v>
      </c>
      <c r="I520" s="44">
        <v>1112</v>
      </c>
      <c r="J520" s="44">
        <v>57</v>
      </c>
      <c r="K520" s="44">
        <v>1434</v>
      </c>
      <c r="L520" s="44">
        <v>1491</v>
      </c>
      <c r="M520" s="44">
        <f t="shared" si="22"/>
        <v>160.71428571428572</v>
      </c>
      <c r="N520" s="44">
        <f t="shared" si="23"/>
        <v>8.8571428571428577</v>
      </c>
    </row>
    <row r="521" spans="2:14" x14ac:dyDescent="0.2">
      <c r="B521" s="44">
        <v>2016</v>
      </c>
      <c r="C521" s="263">
        <v>42521</v>
      </c>
      <c r="D521" s="264">
        <f t="shared" si="24"/>
        <v>2</v>
      </c>
      <c r="E521" s="44">
        <v>192</v>
      </c>
      <c r="F521" s="44">
        <v>11</v>
      </c>
      <c r="G521" s="44">
        <v>230</v>
      </c>
      <c r="H521" s="44">
        <v>241</v>
      </c>
      <c r="I521" s="44">
        <v>1152</v>
      </c>
      <c r="J521" s="44">
        <v>67</v>
      </c>
      <c r="K521" s="44">
        <v>1454</v>
      </c>
      <c r="L521" s="44">
        <v>1521</v>
      </c>
      <c r="M521" s="44">
        <f t="shared" ref="M521:M584" si="25">(E518+E519+E520+E521+E522+E523+E524)/7</f>
        <v>159</v>
      </c>
      <c r="N521" s="44">
        <f t="shared" ref="N521:N584" si="26">(F518+F519+F520+F521+F522+F523+F524)/7</f>
        <v>7.7142857142857144</v>
      </c>
    </row>
    <row r="522" spans="2:14" x14ac:dyDescent="0.2">
      <c r="B522" s="44">
        <v>2016</v>
      </c>
      <c r="C522" s="263">
        <v>42522</v>
      </c>
      <c r="D522" s="264">
        <f t="shared" si="24"/>
        <v>3</v>
      </c>
      <c r="E522" s="44">
        <v>172</v>
      </c>
      <c r="F522" s="44">
        <v>5</v>
      </c>
      <c r="G522" s="44">
        <v>213</v>
      </c>
      <c r="H522" s="44">
        <v>218</v>
      </c>
      <c r="I522" s="44">
        <v>1164</v>
      </c>
      <c r="J522" s="44">
        <v>62</v>
      </c>
      <c r="K522" s="44">
        <v>1464</v>
      </c>
      <c r="L522" s="44">
        <v>1526</v>
      </c>
      <c r="M522" s="44">
        <f t="shared" si="25"/>
        <v>156.28571428571428</v>
      </c>
      <c r="N522" s="44">
        <f t="shared" si="26"/>
        <v>7.7142857142857144</v>
      </c>
    </row>
    <row r="523" spans="2:14" x14ac:dyDescent="0.2">
      <c r="B523" s="44">
        <v>2016</v>
      </c>
      <c r="C523" s="263">
        <v>42523</v>
      </c>
      <c r="D523" s="264">
        <f t="shared" si="24"/>
        <v>4</v>
      </c>
      <c r="E523" s="44">
        <v>142</v>
      </c>
      <c r="F523" s="44">
        <v>8</v>
      </c>
      <c r="G523" s="44">
        <v>185</v>
      </c>
      <c r="H523" s="44">
        <v>193</v>
      </c>
      <c r="I523" s="44">
        <v>1125</v>
      </c>
      <c r="J523" s="44">
        <v>62</v>
      </c>
      <c r="K523" s="44">
        <v>1422</v>
      </c>
      <c r="L523" s="44">
        <v>1484</v>
      </c>
      <c r="M523" s="44">
        <f t="shared" si="25"/>
        <v>159.14285714285714</v>
      </c>
      <c r="N523" s="44">
        <f t="shared" si="26"/>
        <v>8.4285714285714288</v>
      </c>
    </row>
    <row r="524" spans="2:14" x14ac:dyDescent="0.2">
      <c r="B524" s="44">
        <v>2016</v>
      </c>
      <c r="C524" s="263">
        <v>42524</v>
      </c>
      <c r="D524" s="264">
        <f t="shared" si="24"/>
        <v>5</v>
      </c>
      <c r="E524" s="44">
        <v>164</v>
      </c>
      <c r="F524" s="44">
        <v>5</v>
      </c>
      <c r="G524" s="44">
        <v>209</v>
      </c>
      <c r="H524" s="44">
        <v>214</v>
      </c>
      <c r="I524" s="44">
        <v>1113</v>
      </c>
      <c r="J524" s="44">
        <v>54</v>
      </c>
      <c r="K524" s="44">
        <v>1424</v>
      </c>
      <c r="L524" s="44">
        <v>1478</v>
      </c>
      <c r="M524" s="44">
        <f t="shared" si="25"/>
        <v>162.42857142857142</v>
      </c>
      <c r="N524" s="44">
        <f t="shared" si="26"/>
        <v>9</v>
      </c>
    </row>
    <row r="525" spans="2:14" x14ac:dyDescent="0.2">
      <c r="B525" s="44">
        <v>2016</v>
      </c>
      <c r="C525" s="263">
        <v>42525</v>
      </c>
      <c r="D525" s="264">
        <f t="shared" si="24"/>
        <v>6</v>
      </c>
      <c r="E525" s="44">
        <v>153</v>
      </c>
      <c r="F525" s="44">
        <v>11</v>
      </c>
      <c r="G525" s="44">
        <v>226</v>
      </c>
      <c r="H525" s="44">
        <v>237</v>
      </c>
      <c r="I525" s="44">
        <v>1094</v>
      </c>
      <c r="J525" s="44">
        <v>54</v>
      </c>
      <c r="K525" s="44">
        <v>1408</v>
      </c>
      <c r="L525" s="44">
        <v>1462</v>
      </c>
      <c r="M525" s="44">
        <f t="shared" si="25"/>
        <v>161.28571428571428</v>
      </c>
      <c r="N525" s="44">
        <f t="shared" si="26"/>
        <v>8.4285714285714288</v>
      </c>
    </row>
    <row r="526" spans="2:14" x14ac:dyDescent="0.2">
      <c r="B526" s="44">
        <v>2016</v>
      </c>
      <c r="C526" s="263">
        <v>42526</v>
      </c>
      <c r="D526" s="264">
        <f t="shared" si="24"/>
        <v>7</v>
      </c>
      <c r="E526" s="44">
        <v>128</v>
      </c>
      <c r="F526" s="44">
        <v>10</v>
      </c>
      <c r="G526" s="44">
        <v>181</v>
      </c>
      <c r="H526" s="44">
        <v>191</v>
      </c>
      <c r="I526" s="44">
        <v>1114</v>
      </c>
      <c r="J526" s="44">
        <v>59</v>
      </c>
      <c r="K526" s="44">
        <v>1435</v>
      </c>
      <c r="L526" s="44">
        <v>1494</v>
      </c>
      <c r="M526" s="44">
        <f t="shared" si="25"/>
        <v>163.42857142857142</v>
      </c>
      <c r="N526" s="44">
        <f t="shared" si="26"/>
        <v>8.7142857142857135</v>
      </c>
    </row>
    <row r="527" spans="2:14" x14ac:dyDescent="0.2">
      <c r="B527" s="44">
        <v>2016</v>
      </c>
      <c r="C527" s="263">
        <v>42527</v>
      </c>
      <c r="D527" s="264">
        <f t="shared" si="24"/>
        <v>1</v>
      </c>
      <c r="E527" s="44">
        <v>186</v>
      </c>
      <c r="F527" s="44">
        <v>13</v>
      </c>
      <c r="G527" s="44">
        <v>219</v>
      </c>
      <c r="H527" s="44">
        <v>232</v>
      </c>
      <c r="I527" s="44">
        <v>1137</v>
      </c>
      <c r="J527" s="44">
        <v>63</v>
      </c>
      <c r="K527" s="44">
        <v>1463</v>
      </c>
      <c r="L527" s="44">
        <v>1526</v>
      </c>
      <c r="M527" s="44">
        <f t="shared" si="25"/>
        <v>174</v>
      </c>
      <c r="N527" s="44">
        <f t="shared" si="26"/>
        <v>9.2857142857142865</v>
      </c>
    </row>
    <row r="528" spans="2:14" x14ac:dyDescent="0.2">
      <c r="B528" s="44">
        <v>2016</v>
      </c>
      <c r="C528" s="263">
        <v>42528</v>
      </c>
      <c r="D528" s="264">
        <f t="shared" si="24"/>
        <v>2</v>
      </c>
      <c r="E528" s="44">
        <v>184</v>
      </c>
      <c r="F528" s="44">
        <v>7</v>
      </c>
      <c r="G528" s="44">
        <v>225</v>
      </c>
      <c r="H528" s="44">
        <v>232</v>
      </c>
      <c r="I528" s="44">
        <v>1129</v>
      </c>
      <c r="J528" s="44">
        <v>59</v>
      </c>
      <c r="K528" s="44">
        <v>1458</v>
      </c>
      <c r="L528" s="44">
        <v>1517</v>
      </c>
      <c r="M528" s="44">
        <f t="shared" si="25"/>
        <v>184.14285714285714</v>
      </c>
      <c r="N528" s="44">
        <f t="shared" si="26"/>
        <v>10.714285714285714</v>
      </c>
    </row>
    <row r="529" spans="2:14" x14ac:dyDescent="0.2">
      <c r="B529" s="44">
        <v>2016</v>
      </c>
      <c r="C529" s="263">
        <v>42529</v>
      </c>
      <c r="D529" s="264">
        <f t="shared" si="24"/>
        <v>3</v>
      </c>
      <c r="E529" s="44">
        <v>187</v>
      </c>
      <c r="F529" s="44">
        <v>7</v>
      </c>
      <c r="G529" s="44">
        <v>239</v>
      </c>
      <c r="H529" s="44">
        <v>246</v>
      </c>
      <c r="I529" s="44">
        <v>1144</v>
      </c>
      <c r="J529" s="44">
        <v>61</v>
      </c>
      <c r="K529" s="44">
        <v>1484</v>
      </c>
      <c r="L529" s="44">
        <v>1545</v>
      </c>
      <c r="M529" s="44">
        <f t="shared" si="25"/>
        <v>185</v>
      </c>
      <c r="N529" s="44">
        <f t="shared" si="26"/>
        <v>10.714285714285714</v>
      </c>
    </row>
    <row r="530" spans="2:14" x14ac:dyDescent="0.2">
      <c r="B530" s="44">
        <v>2016</v>
      </c>
      <c r="C530" s="263">
        <v>42530</v>
      </c>
      <c r="D530" s="264">
        <f t="shared" si="24"/>
        <v>4</v>
      </c>
      <c r="E530" s="44">
        <v>216</v>
      </c>
      <c r="F530" s="44">
        <v>12</v>
      </c>
      <c r="G530" s="44">
        <v>256</v>
      </c>
      <c r="H530" s="44">
        <v>268</v>
      </c>
      <c r="I530" s="44">
        <v>1218</v>
      </c>
      <c r="J530" s="44">
        <v>65</v>
      </c>
      <c r="K530" s="44">
        <v>1555</v>
      </c>
      <c r="L530" s="44">
        <v>1620</v>
      </c>
      <c r="M530" s="44">
        <f t="shared" si="25"/>
        <v>190</v>
      </c>
      <c r="N530" s="44">
        <f t="shared" si="26"/>
        <v>11</v>
      </c>
    </row>
    <row r="531" spans="2:14" x14ac:dyDescent="0.2">
      <c r="B531" s="44">
        <v>2016</v>
      </c>
      <c r="C531" s="263">
        <v>42531</v>
      </c>
      <c r="D531" s="264">
        <f t="shared" si="24"/>
        <v>5</v>
      </c>
      <c r="E531" s="44">
        <v>235</v>
      </c>
      <c r="F531" s="44">
        <v>15</v>
      </c>
      <c r="G531" s="44">
        <v>284</v>
      </c>
      <c r="H531" s="44">
        <v>299</v>
      </c>
      <c r="I531" s="44">
        <v>1289</v>
      </c>
      <c r="J531" s="44">
        <v>75</v>
      </c>
      <c r="K531" s="44">
        <v>1630</v>
      </c>
      <c r="L531" s="44">
        <v>1705</v>
      </c>
      <c r="M531" s="44">
        <f t="shared" si="25"/>
        <v>185.28571428571428</v>
      </c>
      <c r="N531" s="44">
        <f t="shared" si="26"/>
        <v>9.7142857142857135</v>
      </c>
    </row>
    <row r="532" spans="2:14" x14ac:dyDescent="0.2">
      <c r="B532" s="44">
        <v>2016</v>
      </c>
      <c r="C532" s="263">
        <v>42532</v>
      </c>
      <c r="D532" s="264">
        <f t="shared" si="24"/>
        <v>6</v>
      </c>
      <c r="E532" s="44">
        <v>159</v>
      </c>
      <c r="F532" s="44">
        <v>11</v>
      </c>
      <c r="G532" s="44">
        <v>215</v>
      </c>
      <c r="H532" s="44">
        <v>226</v>
      </c>
      <c r="I532" s="44">
        <v>1295</v>
      </c>
      <c r="J532" s="44">
        <v>75</v>
      </c>
      <c r="K532" s="44">
        <v>1619</v>
      </c>
      <c r="L532" s="44">
        <v>1694</v>
      </c>
      <c r="M532" s="44">
        <f t="shared" si="25"/>
        <v>181.57142857142858</v>
      </c>
      <c r="N532" s="44">
        <f t="shared" si="26"/>
        <v>10.571428571428571</v>
      </c>
    </row>
    <row r="533" spans="2:14" x14ac:dyDescent="0.2">
      <c r="B533" s="44">
        <v>2016</v>
      </c>
      <c r="C533" s="263">
        <v>42533</v>
      </c>
      <c r="D533" s="264">
        <f t="shared" si="24"/>
        <v>7</v>
      </c>
      <c r="E533" s="44">
        <v>163</v>
      </c>
      <c r="F533" s="44">
        <v>12</v>
      </c>
      <c r="G533" s="44">
        <v>268</v>
      </c>
      <c r="H533" s="44">
        <v>280</v>
      </c>
      <c r="I533" s="44">
        <v>1330</v>
      </c>
      <c r="J533" s="44">
        <v>77</v>
      </c>
      <c r="K533" s="44">
        <v>1706</v>
      </c>
      <c r="L533" s="44">
        <v>1783</v>
      </c>
      <c r="M533" s="44">
        <f t="shared" si="25"/>
        <v>179.28571428571428</v>
      </c>
      <c r="N533" s="44">
        <f t="shared" si="26"/>
        <v>10.571428571428571</v>
      </c>
    </row>
    <row r="534" spans="2:14" x14ac:dyDescent="0.2">
      <c r="B534" s="44">
        <v>2016</v>
      </c>
      <c r="C534" s="263">
        <v>42534</v>
      </c>
      <c r="D534" s="264">
        <f t="shared" si="24"/>
        <v>1</v>
      </c>
      <c r="E534" s="44">
        <v>153</v>
      </c>
      <c r="F534" s="44">
        <v>4</v>
      </c>
      <c r="G534" s="44">
        <v>198</v>
      </c>
      <c r="H534" s="44">
        <v>202</v>
      </c>
      <c r="I534" s="44">
        <v>1297</v>
      </c>
      <c r="J534" s="44">
        <v>68</v>
      </c>
      <c r="K534" s="44">
        <v>1685</v>
      </c>
      <c r="L534" s="44">
        <v>1753</v>
      </c>
      <c r="M534" s="44">
        <f t="shared" si="25"/>
        <v>171.85714285714286</v>
      </c>
      <c r="N534" s="44">
        <f t="shared" si="26"/>
        <v>9.7142857142857135</v>
      </c>
    </row>
    <row r="535" spans="2:14" x14ac:dyDescent="0.2">
      <c r="B535" s="44">
        <v>2016</v>
      </c>
      <c r="C535" s="263">
        <v>42535</v>
      </c>
      <c r="D535" s="264">
        <f t="shared" si="24"/>
        <v>2</v>
      </c>
      <c r="E535" s="44">
        <v>158</v>
      </c>
      <c r="F535" s="44">
        <v>13</v>
      </c>
      <c r="G535" s="44">
        <v>195</v>
      </c>
      <c r="H535" s="44">
        <v>208</v>
      </c>
      <c r="I535" s="44">
        <v>1271</v>
      </c>
      <c r="J535" s="44">
        <v>74</v>
      </c>
      <c r="K535" s="44">
        <v>1655</v>
      </c>
      <c r="L535" s="44">
        <v>1729</v>
      </c>
      <c r="M535" s="44">
        <f t="shared" si="25"/>
        <v>163.57142857142858</v>
      </c>
      <c r="N535" s="44">
        <f t="shared" si="26"/>
        <v>8.1428571428571423</v>
      </c>
    </row>
    <row r="536" spans="2:14" x14ac:dyDescent="0.2">
      <c r="B536" s="44">
        <v>2016</v>
      </c>
      <c r="C536" s="263">
        <v>42536</v>
      </c>
      <c r="D536" s="264">
        <f t="shared" si="24"/>
        <v>3</v>
      </c>
      <c r="E536" s="44">
        <v>171</v>
      </c>
      <c r="F536" s="44">
        <v>7</v>
      </c>
      <c r="G536" s="44">
        <v>206</v>
      </c>
      <c r="H536" s="44">
        <v>213</v>
      </c>
      <c r="I536" s="44">
        <v>1255</v>
      </c>
      <c r="J536" s="44">
        <v>74</v>
      </c>
      <c r="K536" s="44">
        <v>1622</v>
      </c>
      <c r="L536" s="44">
        <v>1696</v>
      </c>
      <c r="M536" s="44">
        <f t="shared" si="25"/>
        <v>163.42857142857142</v>
      </c>
      <c r="N536" s="44">
        <f t="shared" si="26"/>
        <v>8.5714285714285712</v>
      </c>
    </row>
    <row r="537" spans="2:14" x14ac:dyDescent="0.2">
      <c r="B537" s="44">
        <v>2016</v>
      </c>
      <c r="C537" s="263">
        <v>42537</v>
      </c>
      <c r="D537" s="264">
        <f t="shared" si="24"/>
        <v>4</v>
      </c>
      <c r="E537" s="44">
        <v>164</v>
      </c>
      <c r="F537" s="44">
        <v>6</v>
      </c>
      <c r="G537" s="44">
        <v>189</v>
      </c>
      <c r="H537" s="44">
        <v>195</v>
      </c>
      <c r="I537" s="44">
        <v>1203</v>
      </c>
      <c r="J537" s="44">
        <v>68</v>
      </c>
      <c r="K537" s="44">
        <v>1555</v>
      </c>
      <c r="L537" s="44">
        <v>1623</v>
      </c>
      <c r="M537" s="44">
        <f t="shared" si="25"/>
        <v>160.57142857142858</v>
      </c>
      <c r="N537" s="44">
        <f t="shared" si="26"/>
        <v>8.7142857142857135</v>
      </c>
    </row>
    <row r="538" spans="2:14" x14ac:dyDescent="0.2">
      <c r="B538" s="44">
        <v>2016</v>
      </c>
      <c r="C538" s="263">
        <v>42538</v>
      </c>
      <c r="D538" s="264">
        <f t="shared" si="24"/>
        <v>5</v>
      </c>
      <c r="E538" s="44">
        <v>177</v>
      </c>
      <c r="F538" s="44">
        <v>4</v>
      </c>
      <c r="G538" s="44">
        <v>242</v>
      </c>
      <c r="H538" s="44">
        <v>246</v>
      </c>
      <c r="I538" s="44">
        <v>1145</v>
      </c>
      <c r="J538" s="44">
        <v>57</v>
      </c>
      <c r="K538" s="44">
        <v>1513</v>
      </c>
      <c r="L538" s="44">
        <v>1570</v>
      </c>
      <c r="M538" s="44">
        <f t="shared" si="25"/>
        <v>162.42857142857142</v>
      </c>
      <c r="N538" s="44">
        <f t="shared" si="26"/>
        <v>10.428571428571429</v>
      </c>
    </row>
    <row r="539" spans="2:14" x14ac:dyDescent="0.2">
      <c r="B539" s="44">
        <v>2016</v>
      </c>
      <c r="C539" s="263">
        <v>42539</v>
      </c>
      <c r="D539" s="264">
        <f t="shared" si="24"/>
        <v>6</v>
      </c>
      <c r="E539" s="44">
        <v>158</v>
      </c>
      <c r="F539" s="44">
        <v>14</v>
      </c>
      <c r="G539" s="44">
        <v>213</v>
      </c>
      <c r="H539" s="44">
        <v>227</v>
      </c>
      <c r="I539" s="44">
        <v>1144</v>
      </c>
      <c r="J539" s="44">
        <v>60</v>
      </c>
      <c r="K539" s="44">
        <v>1511</v>
      </c>
      <c r="L539" s="44">
        <v>1571</v>
      </c>
      <c r="M539" s="44">
        <f t="shared" si="25"/>
        <v>163.14285714285714</v>
      </c>
      <c r="N539" s="44">
        <f t="shared" si="26"/>
        <v>9.5714285714285712</v>
      </c>
    </row>
    <row r="540" spans="2:14" x14ac:dyDescent="0.2">
      <c r="B540" s="44">
        <v>2016</v>
      </c>
      <c r="C540" s="263">
        <v>42540</v>
      </c>
      <c r="D540" s="264">
        <f t="shared" si="24"/>
        <v>7</v>
      </c>
      <c r="E540" s="44">
        <v>143</v>
      </c>
      <c r="F540" s="44">
        <v>13</v>
      </c>
      <c r="G540" s="44">
        <v>182</v>
      </c>
      <c r="H540" s="44">
        <v>195</v>
      </c>
      <c r="I540" s="44">
        <v>1124</v>
      </c>
      <c r="J540" s="44">
        <v>61</v>
      </c>
      <c r="K540" s="44">
        <v>1425</v>
      </c>
      <c r="L540" s="44">
        <v>1486</v>
      </c>
      <c r="M540" s="44">
        <f t="shared" si="25"/>
        <v>166.85714285714286</v>
      </c>
      <c r="N540" s="44">
        <f t="shared" si="26"/>
        <v>9.8571428571428577</v>
      </c>
    </row>
    <row r="541" spans="2:14" x14ac:dyDescent="0.2">
      <c r="B541" s="44">
        <v>2016</v>
      </c>
      <c r="C541" s="263">
        <v>42541</v>
      </c>
      <c r="D541" s="264">
        <f t="shared" si="24"/>
        <v>1</v>
      </c>
      <c r="E541" s="44">
        <v>166</v>
      </c>
      <c r="F541" s="44">
        <v>16</v>
      </c>
      <c r="G541" s="44">
        <v>214</v>
      </c>
      <c r="H541" s="44">
        <v>230</v>
      </c>
      <c r="I541" s="44">
        <v>1137</v>
      </c>
      <c r="J541" s="44">
        <v>73</v>
      </c>
      <c r="K541" s="44">
        <v>1441</v>
      </c>
      <c r="L541" s="44">
        <v>1514</v>
      </c>
      <c r="M541" s="44">
        <f t="shared" si="25"/>
        <v>174.42857142857142</v>
      </c>
      <c r="N541" s="44">
        <f t="shared" si="26"/>
        <v>10</v>
      </c>
    </row>
    <row r="542" spans="2:14" x14ac:dyDescent="0.2">
      <c r="B542" s="44">
        <v>2016</v>
      </c>
      <c r="C542" s="263">
        <v>42542</v>
      </c>
      <c r="D542" s="264">
        <f t="shared" si="24"/>
        <v>2</v>
      </c>
      <c r="E542" s="44">
        <v>163</v>
      </c>
      <c r="F542" s="44">
        <v>7</v>
      </c>
      <c r="G542" s="44">
        <v>194</v>
      </c>
      <c r="H542" s="44">
        <v>201</v>
      </c>
      <c r="I542" s="44">
        <v>1142</v>
      </c>
      <c r="J542" s="44">
        <v>67</v>
      </c>
      <c r="K542" s="44">
        <v>1440</v>
      </c>
      <c r="L542" s="44">
        <v>1507</v>
      </c>
      <c r="M542" s="44">
        <f t="shared" si="25"/>
        <v>180.42857142857142</v>
      </c>
      <c r="N542" s="44">
        <f t="shared" si="26"/>
        <v>11.142857142857142</v>
      </c>
    </row>
    <row r="543" spans="2:14" x14ac:dyDescent="0.2">
      <c r="B543" s="44">
        <v>2016</v>
      </c>
      <c r="C543" s="263">
        <v>42543</v>
      </c>
      <c r="D543" s="264">
        <f t="shared" si="24"/>
        <v>3</v>
      </c>
      <c r="E543" s="44">
        <v>197</v>
      </c>
      <c r="F543" s="44">
        <v>9</v>
      </c>
      <c r="G543" s="44">
        <v>264</v>
      </c>
      <c r="H543" s="44">
        <v>273</v>
      </c>
      <c r="I543" s="44">
        <v>1168</v>
      </c>
      <c r="J543" s="44">
        <v>69</v>
      </c>
      <c r="K543" s="44">
        <v>1498</v>
      </c>
      <c r="L543" s="44">
        <v>1567</v>
      </c>
      <c r="M543" s="44">
        <f t="shared" si="25"/>
        <v>179.85714285714286</v>
      </c>
      <c r="N543" s="44">
        <f t="shared" si="26"/>
        <v>10.857142857142858</v>
      </c>
    </row>
    <row r="544" spans="2:14" x14ac:dyDescent="0.2">
      <c r="B544" s="44">
        <v>2016</v>
      </c>
      <c r="C544" s="263">
        <v>42544</v>
      </c>
      <c r="D544" s="264">
        <f t="shared" si="24"/>
        <v>4</v>
      </c>
      <c r="E544" s="44">
        <v>217</v>
      </c>
      <c r="F544" s="44">
        <v>7</v>
      </c>
      <c r="G544" s="44">
        <v>250</v>
      </c>
      <c r="H544" s="44">
        <v>257</v>
      </c>
      <c r="I544" s="44">
        <v>1221</v>
      </c>
      <c r="J544" s="44">
        <v>70</v>
      </c>
      <c r="K544" s="44">
        <v>1559</v>
      </c>
      <c r="L544" s="44">
        <v>1629</v>
      </c>
      <c r="M544" s="44">
        <f t="shared" si="25"/>
        <v>183.42857142857142</v>
      </c>
      <c r="N544" s="44">
        <f t="shared" si="26"/>
        <v>10.571428571428571</v>
      </c>
    </row>
    <row r="545" spans="2:14" x14ac:dyDescent="0.2">
      <c r="B545" s="44">
        <v>2016</v>
      </c>
      <c r="C545" s="263">
        <v>42545</v>
      </c>
      <c r="D545" s="264">
        <f t="shared" si="24"/>
        <v>5</v>
      </c>
      <c r="E545" s="44">
        <v>219</v>
      </c>
      <c r="F545" s="44">
        <v>12</v>
      </c>
      <c r="G545" s="44">
        <v>274</v>
      </c>
      <c r="H545" s="44">
        <v>286</v>
      </c>
      <c r="I545" s="44">
        <v>1263</v>
      </c>
      <c r="J545" s="44">
        <v>78</v>
      </c>
      <c r="K545" s="44">
        <v>1591</v>
      </c>
      <c r="L545" s="44">
        <v>1669</v>
      </c>
      <c r="M545" s="44">
        <f t="shared" si="25"/>
        <v>180.42857142857142</v>
      </c>
      <c r="N545" s="44">
        <f t="shared" si="26"/>
        <v>9.4285714285714288</v>
      </c>
    </row>
    <row r="546" spans="2:14" x14ac:dyDescent="0.2">
      <c r="B546" s="44">
        <v>2016</v>
      </c>
      <c r="C546" s="263">
        <v>42546</v>
      </c>
      <c r="D546" s="264">
        <f t="shared" si="24"/>
        <v>6</v>
      </c>
      <c r="E546" s="44">
        <v>154</v>
      </c>
      <c r="F546" s="44">
        <v>12</v>
      </c>
      <c r="G546" s="44">
        <v>211</v>
      </c>
      <c r="H546" s="44">
        <v>223</v>
      </c>
      <c r="I546" s="44">
        <v>1259</v>
      </c>
      <c r="J546" s="44">
        <v>76</v>
      </c>
      <c r="K546" s="44">
        <v>1589</v>
      </c>
      <c r="L546" s="44">
        <v>1665</v>
      </c>
      <c r="M546" s="44">
        <f t="shared" si="25"/>
        <v>184</v>
      </c>
      <c r="N546" s="44">
        <f t="shared" si="26"/>
        <v>9.5714285714285712</v>
      </c>
    </row>
    <row r="547" spans="2:14" x14ac:dyDescent="0.2">
      <c r="B547" s="44">
        <v>2016</v>
      </c>
      <c r="C547" s="263">
        <v>42547</v>
      </c>
      <c r="D547" s="264">
        <f t="shared" si="24"/>
        <v>7</v>
      </c>
      <c r="E547" s="44">
        <v>168</v>
      </c>
      <c r="F547" s="44">
        <v>11</v>
      </c>
      <c r="G547" s="44">
        <v>232</v>
      </c>
      <c r="H547" s="44">
        <v>243</v>
      </c>
      <c r="I547" s="44">
        <v>1284</v>
      </c>
      <c r="J547" s="44">
        <v>74</v>
      </c>
      <c r="K547" s="44">
        <v>1639</v>
      </c>
      <c r="L547" s="44">
        <v>1713</v>
      </c>
      <c r="M547" s="44">
        <f t="shared" si="25"/>
        <v>182.28571428571428</v>
      </c>
      <c r="N547" s="44">
        <f t="shared" si="26"/>
        <v>10</v>
      </c>
    </row>
    <row r="548" spans="2:14" x14ac:dyDescent="0.2">
      <c r="B548" s="44">
        <v>2016</v>
      </c>
      <c r="C548" s="263">
        <v>42548</v>
      </c>
      <c r="D548" s="264">
        <f t="shared" si="24"/>
        <v>1</v>
      </c>
      <c r="E548" s="44">
        <v>145</v>
      </c>
      <c r="F548" s="44">
        <v>8</v>
      </c>
      <c r="G548" s="44">
        <v>187</v>
      </c>
      <c r="H548" s="44">
        <v>195</v>
      </c>
      <c r="I548" s="44">
        <v>1263</v>
      </c>
      <c r="J548" s="44">
        <v>66</v>
      </c>
      <c r="K548" s="44">
        <v>1612</v>
      </c>
      <c r="L548" s="44">
        <v>1678</v>
      </c>
      <c r="M548" s="44">
        <f t="shared" si="25"/>
        <v>175.14285714285714</v>
      </c>
      <c r="N548" s="44">
        <f t="shared" si="26"/>
        <v>9.8571428571428577</v>
      </c>
    </row>
    <row r="549" spans="2:14" x14ac:dyDescent="0.2">
      <c r="B549" s="44">
        <v>2016</v>
      </c>
      <c r="C549" s="263">
        <v>42549</v>
      </c>
      <c r="D549" s="264">
        <f t="shared" si="24"/>
        <v>2</v>
      </c>
      <c r="E549" s="44">
        <v>188</v>
      </c>
      <c r="F549" s="44">
        <v>8</v>
      </c>
      <c r="G549" s="44">
        <v>231</v>
      </c>
      <c r="H549" s="44">
        <v>239</v>
      </c>
      <c r="I549" s="44">
        <v>1288</v>
      </c>
      <c r="J549" s="44">
        <v>67</v>
      </c>
      <c r="K549" s="44">
        <v>1649</v>
      </c>
      <c r="L549" s="44">
        <v>1716</v>
      </c>
      <c r="M549" s="44">
        <f t="shared" si="25"/>
        <v>171</v>
      </c>
      <c r="N549" s="44">
        <f t="shared" si="26"/>
        <v>10.142857142857142</v>
      </c>
    </row>
    <row r="550" spans="2:14" x14ac:dyDescent="0.2">
      <c r="B550" s="44">
        <v>2016</v>
      </c>
      <c r="C550" s="263">
        <v>42550</v>
      </c>
      <c r="D550" s="264">
        <f t="shared" si="24"/>
        <v>3</v>
      </c>
      <c r="E550" s="44">
        <v>185</v>
      </c>
      <c r="F550" s="44">
        <v>12</v>
      </c>
      <c r="G550" s="44">
        <v>214</v>
      </c>
      <c r="H550" s="44">
        <v>226</v>
      </c>
      <c r="I550" s="44">
        <v>1276</v>
      </c>
      <c r="J550" s="44">
        <v>70</v>
      </c>
      <c r="K550" s="44">
        <v>1599</v>
      </c>
      <c r="L550" s="44">
        <v>1669</v>
      </c>
      <c r="M550" s="44">
        <f t="shared" si="25"/>
        <v>171.85714285714286</v>
      </c>
      <c r="N550" s="44">
        <f t="shared" si="26"/>
        <v>10.285714285714286</v>
      </c>
    </row>
    <row r="551" spans="2:14" x14ac:dyDescent="0.2">
      <c r="B551" s="44">
        <v>2016</v>
      </c>
      <c r="C551" s="263">
        <v>42551</v>
      </c>
      <c r="D551" s="264">
        <f t="shared" si="24"/>
        <v>4</v>
      </c>
      <c r="E551" s="44">
        <v>167</v>
      </c>
      <c r="F551" s="44">
        <v>6</v>
      </c>
      <c r="G551" s="44">
        <v>211</v>
      </c>
      <c r="H551" s="44">
        <v>217</v>
      </c>
      <c r="I551" s="44">
        <v>1226</v>
      </c>
      <c r="J551" s="44">
        <v>69</v>
      </c>
      <c r="K551" s="44">
        <v>1560</v>
      </c>
      <c r="L551" s="44">
        <v>1629</v>
      </c>
      <c r="M551" s="44">
        <f t="shared" si="25"/>
        <v>168</v>
      </c>
      <c r="N551" s="44">
        <f t="shared" si="26"/>
        <v>9.4285714285714288</v>
      </c>
    </row>
    <row r="552" spans="2:14" x14ac:dyDescent="0.2">
      <c r="B552" s="44">
        <v>2016</v>
      </c>
      <c r="C552" s="263">
        <v>42552</v>
      </c>
      <c r="D552" s="264">
        <f t="shared" si="24"/>
        <v>5</v>
      </c>
      <c r="E552" s="44">
        <v>190</v>
      </c>
      <c r="F552" s="44">
        <v>14</v>
      </c>
      <c r="G552" s="44">
        <v>247</v>
      </c>
      <c r="H552" s="44">
        <v>261</v>
      </c>
      <c r="I552" s="44">
        <v>1197</v>
      </c>
      <c r="J552" s="44">
        <v>71</v>
      </c>
      <c r="K552" s="44">
        <v>1533</v>
      </c>
      <c r="L552" s="44">
        <v>1604</v>
      </c>
      <c r="M552" s="44">
        <f t="shared" si="25"/>
        <v>170.71428571428572</v>
      </c>
      <c r="N552" s="44">
        <f t="shared" si="26"/>
        <v>10.428571428571429</v>
      </c>
    </row>
    <row r="553" spans="2:14" x14ac:dyDescent="0.2">
      <c r="B553" s="44">
        <v>2016</v>
      </c>
      <c r="C553" s="263">
        <v>42553</v>
      </c>
      <c r="D553" s="264">
        <f t="shared" si="24"/>
        <v>6</v>
      </c>
      <c r="E553" s="44">
        <v>160</v>
      </c>
      <c r="F553" s="44">
        <v>13</v>
      </c>
      <c r="G553" s="44">
        <v>189</v>
      </c>
      <c r="H553" s="44">
        <v>202</v>
      </c>
      <c r="I553" s="44">
        <v>1203</v>
      </c>
      <c r="J553" s="44">
        <v>72</v>
      </c>
      <c r="K553" s="44">
        <v>1511</v>
      </c>
      <c r="L553" s="44">
        <v>1583</v>
      </c>
      <c r="M553" s="44">
        <f t="shared" si="25"/>
        <v>169.57142857142858</v>
      </c>
      <c r="N553" s="44">
        <f t="shared" si="26"/>
        <v>10.285714285714286</v>
      </c>
    </row>
    <row r="554" spans="2:14" x14ac:dyDescent="0.2">
      <c r="B554" s="44">
        <v>2016</v>
      </c>
      <c r="C554" s="263">
        <v>42554</v>
      </c>
      <c r="D554" s="264">
        <f t="shared" si="24"/>
        <v>7</v>
      </c>
      <c r="E554" s="44">
        <v>141</v>
      </c>
      <c r="F554" s="44">
        <v>5</v>
      </c>
      <c r="G554" s="44">
        <v>211</v>
      </c>
      <c r="H554" s="44">
        <v>216</v>
      </c>
      <c r="I554" s="44">
        <v>1176</v>
      </c>
      <c r="J554" s="44">
        <v>66</v>
      </c>
      <c r="K554" s="44">
        <v>1490</v>
      </c>
      <c r="L554" s="44">
        <v>1556</v>
      </c>
      <c r="M554" s="44">
        <f t="shared" si="25"/>
        <v>173.14285714285714</v>
      </c>
      <c r="N554" s="44">
        <f t="shared" si="26"/>
        <v>9.7142857142857135</v>
      </c>
    </row>
    <row r="555" spans="2:14" x14ac:dyDescent="0.2">
      <c r="B555" s="44">
        <v>2016</v>
      </c>
      <c r="C555" s="263">
        <v>42555</v>
      </c>
      <c r="D555" s="264">
        <f t="shared" si="24"/>
        <v>1</v>
      </c>
      <c r="E555" s="44">
        <v>164</v>
      </c>
      <c r="F555" s="44">
        <v>15</v>
      </c>
      <c r="G555" s="44">
        <v>199</v>
      </c>
      <c r="H555" s="44">
        <v>214</v>
      </c>
      <c r="I555" s="44">
        <v>1195</v>
      </c>
      <c r="J555" s="44">
        <v>73</v>
      </c>
      <c r="K555" s="44">
        <v>1502</v>
      </c>
      <c r="L555" s="44">
        <v>1575</v>
      </c>
      <c r="M555" s="44">
        <f t="shared" si="25"/>
        <v>178.28571428571428</v>
      </c>
      <c r="N555" s="44">
        <f t="shared" si="26"/>
        <v>10.285714285714286</v>
      </c>
    </row>
    <row r="556" spans="2:14" x14ac:dyDescent="0.2">
      <c r="B556" s="44">
        <v>2016</v>
      </c>
      <c r="C556" s="263">
        <v>42556</v>
      </c>
      <c r="D556" s="264">
        <f t="shared" si="24"/>
        <v>2</v>
      </c>
      <c r="E556" s="44">
        <v>180</v>
      </c>
      <c r="F556" s="44">
        <v>7</v>
      </c>
      <c r="G556" s="44">
        <v>230</v>
      </c>
      <c r="H556" s="44">
        <v>237</v>
      </c>
      <c r="I556" s="44">
        <v>1187</v>
      </c>
      <c r="J556" s="44">
        <v>72</v>
      </c>
      <c r="K556" s="44">
        <v>1501</v>
      </c>
      <c r="L556" s="44">
        <v>1573</v>
      </c>
      <c r="M556" s="44">
        <f t="shared" si="25"/>
        <v>181.85714285714286</v>
      </c>
      <c r="N556" s="44">
        <f t="shared" si="26"/>
        <v>10.285714285714286</v>
      </c>
    </row>
    <row r="557" spans="2:14" x14ac:dyDescent="0.2">
      <c r="B557" s="44">
        <v>2016</v>
      </c>
      <c r="C557" s="263">
        <v>42557</v>
      </c>
      <c r="D557" s="264">
        <f t="shared" si="24"/>
        <v>3</v>
      </c>
      <c r="E557" s="44">
        <v>210</v>
      </c>
      <c r="F557" s="44">
        <v>8</v>
      </c>
      <c r="G557" s="44">
        <v>241</v>
      </c>
      <c r="H557" s="44">
        <v>249</v>
      </c>
      <c r="I557" s="44">
        <v>1212</v>
      </c>
      <c r="J557" s="44">
        <v>68</v>
      </c>
      <c r="K557" s="44">
        <v>1528</v>
      </c>
      <c r="L557" s="44">
        <v>1596</v>
      </c>
      <c r="M557" s="44">
        <f t="shared" si="25"/>
        <v>186.57142857142858</v>
      </c>
      <c r="N557" s="44">
        <f t="shared" si="26"/>
        <v>10.571428571428571</v>
      </c>
    </row>
    <row r="558" spans="2:14" x14ac:dyDescent="0.2">
      <c r="B558" s="44">
        <v>2016</v>
      </c>
      <c r="C558" s="263">
        <v>42558</v>
      </c>
      <c r="D558" s="264">
        <f t="shared" si="24"/>
        <v>4</v>
      </c>
      <c r="E558" s="44">
        <v>203</v>
      </c>
      <c r="F558" s="44">
        <v>10</v>
      </c>
      <c r="G558" s="44">
        <v>268</v>
      </c>
      <c r="H558" s="44">
        <v>278</v>
      </c>
      <c r="I558" s="44">
        <v>1248</v>
      </c>
      <c r="J558" s="44">
        <v>72</v>
      </c>
      <c r="K558" s="44">
        <v>1585</v>
      </c>
      <c r="L558" s="44">
        <v>1657</v>
      </c>
      <c r="M558" s="44">
        <f t="shared" si="25"/>
        <v>191.28571428571428</v>
      </c>
      <c r="N558" s="44">
        <f t="shared" si="26"/>
        <v>12.571428571428571</v>
      </c>
    </row>
    <row r="559" spans="2:14" x14ac:dyDescent="0.2">
      <c r="B559" s="44">
        <v>2016</v>
      </c>
      <c r="C559" s="263">
        <v>42559</v>
      </c>
      <c r="D559" s="264">
        <f t="shared" si="24"/>
        <v>5</v>
      </c>
      <c r="E559" s="44">
        <v>215</v>
      </c>
      <c r="F559" s="44">
        <v>14</v>
      </c>
      <c r="G559" s="44">
        <v>283</v>
      </c>
      <c r="H559" s="44">
        <v>297</v>
      </c>
      <c r="I559" s="44">
        <v>1273</v>
      </c>
      <c r="J559" s="44">
        <v>72</v>
      </c>
      <c r="K559" s="44">
        <v>1621</v>
      </c>
      <c r="L559" s="44">
        <v>1693</v>
      </c>
      <c r="M559" s="44">
        <f t="shared" si="25"/>
        <v>193.28571428571428</v>
      </c>
      <c r="N559" s="44">
        <f t="shared" si="26"/>
        <v>12.285714285714286</v>
      </c>
    </row>
    <row r="560" spans="2:14" x14ac:dyDescent="0.2">
      <c r="B560" s="44">
        <v>2016</v>
      </c>
      <c r="C560" s="263">
        <v>42560</v>
      </c>
      <c r="D560" s="264">
        <f t="shared" si="24"/>
        <v>6</v>
      </c>
      <c r="E560" s="44">
        <v>193</v>
      </c>
      <c r="F560" s="44">
        <v>15</v>
      </c>
      <c r="G560" s="44">
        <v>241</v>
      </c>
      <c r="H560" s="44">
        <v>256</v>
      </c>
      <c r="I560" s="44">
        <v>1306</v>
      </c>
      <c r="J560" s="44">
        <v>74</v>
      </c>
      <c r="K560" s="44">
        <v>1673</v>
      </c>
      <c r="L560" s="44">
        <v>1747</v>
      </c>
      <c r="M560" s="44">
        <f t="shared" si="25"/>
        <v>195.28571428571428</v>
      </c>
      <c r="N560" s="44">
        <f t="shared" si="26"/>
        <v>13</v>
      </c>
    </row>
    <row r="561" spans="2:14" x14ac:dyDescent="0.2">
      <c r="B561" s="44">
        <v>2016</v>
      </c>
      <c r="C561" s="263">
        <v>42561</v>
      </c>
      <c r="D561" s="264">
        <f t="shared" si="24"/>
        <v>7</v>
      </c>
      <c r="E561" s="44">
        <v>174</v>
      </c>
      <c r="F561" s="44">
        <v>19</v>
      </c>
      <c r="G561" s="44">
        <v>239</v>
      </c>
      <c r="H561" s="44">
        <v>258</v>
      </c>
      <c r="I561" s="44">
        <v>1339</v>
      </c>
      <c r="J561" s="44">
        <v>88</v>
      </c>
      <c r="K561" s="44">
        <v>1701</v>
      </c>
      <c r="L561" s="44">
        <v>1789</v>
      </c>
      <c r="M561" s="44">
        <f t="shared" si="25"/>
        <v>191.85714285714286</v>
      </c>
      <c r="N561" s="44">
        <f t="shared" si="26"/>
        <v>14</v>
      </c>
    </row>
    <row r="562" spans="2:14" x14ac:dyDescent="0.2">
      <c r="B562" s="44">
        <v>2016</v>
      </c>
      <c r="C562" s="263">
        <v>42562</v>
      </c>
      <c r="D562" s="264">
        <f t="shared" si="24"/>
        <v>1</v>
      </c>
      <c r="E562" s="44">
        <v>178</v>
      </c>
      <c r="F562" s="44">
        <v>13</v>
      </c>
      <c r="G562" s="44">
        <v>228</v>
      </c>
      <c r="H562" s="44">
        <v>241</v>
      </c>
      <c r="I562" s="44">
        <v>1353</v>
      </c>
      <c r="J562" s="44">
        <v>86</v>
      </c>
      <c r="K562" s="44">
        <v>1730</v>
      </c>
      <c r="L562" s="44">
        <v>1816</v>
      </c>
      <c r="M562" s="44">
        <f t="shared" si="25"/>
        <v>178.14285714285714</v>
      </c>
      <c r="N562" s="44">
        <f t="shared" si="26"/>
        <v>13.714285714285714</v>
      </c>
    </row>
    <row r="563" spans="2:14" x14ac:dyDescent="0.2">
      <c r="B563" s="44">
        <v>2016</v>
      </c>
      <c r="C563" s="263">
        <v>42563</v>
      </c>
      <c r="D563" s="264">
        <f t="shared" si="24"/>
        <v>2</v>
      </c>
      <c r="E563" s="44">
        <v>194</v>
      </c>
      <c r="F563" s="44">
        <v>12</v>
      </c>
      <c r="G563" s="44">
        <v>269</v>
      </c>
      <c r="H563" s="44">
        <v>281</v>
      </c>
      <c r="I563" s="44">
        <v>1367</v>
      </c>
      <c r="J563" s="44">
        <v>91</v>
      </c>
      <c r="K563" s="44">
        <v>1769</v>
      </c>
      <c r="L563" s="44">
        <v>1860</v>
      </c>
      <c r="M563" s="44">
        <f t="shared" si="25"/>
        <v>167.85714285714286</v>
      </c>
      <c r="N563" s="44">
        <f t="shared" si="26"/>
        <v>13.428571428571429</v>
      </c>
    </row>
    <row r="564" spans="2:14" x14ac:dyDescent="0.2">
      <c r="B564" s="44">
        <v>2016</v>
      </c>
      <c r="C564" s="263">
        <v>42564</v>
      </c>
      <c r="D564" s="264">
        <f t="shared" si="24"/>
        <v>3</v>
      </c>
      <c r="E564" s="44">
        <v>186</v>
      </c>
      <c r="F564" s="44">
        <v>15</v>
      </c>
      <c r="G564" s="44">
        <v>241</v>
      </c>
      <c r="H564" s="44">
        <v>256</v>
      </c>
      <c r="I564" s="44">
        <v>1343</v>
      </c>
      <c r="J564" s="44">
        <v>98</v>
      </c>
      <c r="K564" s="44">
        <v>1769</v>
      </c>
      <c r="L564" s="44">
        <v>1867</v>
      </c>
      <c r="M564" s="44">
        <f t="shared" si="25"/>
        <v>159.85714285714286</v>
      </c>
      <c r="N564" s="44">
        <f t="shared" si="26"/>
        <v>12.285714285714286</v>
      </c>
    </row>
    <row r="565" spans="2:14" x14ac:dyDescent="0.2">
      <c r="B565" s="44">
        <v>2016</v>
      </c>
      <c r="C565" s="263">
        <v>42565</v>
      </c>
      <c r="D565" s="264">
        <f t="shared" si="24"/>
        <v>4</v>
      </c>
      <c r="E565" s="44">
        <v>107</v>
      </c>
      <c r="F565" s="44">
        <v>8</v>
      </c>
      <c r="G565" s="44">
        <v>160</v>
      </c>
      <c r="H565" s="44">
        <v>168</v>
      </c>
      <c r="I565" s="44">
        <v>1247</v>
      </c>
      <c r="J565" s="44">
        <v>96</v>
      </c>
      <c r="K565" s="44">
        <v>1661</v>
      </c>
      <c r="L565" s="44">
        <v>1757</v>
      </c>
      <c r="M565" s="44">
        <f t="shared" si="25"/>
        <v>153.14285714285714</v>
      </c>
      <c r="N565" s="44">
        <f t="shared" si="26"/>
        <v>10.714285714285714</v>
      </c>
    </row>
    <row r="566" spans="2:14" x14ac:dyDescent="0.2">
      <c r="B566" s="44">
        <v>2016</v>
      </c>
      <c r="C566" s="263">
        <v>42566</v>
      </c>
      <c r="D566" s="264">
        <f t="shared" si="24"/>
        <v>5</v>
      </c>
      <c r="E566" s="44">
        <v>143</v>
      </c>
      <c r="F566" s="44">
        <v>12</v>
      </c>
      <c r="G566" s="44">
        <v>184</v>
      </c>
      <c r="H566" s="44">
        <v>196</v>
      </c>
      <c r="I566" s="44">
        <v>1175</v>
      </c>
      <c r="J566" s="44">
        <v>94</v>
      </c>
      <c r="K566" s="44">
        <v>1562</v>
      </c>
      <c r="L566" s="44">
        <v>1656</v>
      </c>
      <c r="M566" s="44">
        <f t="shared" si="25"/>
        <v>151.57142857142858</v>
      </c>
      <c r="N566" s="44">
        <f t="shared" si="26"/>
        <v>9.7142857142857135</v>
      </c>
    </row>
    <row r="567" spans="2:14" x14ac:dyDescent="0.2">
      <c r="B567" s="44">
        <v>2016</v>
      </c>
      <c r="C567" s="263">
        <v>42567</v>
      </c>
      <c r="D567" s="264">
        <f t="shared" si="24"/>
        <v>6</v>
      </c>
      <c r="E567" s="44">
        <v>137</v>
      </c>
      <c r="F567" s="44">
        <v>7</v>
      </c>
      <c r="G567" s="44">
        <v>206</v>
      </c>
      <c r="H567" s="44">
        <v>213</v>
      </c>
      <c r="I567" s="44">
        <v>1119</v>
      </c>
      <c r="J567" s="44">
        <v>86</v>
      </c>
      <c r="K567" s="44">
        <v>1527</v>
      </c>
      <c r="L567" s="44">
        <v>1613</v>
      </c>
      <c r="M567" s="44">
        <f t="shared" si="25"/>
        <v>146.14285714285714</v>
      </c>
      <c r="N567" s="44">
        <f t="shared" si="26"/>
        <v>9.8571428571428577</v>
      </c>
    </row>
    <row r="568" spans="2:14" x14ac:dyDescent="0.2">
      <c r="B568" s="44">
        <v>2016</v>
      </c>
      <c r="C568" s="263">
        <v>42568</v>
      </c>
      <c r="D568" s="264">
        <f t="shared" si="24"/>
        <v>7</v>
      </c>
      <c r="E568" s="44">
        <v>127</v>
      </c>
      <c r="F568" s="44">
        <v>8</v>
      </c>
      <c r="G568" s="44">
        <v>180</v>
      </c>
      <c r="H568" s="44">
        <v>188</v>
      </c>
      <c r="I568" s="44">
        <v>1072</v>
      </c>
      <c r="J568" s="44">
        <v>75</v>
      </c>
      <c r="K568" s="44">
        <v>1468</v>
      </c>
      <c r="L568" s="44">
        <v>1543</v>
      </c>
      <c r="M568" s="44">
        <f t="shared" si="25"/>
        <v>142.14285714285714</v>
      </c>
      <c r="N568" s="44">
        <f t="shared" si="26"/>
        <v>9.1428571428571423</v>
      </c>
    </row>
    <row r="569" spans="2:14" x14ac:dyDescent="0.2">
      <c r="B569" s="44">
        <v>2016</v>
      </c>
      <c r="C569" s="263">
        <v>42569</v>
      </c>
      <c r="D569" s="264">
        <f t="shared" si="24"/>
        <v>1</v>
      </c>
      <c r="E569" s="44">
        <v>167</v>
      </c>
      <c r="F569" s="44">
        <v>6</v>
      </c>
      <c r="G569" s="44">
        <v>222</v>
      </c>
      <c r="H569" s="44">
        <v>228</v>
      </c>
      <c r="I569" s="44">
        <v>1061</v>
      </c>
      <c r="J569" s="44">
        <v>68</v>
      </c>
      <c r="K569" s="44">
        <v>1462</v>
      </c>
      <c r="L569" s="44">
        <v>1530</v>
      </c>
      <c r="M569" s="44">
        <f t="shared" si="25"/>
        <v>148.42857142857142</v>
      </c>
      <c r="N569" s="44">
        <f t="shared" si="26"/>
        <v>9.1428571428571423</v>
      </c>
    </row>
    <row r="570" spans="2:14" x14ac:dyDescent="0.2">
      <c r="B570" s="44">
        <v>2016</v>
      </c>
      <c r="C570" s="263">
        <v>42570</v>
      </c>
      <c r="D570" s="264">
        <f t="shared" si="24"/>
        <v>2</v>
      </c>
      <c r="E570" s="44">
        <v>156</v>
      </c>
      <c r="F570" s="44">
        <v>13</v>
      </c>
      <c r="G570" s="44">
        <v>187</v>
      </c>
      <c r="H570" s="44">
        <v>200</v>
      </c>
      <c r="I570" s="44">
        <v>1023</v>
      </c>
      <c r="J570" s="44">
        <v>69</v>
      </c>
      <c r="K570" s="44">
        <v>1380</v>
      </c>
      <c r="L570" s="44">
        <v>1449</v>
      </c>
      <c r="M570" s="44">
        <f t="shared" si="25"/>
        <v>153</v>
      </c>
      <c r="N570" s="44">
        <f t="shared" si="26"/>
        <v>10.714285714285714</v>
      </c>
    </row>
    <row r="571" spans="2:14" x14ac:dyDescent="0.2">
      <c r="B571" s="44">
        <v>2016</v>
      </c>
      <c r="C571" s="263">
        <v>42571</v>
      </c>
      <c r="D571" s="264">
        <f t="shared" si="24"/>
        <v>3</v>
      </c>
      <c r="E571" s="44">
        <v>158</v>
      </c>
      <c r="F571" s="44">
        <v>10</v>
      </c>
      <c r="G571" s="44">
        <v>180</v>
      </c>
      <c r="H571" s="44">
        <v>190</v>
      </c>
      <c r="I571" s="44">
        <v>995</v>
      </c>
      <c r="J571" s="44">
        <v>64</v>
      </c>
      <c r="K571" s="44">
        <v>1319</v>
      </c>
      <c r="L571" s="44">
        <v>1383</v>
      </c>
      <c r="M571" s="44">
        <f t="shared" si="25"/>
        <v>154.85714285714286</v>
      </c>
      <c r="N571" s="44">
        <f t="shared" si="26"/>
        <v>11.857142857142858</v>
      </c>
    </row>
    <row r="572" spans="2:14" x14ac:dyDescent="0.2">
      <c r="B572" s="44">
        <v>2016</v>
      </c>
      <c r="C572" s="263">
        <v>42572</v>
      </c>
      <c r="D572" s="264">
        <f t="shared" si="24"/>
        <v>4</v>
      </c>
      <c r="E572" s="44">
        <v>151</v>
      </c>
      <c r="F572" s="44">
        <v>8</v>
      </c>
      <c r="G572" s="44">
        <v>188</v>
      </c>
      <c r="H572" s="44">
        <v>196</v>
      </c>
      <c r="I572" s="44">
        <v>1039</v>
      </c>
      <c r="J572" s="44">
        <v>64</v>
      </c>
      <c r="K572" s="44">
        <v>1347</v>
      </c>
      <c r="L572" s="44">
        <v>1411</v>
      </c>
      <c r="M572" s="44">
        <f t="shared" si="25"/>
        <v>155.85714285714286</v>
      </c>
      <c r="N572" s="44">
        <f t="shared" si="26"/>
        <v>13.428571428571429</v>
      </c>
    </row>
    <row r="573" spans="2:14" x14ac:dyDescent="0.2">
      <c r="B573" s="44">
        <v>2016</v>
      </c>
      <c r="C573" s="263">
        <v>42573</v>
      </c>
      <c r="D573" s="264">
        <f t="shared" si="24"/>
        <v>5</v>
      </c>
      <c r="E573" s="44">
        <v>175</v>
      </c>
      <c r="F573" s="44">
        <v>23</v>
      </c>
      <c r="G573" s="44">
        <v>218</v>
      </c>
      <c r="H573" s="44">
        <v>241</v>
      </c>
      <c r="I573" s="44">
        <v>1071</v>
      </c>
      <c r="J573" s="44">
        <v>75</v>
      </c>
      <c r="K573" s="44">
        <v>1381</v>
      </c>
      <c r="L573" s="44">
        <v>1456</v>
      </c>
      <c r="M573" s="44">
        <f t="shared" si="25"/>
        <v>153.85714285714286</v>
      </c>
      <c r="N573" s="44">
        <f t="shared" si="26"/>
        <v>13.571428571428571</v>
      </c>
    </row>
    <row r="574" spans="2:14" x14ac:dyDescent="0.2">
      <c r="B574" s="44">
        <v>2016</v>
      </c>
      <c r="C574" s="263">
        <v>42574</v>
      </c>
      <c r="D574" s="264">
        <f t="shared" si="24"/>
        <v>6</v>
      </c>
      <c r="E574" s="44">
        <v>150</v>
      </c>
      <c r="F574" s="44">
        <v>15</v>
      </c>
      <c r="G574" s="44">
        <v>233</v>
      </c>
      <c r="H574" s="44">
        <v>248</v>
      </c>
      <c r="I574" s="44">
        <v>1084</v>
      </c>
      <c r="J574" s="44">
        <v>83</v>
      </c>
      <c r="K574" s="44">
        <v>1408</v>
      </c>
      <c r="L574" s="44">
        <v>1491</v>
      </c>
      <c r="M574" s="44">
        <f t="shared" si="25"/>
        <v>156</v>
      </c>
      <c r="N574" s="44">
        <f t="shared" si="26"/>
        <v>13.285714285714286</v>
      </c>
    </row>
    <row r="575" spans="2:14" x14ac:dyDescent="0.2">
      <c r="B575" s="44">
        <v>2016</v>
      </c>
      <c r="C575" s="263">
        <v>42575</v>
      </c>
      <c r="D575" s="264">
        <f t="shared" si="24"/>
        <v>7</v>
      </c>
      <c r="E575" s="44">
        <v>134</v>
      </c>
      <c r="F575" s="44">
        <v>19</v>
      </c>
      <c r="G575" s="44">
        <v>192</v>
      </c>
      <c r="H575" s="44">
        <v>211</v>
      </c>
      <c r="I575" s="44">
        <v>1091</v>
      </c>
      <c r="J575" s="44">
        <v>94</v>
      </c>
      <c r="K575" s="44">
        <v>1420</v>
      </c>
      <c r="L575" s="44">
        <v>1514</v>
      </c>
      <c r="M575" s="44">
        <f t="shared" si="25"/>
        <v>154.57142857142858</v>
      </c>
      <c r="N575" s="44">
        <f t="shared" si="26"/>
        <v>13</v>
      </c>
    </row>
    <row r="576" spans="2:14" x14ac:dyDescent="0.2">
      <c r="B576" s="44">
        <v>2016</v>
      </c>
      <c r="C576" s="263">
        <v>42576</v>
      </c>
      <c r="D576" s="264">
        <f t="shared" si="24"/>
        <v>1</v>
      </c>
      <c r="E576" s="44">
        <v>153</v>
      </c>
      <c r="F576" s="44">
        <v>7</v>
      </c>
      <c r="G576" s="44">
        <v>187</v>
      </c>
      <c r="H576" s="44">
        <v>194</v>
      </c>
      <c r="I576" s="44">
        <v>1077</v>
      </c>
      <c r="J576" s="44">
        <v>95</v>
      </c>
      <c r="K576" s="44">
        <v>1385</v>
      </c>
      <c r="L576" s="44">
        <v>1480</v>
      </c>
      <c r="M576" s="44">
        <f t="shared" si="25"/>
        <v>155.71428571428572</v>
      </c>
      <c r="N576" s="44">
        <f t="shared" si="26"/>
        <v>12.714285714285714</v>
      </c>
    </row>
    <row r="577" spans="2:14" x14ac:dyDescent="0.2">
      <c r="B577" s="44">
        <v>2016</v>
      </c>
      <c r="C577" s="263">
        <v>42577</v>
      </c>
      <c r="D577" s="264">
        <f t="shared" si="24"/>
        <v>2</v>
      </c>
      <c r="E577" s="44">
        <v>171</v>
      </c>
      <c r="F577" s="44">
        <v>11</v>
      </c>
      <c r="G577" s="44">
        <v>210</v>
      </c>
      <c r="H577" s="44">
        <v>221</v>
      </c>
      <c r="I577" s="44">
        <v>1092</v>
      </c>
      <c r="J577" s="44">
        <v>93</v>
      </c>
      <c r="K577" s="44">
        <v>1408</v>
      </c>
      <c r="L577" s="44">
        <v>1501</v>
      </c>
      <c r="M577" s="44">
        <f t="shared" si="25"/>
        <v>153.71428571428572</v>
      </c>
      <c r="N577" s="44">
        <f t="shared" si="26"/>
        <v>10.285714285714286</v>
      </c>
    </row>
    <row r="578" spans="2:14" x14ac:dyDescent="0.2">
      <c r="B578" s="44">
        <v>2016</v>
      </c>
      <c r="C578" s="263">
        <v>42578</v>
      </c>
      <c r="D578" s="264">
        <f t="shared" si="24"/>
        <v>3</v>
      </c>
      <c r="E578" s="44">
        <v>148</v>
      </c>
      <c r="F578" s="44">
        <v>8</v>
      </c>
      <c r="G578" s="44">
        <v>191</v>
      </c>
      <c r="H578" s="44">
        <v>199</v>
      </c>
      <c r="I578" s="44">
        <v>1082</v>
      </c>
      <c r="J578" s="44">
        <v>91</v>
      </c>
      <c r="K578" s="44">
        <v>1419</v>
      </c>
      <c r="L578" s="44">
        <v>1510</v>
      </c>
      <c r="M578" s="44">
        <f t="shared" si="25"/>
        <v>154.28571428571428</v>
      </c>
      <c r="N578" s="44">
        <f t="shared" si="26"/>
        <v>10</v>
      </c>
    </row>
    <row r="579" spans="2:14" x14ac:dyDescent="0.2">
      <c r="B579" s="44">
        <v>2016</v>
      </c>
      <c r="C579" s="263">
        <v>42579</v>
      </c>
      <c r="D579" s="264">
        <f t="shared" si="24"/>
        <v>4</v>
      </c>
      <c r="E579" s="44">
        <v>159</v>
      </c>
      <c r="F579" s="44">
        <v>6</v>
      </c>
      <c r="G579" s="44">
        <v>193</v>
      </c>
      <c r="H579" s="44">
        <v>199</v>
      </c>
      <c r="I579" s="44">
        <v>1090</v>
      </c>
      <c r="J579" s="44">
        <v>89</v>
      </c>
      <c r="K579" s="44">
        <v>1424</v>
      </c>
      <c r="L579" s="44">
        <v>1513</v>
      </c>
      <c r="M579" s="44">
        <f t="shared" si="25"/>
        <v>155.28571428571428</v>
      </c>
      <c r="N579" s="44">
        <f t="shared" si="26"/>
        <v>9.5714285714285712</v>
      </c>
    </row>
    <row r="580" spans="2:14" x14ac:dyDescent="0.2">
      <c r="B580" s="44">
        <v>2016</v>
      </c>
      <c r="C580" s="263">
        <v>42580</v>
      </c>
      <c r="D580" s="264">
        <f t="shared" si="24"/>
        <v>5</v>
      </c>
      <c r="E580" s="44">
        <v>161</v>
      </c>
      <c r="F580" s="44">
        <v>6</v>
      </c>
      <c r="G580" s="44">
        <v>213</v>
      </c>
      <c r="H580" s="44">
        <v>219</v>
      </c>
      <c r="I580" s="44">
        <v>1076</v>
      </c>
      <c r="J580" s="44">
        <v>72</v>
      </c>
      <c r="K580" s="44">
        <v>1419</v>
      </c>
      <c r="L580" s="44">
        <v>1491</v>
      </c>
      <c r="M580" s="44">
        <f t="shared" si="25"/>
        <v>151.71428571428572</v>
      </c>
      <c r="N580" s="44">
        <f t="shared" si="26"/>
        <v>9.8571428571428577</v>
      </c>
    </row>
    <row r="581" spans="2:14" x14ac:dyDescent="0.2">
      <c r="B581" s="44">
        <v>2016</v>
      </c>
      <c r="C581" s="263">
        <v>42581</v>
      </c>
      <c r="D581" s="264">
        <f t="shared" si="24"/>
        <v>6</v>
      </c>
      <c r="E581" s="44">
        <v>154</v>
      </c>
      <c r="F581" s="44">
        <v>13</v>
      </c>
      <c r="G581" s="44">
        <v>214</v>
      </c>
      <c r="H581" s="44">
        <v>227</v>
      </c>
      <c r="I581" s="44">
        <v>1080</v>
      </c>
      <c r="J581" s="44">
        <v>70</v>
      </c>
      <c r="K581" s="44">
        <v>1400</v>
      </c>
      <c r="L581" s="44">
        <v>1470</v>
      </c>
      <c r="M581" s="44">
        <f t="shared" si="25"/>
        <v>150.57142857142858</v>
      </c>
      <c r="N581" s="44">
        <f t="shared" si="26"/>
        <v>9.5714285714285712</v>
      </c>
    </row>
    <row r="582" spans="2:14" x14ac:dyDescent="0.2">
      <c r="B582" s="44">
        <v>2016</v>
      </c>
      <c r="C582" s="263">
        <v>42582</v>
      </c>
      <c r="D582" s="264">
        <f t="shared" ref="D582:D645" si="27">IF(WEEKDAY(C582)-1=0,7,WEEKDAY(C582)-1)</f>
        <v>7</v>
      </c>
      <c r="E582" s="44">
        <v>141</v>
      </c>
      <c r="F582" s="44">
        <v>16</v>
      </c>
      <c r="G582" s="44">
        <v>178</v>
      </c>
      <c r="H582" s="44">
        <v>194</v>
      </c>
      <c r="I582" s="44">
        <v>1087</v>
      </c>
      <c r="J582" s="44">
        <v>67</v>
      </c>
      <c r="K582" s="44">
        <v>1386</v>
      </c>
      <c r="L582" s="44">
        <v>1453</v>
      </c>
      <c r="M582" s="44">
        <f t="shared" si="25"/>
        <v>149.28571428571428</v>
      </c>
      <c r="N582" s="44">
        <f t="shared" si="26"/>
        <v>10.142857142857142</v>
      </c>
    </row>
    <row r="583" spans="2:14" x14ac:dyDescent="0.2">
      <c r="B583" s="44">
        <v>2016</v>
      </c>
      <c r="C583" s="263">
        <v>42583</v>
      </c>
      <c r="D583" s="264">
        <f t="shared" si="27"/>
        <v>1</v>
      </c>
      <c r="E583" s="44">
        <v>128</v>
      </c>
      <c r="F583" s="44">
        <v>9</v>
      </c>
      <c r="G583" s="44">
        <v>161</v>
      </c>
      <c r="H583" s="44">
        <v>170</v>
      </c>
      <c r="I583" s="44">
        <v>1062</v>
      </c>
      <c r="J583" s="44">
        <v>69</v>
      </c>
      <c r="K583" s="44">
        <v>1360</v>
      </c>
      <c r="L583" s="44">
        <v>1429</v>
      </c>
      <c r="M583" s="44">
        <f t="shared" si="25"/>
        <v>147.57142857142858</v>
      </c>
      <c r="N583" s="44">
        <f t="shared" si="26"/>
        <v>10.285714285714286</v>
      </c>
    </row>
    <row r="584" spans="2:14" x14ac:dyDescent="0.2">
      <c r="B584" s="44">
        <v>2016</v>
      </c>
      <c r="C584" s="263">
        <v>42584</v>
      </c>
      <c r="D584" s="264">
        <f t="shared" si="27"/>
        <v>2</v>
      </c>
      <c r="E584" s="44">
        <v>163</v>
      </c>
      <c r="F584" s="44">
        <v>9</v>
      </c>
      <c r="G584" s="44">
        <v>211</v>
      </c>
      <c r="H584" s="44">
        <v>220</v>
      </c>
      <c r="I584" s="44">
        <v>1054</v>
      </c>
      <c r="J584" s="44">
        <v>67</v>
      </c>
      <c r="K584" s="44">
        <v>1361</v>
      </c>
      <c r="L584" s="44">
        <v>1428</v>
      </c>
      <c r="M584" s="44">
        <f t="shared" si="25"/>
        <v>146.57142857142858</v>
      </c>
      <c r="N584" s="44">
        <f t="shared" si="26"/>
        <v>10.428571428571429</v>
      </c>
    </row>
    <row r="585" spans="2:14" x14ac:dyDescent="0.2">
      <c r="B585" s="44">
        <v>2016</v>
      </c>
      <c r="C585" s="263">
        <v>42585</v>
      </c>
      <c r="D585" s="264">
        <f t="shared" si="27"/>
        <v>3</v>
      </c>
      <c r="E585" s="44">
        <v>139</v>
      </c>
      <c r="F585" s="44">
        <v>12</v>
      </c>
      <c r="G585" s="44">
        <v>162</v>
      </c>
      <c r="H585" s="44">
        <v>174</v>
      </c>
      <c r="I585" s="44">
        <v>1045</v>
      </c>
      <c r="J585" s="44">
        <v>71</v>
      </c>
      <c r="K585" s="44">
        <v>1332</v>
      </c>
      <c r="L585" s="44">
        <v>1403</v>
      </c>
      <c r="M585" s="44">
        <f t="shared" ref="M585:M648" si="28">(E582+E583+E584+E585+E586+E587+E588)/7</f>
        <v>144.85714285714286</v>
      </c>
      <c r="N585" s="44">
        <f t="shared" ref="N585:N648" si="29">(F582+F583+F584+F585+F586+F587+F588)/7</f>
        <v>10.428571428571429</v>
      </c>
    </row>
    <row r="586" spans="2:14" x14ac:dyDescent="0.2">
      <c r="B586" s="44">
        <v>2016</v>
      </c>
      <c r="C586" s="263">
        <v>42586</v>
      </c>
      <c r="D586" s="264">
        <f t="shared" si="27"/>
        <v>4</v>
      </c>
      <c r="E586" s="44">
        <v>147</v>
      </c>
      <c r="F586" s="44">
        <v>7</v>
      </c>
      <c r="G586" s="44">
        <v>198</v>
      </c>
      <c r="H586" s="44">
        <v>205</v>
      </c>
      <c r="I586" s="44">
        <v>1033</v>
      </c>
      <c r="J586" s="44">
        <v>72</v>
      </c>
      <c r="K586" s="44">
        <v>1337</v>
      </c>
      <c r="L586" s="44">
        <v>1409</v>
      </c>
      <c r="M586" s="44">
        <f t="shared" si="28"/>
        <v>141.14285714285714</v>
      </c>
      <c r="N586" s="44">
        <f t="shared" si="29"/>
        <v>11.285714285714286</v>
      </c>
    </row>
    <row r="587" spans="2:14" x14ac:dyDescent="0.2">
      <c r="B587" s="44">
        <v>2016</v>
      </c>
      <c r="C587" s="263">
        <v>42587</v>
      </c>
      <c r="D587" s="264">
        <f t="shared" si="27"/>
        <v>5</v>
      </c>
      <c r="E587" s="44">
        <v>154</v>
      </c>
      <c r="F587" s="44">
        <v>7</v>
      </c>
      <c r="G587" s="44">
        <v>219</v>
      </c>
      <c r="H587" s="44">
        <v>226</v>
      </c>
      <c r="I587" s="44">
        <v>1026</v>
      </c>
      <c r="J587" s="44">
        <v>73</v>
      </c>
      <c r="K587" s="44">
        <v>1343</v>
      </c>
      <c r="L587" s="44">
        <v>1416</v>
      </c>
      <c r="M587" s="44">
        <f t="shared" si="28"/>
        <v>142</v>
      </c>
      <c r="N587" s="44">
        <f t="shared" si="29"/>
        <v>12</v>
      </c>
    </row>
    <row r="588" spans="2:14" x14ac:dyDescent="0.2">
      <c r="B588" s="44">
        <v>2016</v>
      </c>
      <c r="C588" s="263">
        <v>42588</v>
      </c>
      <c r="D588" s="264">
        <f t="shared" si="27"/>
        <v>6</v>
      </c>
      <c r="E588" s="44">
        <v>142</v>
      </c>
      <c r="F588" s="44">
        <v>13</v>
      </c>
      <c r="G588" s="44">
        <v>184</v>
      </c>
      <c r="H588" s="44">
        <v>197</v>
      </c>
      <c r="I588" s="44">
        <v>1014</v>
      </c>
      <c r="J588" s="44">
        <v>73</v>
      </c>
      <c r="K588" s="44">
        <v>1313</v>
      </c>
      <c r="L588" s="44">
        <v>1386</v>
      </c>
      <c r="M588" s="44">
        <f t="shared" si="28"/>
        <v>134.28571428571428</v>
      </c>
      <c r="N588" s="44">
        <f t="shared" si="29"/>
        <v>11.428571428571429</v>
      </c>
    </row>
    <row r="589" spans="2:14" x14ac:dyDescent="0.2">
      <c r="B589" s="44">
        <v>2016</v>
      </c>
      <c r="C589" s="263">
        <v>42589</v>
      </c>
      <c r="D589" s="264">
        <f t="shared" si="27"/>
        <v>7</v>
      </c>
      <c r="E589" s="44">
        <v>115</v>
      </c>
      <c r="F589" s="44">
        <v>22</v>
      </c>
      <c r="G589" s="44">
        <v>143</v>
      </c>
      <c r="H589" s="44">
        <v>165</v>
      </c>
      <c r="I589" s="44">
        <v>988</v>
      </c>
      <c r="J589" s="44">
        <v>79</v>
      </c>
      <c r="K589" s="44">
        <v>1278</v>
      </c>
      <c r="L589" s="44">
        <v>1357</v>
      </c>
      <c r="M589" s="44">
        <f t="shared" si="28"/>
        <v>130.14285714285714</v>
      </c>
      <c r="N589" s="44">
        <f t="shared" si="29"/>
        <v>11.142857142857142</v>
      </c>
    </row>
    <row r="590" spans="2:14" x14ac:dyDescent="0.2">
      <c r="B590" s="44">
        <v>2016</v>
      </c>
      <c r="C590" s="263">
        <v>42590</v>
      </c>
      <c r="D590" s="264">
        <f t="shared" si="27"/>
        <v>1</v>
      </c>
      <c r="E590" s="44">
        <v>134</v>
      </c>
      <c r="F590" s="44">
        <v>14</v>
      </c>
      <c r="G590" s="44">
        <v>182</v>
      </c>
      <c r="H590" s="44">
        <v>196</v>
      </c>
      <c r="I590" s="44">
        <v>994</v>
      </c>
      <c r="J590" s="44">
        <v>84</v>
      </c>
      <c r="K590" s="44">
        <v>1299</v>
      </c>
      <c r="L590" s="44">
        <v>1383</v>
      </c>
      <c r="M590" s="44">
        <f t="shared" si="28"/>
        <v>124</v>
      </c>
      <c r="N590" s="44">
        <f t="shared" si="29"/>
        <v>11.571428571428571</v>
      </c>
    </row>
    <row r="591" spans="2:14" x14ac:dyDescent="0.2">
      <c r="B591" s="44">
        <v>2016</v>
      </c>
      <c r="C591" s="263">
        <v>42591</v>
      </c>
      <c r="D591" s="264">
        <f t="shared" si="27"/>
        <v>2</v>
      </c>
      <c r="E591" s="44">
        <v>109</v>
      </c>
      <c r="F591" s="44">
        <v>5</v>
      </c>
      <c r="G591" s="44">
        <v>152</v>
      </c>
      <c r="H591" s="44">
        <v>157</v>
      </c>
      <c r="I591" s="44">
        <v>940</v>
      </c>
      <c r="J591" s="44">
        <v>80</v>
      </c>
      <c r="K591" s="44">
        <v>1240</v>
      </c>
      <c r="L591" s="44">
        <v>1320</v>
      </c>
      <c r="M591" s="44">
        <f t="shared" si="28"/>
        <v>122</v>
      </c>
      <c r="N591" s="44">
        <f t="shared" si="29"/>
        <v>12.285714285714286</v>
      </c>
    </row>
    <row r="592" spans="2:14" x14ac:dyDescent="0.2">
      <c r="B592" s="44">
        <v>2016</v>
      </c>
      <c r="C592" s="263">
        <v>42592</v>
      </c>
      <c r="D592" s="264">
        <f t="shared" si="27"/>
        <v>3</v>
      </c>
      <c r="E592" s="44">
        <v>110</v>
      </c>
      <c r="F592" s="44">
        <v>10</v>
      </c>
      <c r="G592" s="44">
        <v>133</v>
      </c>
      <c r="H592" s="44">
        <v>143</v>
      </c>
      <c r="I592" s="44">
        <v>911</v>
      </c>
      <c r="J592" s="44">
        <v>78</v>
      </c>
      <c r="K592" s="44">
        <v>1211</v>
      </c>
      <c r="L592" s="44">
        <v>1289</v>
      </c>
      <c r="M592" s="44">
        <f t="shared" si="28"/>
        <v>121.28571428571429</v>
      </c>
      <c r="N592" s="44">
        <f t="shared" si="29"/>
        <v>12</v>
      </c>
    </row>
    <row r="593" spans="2:14" x14ac:dyDescent="0.2">
      <c r="B593" s="44">
        <v>2016</v>
      </c>
      <c r="C593" s="263">
        <v>42593</v>
      </c>
      <c r="D593" s="264">
        <f t="shared" si="27"/>
        <v>4</v>
      </c>
      <c r="E593" s="44">
        <v>104</v>
      </c>
      <c r="F593" s="44">
        <v>10</v>
      </c>
      <c r="G593" s="44">
        <v>142</v>
      </c>
      <c r="H593" s="44">
        <v>152</v>
      </c>
      <c r="I593" s="44">
        <v>868</v>
      </c>
      <c r="J593" s="44">
        <v>81</v>
      </c>
      <c r="K593" s="44">
        <v>1155</v>
      </c>
      <c r="L593" s="44">
        <v>1236</v>
      </c>
      <c r="M593" s="44">
        <f t="shared" si="28"/>
        <v>120.85714285714286</v>
      </c>
      <c r="N593" s="44">
        <f t="shared" si="29"/>
        <v>9.8571428571428577</v>
      </c>
    </row>
    <row r="594" spans="2:14" x14ac:dyDescent="0.2">
      <c r="B594" s="44">
        <v>2016</v>
      </c>
      <c r="C594" s="263">
        <v>42594</v>
      </c>
      <c r="D594" s="264">
        <f t="shared" si="27"/>
        <v>5</v>
      </c>
      <c r="E594" s="44">
        <v>140</v>
      </c>
      <c r="F594" s="44">
        <v>12</v>
      </c>
      <c r="G594" s="44">
        <v>177</v>
      </c>
      <c r="H594" s="44">
        <v>189</v>
      </c>
      <c r="I594" s="44">
        <v>854</v>
      </c>
      <c r="J594" s="44">
        <v>86</v>
      </c>
      <c r="K594" s="44">
        <v>1113</v>
      </c>
      <c r="L594" s="44">
        <v>1199</v>
      </c>
      <c r="M594" s="44">
        <f t="shared" si="28"/>
        <v>115.85714285714286</v>
      </c>
      <c r="N594" s="44">
        <f t="shared" si="29"/>
        <v>8.1428571428571423</v>
      </c>
    </row>
    <row r="595" spans="2:14" x14ac:dyDescent="0.2">
      <c r="B595" s="44">
        <v>2016</v>
      </c>
      <c r="C595" s="263">
        <v>42595</v>
      </c>
      <c r="D595" s="264">
        <f t="shared" si="27"/>
        <v>6</v>
      </c>
      <c r="E595" s="44">
        <v>137</v>
      </c>
      <c r="F595" s="44">
        <v>11</v>
      </c>
      <c r="G595" s="44">
        <v>202</v>
      </c>
      <c r="H595" s="44">
        <v>213</v>
      </c>
      <c r="I595" s="44">
        <v>849</v>
      </c>
      <c r="J595" s="44">
        <v>84</v>
      </c>
      <c r="K595" s="44">
        <v>1131</v>
      </c>
      <c r="L595" s="44">
        <v>1215</v>
      </c>
      <c r="M595" s="44">
        <f t="shared" si="28"/>
        <v>118.57142857142857</v>
      </c>
      <c r="N595" s="44">
        <f t="shared" si="29"/>
        <v>9.1428571428571423</v>
      </c>
    </row>
    <row r="596" spans="2:14" x14ac:dyDescent="0.2">
      <c r="B596" s="44">
        <v>2016</v>
      </c>
      <c r="C596" s="263">
        <v>42596</v>
      </c>
      <c r="D596" s="264">
        <f t="shared" si="27"/>
        <v>7</v>
      </c>
      <c r="E596" s="44">
        <v>112</v>
      </c>
      <c r="F596" s="44">
        <v>7</v>
      </c>
      <c r="G596" s="44">
        <v>168</v>
      </c>
      <c r="H596" s="44">
        <v>175</v>
      </c>
      <c r="I596" s="44">
        <v>846</v>
      </c>
      <c r="J596" s="44">
        <v>69</v>
      </c>
      <c r="K596" s="44">
        <v>1156</v>
      </c>
      <c r="L596" s="44">
        <v>1225</v>
      </c>
      <c r="M596" s="44">
        <f t="shared" si="28"/>
        <v>119</v>
      </c>
      <c r="N596" s="44">
        <f t="shared" si="29"/>
        <v>8.1428571428571423</v>
      </c>
    </row>
    <row r="597" spans="2:14" x14ac:dyDescent="0.2">
      <c r="B597" s="44">
        <v>2016</v>
      </c>
      <c r="C597" s="263">
        <v>42597</v>
      </c>
      <c r="D597" s="264">
        <f t="shared" si="27"/>
        <v>1</v>
      </c>
      <c r="E597" s="44">
        <v>99</v>
      </c>
      <c r="F597" s="44">
        <v>2</v>
      </c>
      <c r="G597" s="44">
        <v>156</v>
      </c>
      <c r="H597" s="44">
        <v>158</v>
      </c>
      <c r="I597" s="44">
        <v>811</v>
      </c>
      <c r="J597" s="44">
        <v>57</v>
      </c>
      <c r="K597" s="44">
        <v>1130</v>
      </c>
      <c r="L597" s="44">
        <v>1187</v>
      </c>
      <c r="M597" s="44">
        <f t="shared" si="28"/>
        <v>122.71428571428571</v>
      </c>
      <c r="N597" s="44">
        <f t="shared" si="29"/>
        <v>7.7142857142857144</v>
      </c>
    </row>
    <row r="598" spans="2:14" x14ac:dyDescent="0.2">
      <c r="B598" s="44">
        <v>2016</v>
      </c>
      <c r="C598" s="263">
        <v>42598</v>
      </c>
      <c r="D598" s="264">
        <f t="shared" si="27"/>
        <v>2</v>
      </c>
      <c r="E598" s="44">
        <v>128</v>
      </c>
      <c r="F598" s="44">
        <v>12</v>
      </c>
      <c r="G598" s="44">
        <v>145</v>
      </c>
      <c r="H598" s="44">
        <v>157</v>
      </c>
      <c r="I598" s="44">
        <v>830</v>
      </c>
      <c r="J598" s="44">
        <v>64</v>
      </c>
      <c r="K598" s="44">
        <v>1123</v>
      </c>
      <c r="L598" s="44">
        <v>1187</v>
      </c>
      <c r="M598" s="44">
        <f t="shared" si="28"/>
        <v>119.28571428571429</v>
      </c>
      <c r="N598" s="44">
        <f t="shared" si="29"/>
        <v>7</v>
      </c>
    </row>
    <row r="599" spans="2:14" x14ac:dyDescent="0.2">
      <c r="B599" s="44">
        <v>2016</v>
      </c>
      <c r="C599" s="263">
        <v>42599</v>
      </c>
      <c r="D599" s="264">
        <f t="shared" si="27"/>
        <v>3</v>
      </c>
      <c r="E599" s="44">
        <v>113</v>
      </c>
      <c r="F599" s="44">
        <v>3</v>
      </c>
      <c r="G599" s="44">
        <v>136</v>
      </c>
      <c r="H599" s="44">
        <v>139</v>
      </c>
      <c r="I599" s="44">
        <v>833</v>
      </c>
      <c r="J599" s="44">
        <v>57</v>
      </c>
      <c r="K599" s="44">
        <v>1126</v>
      </c>
      <c r="L599" s="44">
        <v>1183</v>
      </c>
      <c r="M599" s="44">
        <f t="shared" si="28"/>
        <v>119.28571428571429</v>
      </c>
      <c r="N599" s="44">
        <f t="shared" si="29"/>
        <v>7</v>
      </c>
    </row>
    <row r="600" spans="2:14" x14ac:dyDescent="0.2">
      <c r="B600" s="44">
        <v>2016</v>
      </c>
      <c r="C600" s="263">
        <v>42600</v>
      </c>
      <c r="D600" s="264">
        <f t="shared" si="27"/>
        <v>4</v>
      </c>
      <c r="E600" s="44">
        <v>130</v>
      </c>
      <c r="F600" s="44">
        <v>7</v>
      </c>
      <c r="G600" s="44">
        <v>170</v>
      </c>
      <c r="H600" s="44">
        <v>177</v>
      </c>
      <c r="I600" s="44">
        <v>859</v>
      </c>
      <c r="J600" s="44">
        <v>54</v>
      </c>
      <c r="K600" s="44">
        <v>1154</v>
      </c>
      <c r="L600" s="44">
        <v>1208</v>
      </c>
      <c r="M600" s="44">
        <f t="shared" si="28"/>
        <v>118.85714285714286</v>
      </c>
      <c r="N600" s="44">
        <f t="shared" si="29"/>
        <v>7.8571428571428568</v>
      </c>
    </row>
    <row r="601" spans="2:14" x14ac:dyDescent="0.2">
      <c r="B601" s="44">
        <v>2016</v>
      </c>
      <c r="C601" s="263">
        <v>42601</v>
      </c>
      <c r="D601" s="264">
        <f t="shared" si="27"/>
        <v>5</v>
      </c>
      <c r="E601" s="44">
        <v>116</v>
      </c>
      <c r="F601" s="44">
        <v>7</v>
      </c>
      <c r="G601" s="44">
        <v>166</v>
      </c>
      <c r="H601" s="44">
        <v>173</v>
      </c>
      <c r="I601" s="44">
        <v>835</v>
      </c>
      <c r="J601" s="44">
        <v>49</v>
      </c>
      <c r="K601" s="44">
        <v>1143</v>
      </c>
      <c r="L601" s="44">
        <v>1192</v>
      </c>
      <c r="M601" s="44">
        <f t="shared" si="28"/>
        <v>128.57142857142858</v>
      </c>
      <c r="N601" s="44">
        <f t="shared" si="29"/>
        <v>8.5714285714285712</v>
      </c>
    </row>
    <row r="602" spans="2:14" x14ac:dyDescent="0.2">
      <c r="B602" s="44">
        <v>2016</v>
      </c>
      <c r="C602" s="263">
        <v>42602</v>
      </c>
      <c r="D602" s="264">
        <f t="shared" si="27"/>
        <v>6</v>
      </c>
      <c r="E602" s="44">
        <v>137</v>
      </c>
      <c r="F602" s="44">
        <v>11</v>
      </c>
      <c r="G602" s="44">
        <v>194</v>
      </c>
      <c r="H602" s="44">
        <v>205</v>
      </c>
      <c r="I602" s="44">
        <v>835</v>
      </c>
      <c r="J602" s="44">
        <v>49</v>
      </c>
      <c r="K602" s="44">
        <v>1135</v>
      </c>
      <c r="L602" s="44">
        <v>1184</v>
      </c>
      <c r="M602" s="44">
        <f t="shared" si="28"/>
        <v>133</v>
      </c>
      <c r="N602" s="44">
        <f t="shared" si="29"/>
        <v>8.8571428571428577</v>
      </c>
    </row>
    <row r="603" spans="2:14" x14ac:dyDescent="0.2">
      <c r="B603" s="44">
        <v>2016</v>
      </c>
      <c r="C603" s="263">
        <v>42603</v>
      </c>
      <c r="D603" s="264">
        <f t="shared" si="27"/>
        <v>7</v>
      </c>
      <c r="E603" s="44">
        <v>109</v>
      </c>
      <c r="F603" s="44">
        <v>13</v>
      </c>
      <c r="G603" s="44">
        <v>149</v>
      </c>
      <c r="H603" s="44">
        <v>162</v>
      </c>
      <c r="I603" s="44">
        <v>832</v>
      </c>
      <c r="J603" s="44">
        <v>55</v>
      </c>
      <c r="K603" s="44">
        <v>1116</v>
      </c>
      <c r="L603" s="44">
        <v>1171</v>
      </c>
      <c r="M603" s="44">
        <f t="shared" si="28"/>
        <v>136.42857142857142</v>
      </c>
      <c r="N603" s="44">
        <f t="shared" si="29"/>
        <v>9.4285714285714288</v>
      </c>
    </row>
    <row r="604" spans="2:14" x14ac:dyDescent="0.2">
      <c r="B604" s="44">
        <v>2016</v>
      </c>
      <c r="C604" s="263">
        <v>42604</v>
      </c>
      <c r="D604" s="264">
        <f t="shared" si="27"/>
        <v>1</v>
      </c>
      <c r="E604" s="44">
        <v>167</v>
      </c>
      <c r="F604" s="44">
        <v>7</v>
      </c>
      <c r="G604" s="44">
        <v>223</v>
      </c>
      <c r="H604" s="44">
        <v>230</v>
      </c>
      <c r="I604" s="44">
        <v>900</v>
      </c>
      <c r="J604" s="44">
        <v>60</v>
      </c>
      <c r="K604" s="44">
        <v>1183</v>
      </c>
      <c r="L604" s="44">
        <v>1243</v>
      </c>
      <c r="M604" s="44">
        <f t="shared" si="28"/>
        <v>142.71428571428572</v>
      </c>
      <c r="N604" s="44">
        <f t="shared" si="29"/>
        <v>10.142857142857142</v>
      </c>
    </row>
    <row r="605" spans="2:14" x14ac:dyDescent="0.2">
      <c r="B605" s="44">
        <v>2016</v>
      </c>
      <c r="C605" s="263">
        <v>42605</v>
      </c>
      <c r="D605" s="264">
        <f t="shared" si="27"/>
        <v>2</v>
      </c>
      <c r="E605" s="44">
        <v>159</v>
      </c>
      <c r="F605" s="44">
        <v>14</v>
      </c>
      <c r="G605" s="44">
        <v>177</v>
      </c>
      <c r="H605" s="44">
        <v>191</v>
      </c>
      <c r="I605" s="44">
        <v>931</v>
      </c>
      <c r="J605" s="44">
        <v>62</v>
      </c>
      <c r="K605" s="44">
        <v>1215</v>
      </c>
      <c r="L605" s="44">
        <v>1277</v>
      </c>
      <c r="M605" s="44">
        <f t="shared" si="28"/>
        <v>148</v>
      </c>
      <c r="N605" s="44">
        <f t="shared" si="29"/>
        <v>10.285714285714286</v>
      </c>
    </row>
    <row r="606" spans="2:14" x14ac:dyDescent="0.2">
      <c r="B606" s="44">
        <v>2016</v>
      </c>
      <c r="C606" s="263">
        <v>42606</v>
      </c>
      <c r="D606" s="264">
        <f t="shared" si="27"/>
        <v>3</v>
      </c>
      <c r="E606" s="44">
        <v>137</v>
      </c>
      <c r="F606" s="44">
        <v>7</v>
      </c>
      <c r="G606" s="44">
        <v>163</v>
      </c>
      <c r="H606" s="44">
        <v>170</v>
      </c>
      <c r="I606" s="44">
        <v>955</v>
      </c>
      <c r="J606" s="44">
        <v>66</v>
      </c>
      <c r="K606" s="44">
        <v>1242</v>
      </c>
      <c r="L606" s="44">
        <v>1308</v>
      </c>
      <c r="M606" s="44">
        <f t="shared" si="28"/>
        <v>146.57142857142858</v>
      </c>
      <c r="N606" s="44">
        <f t="shared" si="29"/>
        <v>10.142857142857142</v>
      </c>
    </row>
    <row r="607" spans="2:14" x14ac:dyDescent="0.2">
      <c r="B607" s="44">
        <v>2016</v>
      </c>
      <c r="C607" s="263">
        <v>42607</v>
      </c>
      <c r="D607" s="264">
        <f t="shared" si="27"/>
        <v>4</v>
      </c>
      <c r="E607" s="44">
        <v>174</v>
      </c>
      <c r="F607" s="44">
        <v>12</v>
      </c>
      <c r="G607" s="44">
        <v>219</v>
      </c>
      <c r="H607" s="44">
        <v>231</v>
      </c>
      <c r="I607" s="44">
        <v>999</v>
      </c>
      <c r="J607" s="44">
        <v>71</v>
      </c>
      <c r="K607" s="44">
        <v>1291</v>
      </c>
      <c r="L607" s="44">
        <v>1362</v>
      </c>
      <c r="M607" s="44">
        <f t="shared" si="28"/>
        <v>149.42857142857142</v>
      </c>
      <c r="N607" s="44">
        <f t="shared" si="29"/>
        <v>9.8571428571428577</v>
      </c>
    </row>
    <row r="608" spans="2:14" x14ac:dyDescent="0.2">
      <c r="B608" s="44">
        <v>2016</v>
      </c>
      <c r="C608" s="263">
        <v>42608</v>
      </c>
      <c r="D608" s="264">
        <f t="shared" si="27"/>
        <v>5</v>
      </c>
      <c r="E608" s="44">
        <v>153</v>
      </c>
      <c r="F608" s="44">
        <v>8</v>
      </c>
      <c r="G608" s="44">
        <v>204</v>
      </c>
      <c r="H608" s="44">
        <v>212</v>
      </c>
      <c r="I608" s="44">
        <v>1036</v>
      </c>
      <c r="J608" s="44">
        <v>72</v>
      </c>
      <c r="K608" s="44">
        <v>1329</v>
      </c>
      <c r="L608" s="44">
        <v>1401</v>
      </c>
      <c r="M608" s="44">
        <f t="shared" si="28"/>
        <v>143.14285714285714</v>
      </c>
      <c r="N608" s="44">
        <f t="shared" si="29"/>
        <v>10.571428571428571</v>
      </c>
    </row>
    <row r="609" spans="2:14" x14ac:dyDescent="0.2">
      <c r="B609" s="44">
        <v>2016</v>
      </c>
      <c r="C609" s="263">
        <v>42609</v>
      </c>
      <c r="D609" s="264">
        <f t="shared" si="27"/>
        <v>6</v>
      </c>
      <c r="E609" s="44">
        <v>127</v>
      </c>
      <c r="F609" s="44">
        <v>10</v>
      </c>
      <c r="G609" s="44">
        <v>181</v>
      </c>
      <c r="H609" s="44">
        <v>191</v>
      </c>
      <c r="I609" s="44">
        <v>1026</v>
      </c>
      <c r="J609" s="44">
        <v>71</v>
      </c>
      <c r="K609" s="44">
        <v>1316</v>
      </c>
      <c r="L609" s="44">
        <v>1387</v>
      </c>
      <c r="M609" s="44">
        <f t="shared" si="28"/>
        <v>145.14285714285714</v>
      </c>
      <c r="N609" s="44">
        <f t="shared" si="29"/>
        <v>10.142857142857142</v>
      </c>
    </row>
    <row r="610" spans="2:14" x14ac:dyDescent="0.2">
      <c r="B610" s="44">
        <v>2016</v>
      </c>
      <c r="C610" s="263">
        <v>42610</v>
      </c>
      <c r="D610" s="264">
        <f t="shared" si="27"/>
        <v>7</v>
      </c>
      <c r="E610" s="44">
        <v>129</v>
      </c>
      <c r="F610" s="44">
        <v>11</v>
      </c>
      <c r="G610" s="44">
        <v>194</v>
      </c>
      <c r="H610" s="44">
        <v>205</v>
      </c>
      <c r="I610" s="44">
        <v>1046</v>
      </c>
      <c r="J610" s="44">
        <v>69</v>
      </c>
      <c r="K610" s="44">
        <v>1361</v>
      </c>
      <c r="L610" s="44">
        <v>1430</v>
      </c>
      <c r="M610" s="44">
        <f t="shared" si="28"/>
        <v>148.14285714285714</v>
      </c>
      <c r="N610" s="44">
        <f t="shared" si="29"/>
        <v>10</v>
      </c>
    </row>
    <row r="611" spans="2:14" x14ac:dyDescent="0.2">
      <c r="B611" s="44">
        <v>2016</v>
      </c>
      <c r="C611" s="263">
        <v>42611</v>
      </c>
      <c r="D611" s="264">
        <f t="shared" si="27"/>
        <v>1</v>
      </c>
      <c r="E611" s="44">
        <v>123</v>
      </c>
      <c r="F611" s="44">
        <v>12</v>
      </c>
      <c r="G611" s="44">
        <v>151</v>
      </c>
      <c r="H611" s="44">
        <v>163</v>
      </c>
      <c r="I611" s="44">
        <v>1002</v>
      </c>
      <c r="J611" s="44">
        <v>74</v>
      </c>
      <c r="K611" s="44">
        <v>1289</v>
      </c>
      <c r="L611" s="44">
        <v>1363</v>
      </c>
      <c r="M611" s="44">
        <f t="shared" si="28"/>
        <v>147.57142857142858</v>
      </c>
      <c r="N611" s="44">
        <f t="shared" si="29"/>
        <v>10</v>
      </c>
    </row>
    <row r="612" spans="2:14" x14ac:dyDescent="0.2">
      <c r="B612" s="44">
        <v>2016</v>
      </c>
      <c r="C612" s="263">
        <v>42612</v>
      </c>
      <c r="D612" s="264">
        <f t="shared" si="27"/>
        <v>2</v>
      </c>
      <c r="E612" s="44">
        <v>173</v>
      </c>
      <c r="F612" s="44">
        <v>11</v>
      </c>
      <c r="G612" s="44">
        <v>206</v>
      </c>
      <c r="H612" s="44">
        <v>217</v>
      </c>
      <c r="I612" s="44">
        <v>1016</v>
      </c>
      <c r="J612" s="44">
        <v>71</v>
      </c>
      <c r="K612" s="44">
        <v>1318</v>
      </c>
      <c r="L612" s="44">
        <v>1389</v>
      </c>
      <c r="M612" s="44">
        <f t="shared" si="28"/>
        <v>152.28571428571428</v>
      </c>
      <c r="N612" s="44">
        <f t="shared" si="29"/>
        <v>10.714285714285714</v>
      </c>
    </row>
    <row r="613" spans="2:14" x14ac:dyDescent="0.2">
      <c r="B613" s="44">
        <v>2016</v>
      </c>
      <c r="C613" s="263">
        <v>42613</v>
      </c>
      <c r="D613" s="264">
        <f t="shared" si="27"/>
        <v>3</v>
      </c>
      <c r="E613" s="44">
        <v>158</v>
      </c>
      <c r="F613" s="44">
        <v>6</v>
      </c>
      <c r="G613" s="44">
        <v>195</v>
      </c>
      <c r="H613" s="44">
        <v>201</v>
      </c>
      <c r="I613" s="44">
        <v>1037</v>
      </c>
      <c r="J613" s="44">
        <v>70</v>
      </c>
      <c r="K613" s="44">
        <v>1350</v>
      </c>
      <c r="L613" s="44">
        <v>1420</v>
      </c>
      <c r="M613" s="44">
        <f t="shared" si="28"/>
        <v>155.28571428571428</v>
      </c>
      <c r="N613" s="44">
        <f t="shared" si="29"/>
        <v>10.571428571428571</v>
      </c>
    </row>
    <row r="614" spans="2:14" x14ac:dyDescent="0.2">
      <c r="B614" s="44">
        <v>2016</v>
      </c>
      <c r="C614" s="263">
        <v>42614</v>
      </c>
      <c r="D614" s="264">
        <f t="shared" si="27"/>
        <v>4</v>
      </c>
      <c r="E614" s="44">
        <v>170</v>
      </c>
      <c r="F614" s="44">
        <v>12</v>
      </c>
      <c r="G614" s="44">
        <v>192</v>
      </c>
      <c r="H614" s="44">
        <v>204</v>
      </c>
      <c r="I614" s="44">
        <v>1033</v>
      </c>
      <c r="J614" s="44">
        <v>70</v>
      </c>
      <c r="K614" s="44">
        <v>1323</v>
      </c>
      <c r="L614" s="44">
        <v>1393</v>
      </c>
      <c r="M614" s="44">
        <f t="shared" si="28"/>
        <v>157</v>
      </c>
      <c r="N614" s="44">
        <f t="shared" si="29"/>
        <v>10.571428571428571</v>
      </c>
    </row>
    <row r="615" spans="2:14" x14ac:dyDescent="0.2">
      <c r="B615" s="44">
        <v>2016</v>
      </c>
      <c r="C615" s="263">
        <v>42615</v>
      </c>
      <c r="D615" s="264">
        <f t="shared" si="27"/>
        <v>5</v>
      </c>
      <c r="E615" s="44">
        <v>186</v>
      </c>
      <c r="F615" s="44">
        <v>13</v>
      </c>
      <c r="G615" s="44">
        <v>222</v>
      </c>
      <c r="H615" s="44">
        <v>235</v>
      </c>
      <c r="I615" s="44">
        <v>1066</v>
      </c>
      <c r="J615" s="44">
        <v>75</v>
      </c>
      <c r="K615" s="44">
        <v>1341</v>
      </c>
      <c r="L615" s="44">
        <v>1416</v>
      </c>
      <c r="M615" s="44">
        <f t="shared" si="28"/>
        <v>169.71428571428572</v>
      </c>
      <c r="N615" s="44">
        <f t="shared" si="29"/>
        <v>11</v>
      </c>
    </row>
    <row r="616" spans="2:14" x14ac:dyDescent="0.2">
      <c r="B616" s="44">
        <v>2016</v>
      </c>
      <c r="C616" s="263">
        <v>42616</v>
      </c>
      <c r="D616" s="264">
        <f t="shared" si="27"/>
        <v>6</v>
      </c>
      <c r="E616" s="44">
        <v>148</v>
      </c>
      <c r="F616" s="44">
        <v>9</v>
      </c>
      <c r="G616" s="44">
        <v>203</v>
      </c>
      <c r="H616" s="44">
        <v>212</v>
      </c>
      <c r="I616" s="44">
        <v>1087</v>
      </c>
      <c r="J616" s="44">
        <v>74</v>
      </c>
      <c r="K616" s="44">
        <v>1363</v>
      </c>
      <c r="L616" s="44">
        <v>1437</v>
      </c>
      <c r="M616" s="44">
        <f t="shared" si="28"/>
        <v>169.57142857142858</v>
      </c>
      <c r="N616" s="44">
        <f t="shared" si="29"/>
        <v>11</v>
      </c>
    </row>
    <row r="617" spans="2:14" x14ac:dyDescent="0.2">
      <c r="B617" s="44">
        <v>2016</v>
      </c>
      <c r="C617" s="263">
        <v>42617</v>
      </c>
      <c r="D617" s="264">
        <f t="shared" si="27"/>
        <v>7</v>
      </c>
      <c r="E617" s="44">
        <v>141</v>
      </c>
      <c r="F617" s="44">
        <v>11</v>
      </c>
      <c r="G617" s="44">
        <v>192</v>
      </c>
      <c r="H617" s="44">
        <v>203</v>
      </c>
      <c r="I617" s="44">
        <v>1099</v>
      </c>
      <c r="J617" s="44">
        <v>74</v>
      </c>
      <c r="K617" s="44">
        <v>1361</v>
      </c>
      <c r="L617" s="44">
        <v>1435</v>
      </c>
      <c r="M617" s="44">
        <f t="shared" si="28"/>
        <v>176.28571428571428</v>
      </c>
      <c r="N617" s="44">
        <f t="shared" si="29"/>
        <v>11.428571428571429</v>
      </c>
    </row>
    <row r="618" spans="2:14" x14ac:dyDescent="0.2">
      <c r="B618" s="44">
        <v>2016</v>
      </c>
      <c r="C618" s="263">
        <v>42618</v>
      </c>
      <c r="D618" s="264">
        <f t="shared" si="27"/>
        <v>1</v>
      </c>
      <c r="E618" s="44">
        <v>212</v>
      </c>
      <c r="F618" s="44">
        <v>15</v>
      </c>
      <c r="G618" s="44">
        <v>256</v>
      </c>
      <c r="H618" s="44">
        <v>271</v>
      </c>
      <c r="I618" s="44">
        <v>1188</v>
      </c>
      <c r="J618" s="44">
        <v>77</v>
      </c>
      <c r="K618" s="44">
        <v>1466</v>
      </c>
      <c r="L618" s="44">
        <v>1543</v>
      </c>
      <c r="M618" s="44">
        <f t="shared" si="28"/>
        <v>178.28571428571428</v>
      </c>
      <c r="N618" s="44">
        <f t="shared" si="29"/>
        <v>11.714285714285714</v>
      </c>
    </row>
    <row r="619" spans="2:14" x14ac:dyDescent="0.2">
      <c r="B619" s="44">
        <v>2016</v>
      </c>
      <c r="C619" s="263">
        <v>42619</v>
      </c>
      <c r="D619" s="264">
        <f t="shared" si="27"/>
        <v>2</v>
      </c>
      <c r="E619" s="44">
        <v>172</v>
      </c>
      <c r="F619" s="44">
        <v>11</v>
      </c>
      <c r="G619" s="44">
        <v>192</v>
      </c>
      <c r="H619" s="44">
        <v>203</v>
      </c>
      <c r="I619" s="44">
        <v>1187</v>
      </c>
      <c r="J619" s="44">
        <v>77</v>
      </c>
      <c r="K619" s="44">
        <v>1452</v>
      </c>
      <c r="L619" s="44">
        <v>1529</v>
      </c>
      <c r="M619" s="44">
        <f t="shared" si="28"/>
        <v>183</v>
      </c>
      <c r="N619" s="44">
        <f t="shared" si="29"/>
        <v>12.428571428571429</v>
      </c>
    </row>
    <row r="620" spans="2:14" x14ac:dyDescent="0.2">
      <c r="B620" s="44">
        <v>2016</v>
      </c>
      <c r="C620" s="263">
        <v>42620</v>
      </c>
      <c r="D620" s="264">
        <f t="shared" si="27"/>
        <v>3</v>
      </c>
      <c r="E620" s="44">
        <v>205</v>
      </c>
      <c r="F620" s="44">
        <v>9</v>
      </c>
      <c r="G620" s="44">
        <v>258</v>
      </c>
      <c r="H620" s="44">
        <v>267</v>
      </c>
      <c r="I620" s="44">
        <v>1234</v>
      </c>
      <c r="J620" s="44">
        <v>80</v>
      </c>
      <c r="K620" s="44">
        <v>1515</v>
      </c>
      <c r="L620" s="44">
        <v>1595</v>
      </c>
      <c r="M620" s="44">
        <f t="shared" si="28"/>
        <v>186</v>
      </c>
      <c r="N620" s="44">
        <f t="shared" si="29"/>
        <v>13.142857142857142</v>
      </c>
    </row>
    <row r="621" spans="2:14" x14ac:dyDescent="0.2">
      <c r="B621" s="44">
        <v>2016</v>
      </c>
      <c r="C621" s="263">
        <v>42621</v>
      </c>
      <c r="D621" s="264">
        <f t="shared" si="27"/>
        <v>4</v>
      </c>
      <c r="E621" s="44">
        <v>184</v>
      </c>
      <c r="F621" s="44">
        <v>14</v>
      </c>
      <c r="G621" s="44">
        <v>198</v>
      </c>
      <c r="H621" s="44">
        <v>212</v>
      </c>
      <c r="I621" s="44">
        <v>1248</v>
      </c>
      <c r="J621" s="44">
        <v>82</v>
      </c>
      <c r="K621" s="44">
        <v>1521</v>
      </c>
      <c r="L621" s="44">
        <v>1603</v>
      </c>
      <c r="M621" s="44">
        <f t="shared" si="28"/>
        <v>186.28571428571428</v>
      </c>
      <c r="N621" s="44">
        <f t="shared" si="29"/>
        <v>13</v>
      </c>
    </row>
    <row r="622" spans="2:14" x14ac:dyDescent="0.2">
      <c r="B622" s="44">
        <v>2016</v>
      </c>
      <c r="C622" s="263">
        <v>42622</v>
      </c>
      <c r="D622" s="264">
        <f t="shared" si="27"/>
        <v>5</v>
      </c>
      <c r="E622" s="44">
        <v>219</v>
      </c>
      <c r="F622" s="44">
        <v>18</v>
      </c>
      <c r="G622" s="44">
        <v>268</v>
      </c>
      <c r="H622" s="44">
        <v>286</v>
      </c>
      <c r="I622" s="44">
        <v>1281</v>
      </c>
      <c r="J622" s="44">
        <v>87</v>
      </c>
      <c r="K622" s="44">
        <v>1567</v>
      </c>
      <c r="L622" s="44">
        <v>1654</v>
      </c>
      <c r="M622" s="44">
        <f t="shared" si="28"/>
        <v>182.42857142857142</v>
      </c>
      <c r="N622" s="44">
        <f t="shared" si="29"/>
        <v>12</v>
      </c>
    </row>
    <row r="623" spans="2:14" x14ac:dyDescent="0.2">
      <c r="B623" s="44">
        <v>2016</v>
      </c>
      <c r="C623" s="263">
        <v>42623</v>
      </c>
      <c r="D623" s="264">
        <f t="shared" si="27"/>
        <v>6</v>
      </c>
      <c r="E623" s="44">
        <v>169</v>
      </c>
      <c r="F623" s="44">
        <v>14</v>
      </c>
      <c r="G623" s="44">
        <v>212</v>
      </c>
      <c r="H623" s="44">
        <v>226</v>
      </c>
      <c r="I623" s="44">
        <v>1302</v>
      </c>
      <c r="J623" s="44">
        <v>92</v>
      </c>
      <c r="K623" s="44">
        <v>1576</v>
      </c>
      <c r="L623" s="44">
        <v>1668</v>
      </c>
      <c r="M623" s="44">
        <f t="shared" si="28"/>
        <v>182.42857142857142</v>
      </c>
      <c r="N623" s="44">
        <f t="shared" si="29"/>
        <v>12</v>
      </c>
    </row>
    <row r="624" spans="2:14" x14ac:dyDescent="0.2">
      <c r="B624" s="44">
        <v>2016</v>
      </c>
      <c r="C624" s="263">
        <v>42624</v>
      </c>
      <c r="D624" s="264">
        <f t="shared" si="27"/>
        <v>7</v>
      </c>
      <c r="E624" s="44">
        <v>143</v>
      </c>
      <c r="F624" s="44">
        <v>10</v>
      </c>
      <c r="G624" s="44">
        <v>200</v>
      </c>
      <c r="H624" s="44">
        <v>210</v>
      </c>
      <c r="I624" s="44">
        <v>1304</v>
      </c>
      <c r="J624" s="44">
        <v>91</v>
      </c>
      <c r="K624" s="44">
        <v>1584</v>
      </c>
      <c r="L624" s="44">
        <v>1675</v>
      </c>
      <c r="M624" s="44">
        <f t="shared" si="28"/>
        <v>177.57142857142858</v>
      </c>
      <c r="N624" s="44">
        <f t="shared" si="29"/>
        <v>12.857142857142858</v>
      </c>
    </row>
    <row r="625" spans="2:14" x14ac:dyDescent="0.2">
      <c r="B625" s="44">
        <v>2016</v>
      </c>
      <c r="C625" s="263">
        <v>42625</v>
      </c>
      <c r="D625" s="264">
        <f t="shared" si="27"/>
        <v>1</v>
      </c>
      <c r="E625" s="44">
        <v>185</v>
      </c>
      <c r="F625" s="44">
        <v>8</v>
      </c>
      <c r="G625" s="44">
        <v>220</v>
      </c>
      <c r="H625" s="44">
        <v>228</v>
      </c>
      <c r="I625" s="44">
        <v>1277</v>
      </c>
      <c r="J625" s="44">
        <v>84</v>
      </c>
      <c r="K625" s="44">
        <v>1548</v>
      </c>
      <c r="L625" s="44">
        <v>1632</v>
      </c>
      <c r="M625" s="44">
        <f t="shared" si="28"/>
        <v>176.28571428571428</v>
      </c>
      <c r="N625" s="44">
        <f t="shared" si="29"/>
        <v>12</v>
      </c>
    </row>
    <row r="626" spans="2:14" x14ac:dyDescent="0.2">
      <c r="B626" s="44">
        <v>2016</v>
      </c>
      <c r="C626" s="263">
        <v>42626</v>
      </c>
      <c r="D626" s="264">
        <f t="shared" si="27"/>
        <v>2</v>
      </c>
      <c r="E626" s="44">
        <v>172</v>
      </c>
      <c r="F626" s="44">
        <v>11</v>
      </c>
      <c r="G626" s="44">
        <v>204</v>
      </c>
      <c r="H626" s="44">
        <v>215</v>
      </c>
      <c r="I626" s="44">
        <v>1277</v>
      </c>
      <c r="J626" s="44">
        <v>84</v>
      </c>
      <c r="K626" s="44">
        <v>1560</v>
      </c>
      <c r="L626" s="44">
        <v>1644</v>
      </c>
      <c r="M626" s="44">
        <f t="shared" si="28"/>
        <v>173</v>
      </c>
      <c r="N626" s="44">
        <f t="shared" si="29"/>
        <v>10.428571428571429</v>
      </c>
    </row>
    <row r="627" spans="2:14" x14ac:dyDescent="0.2">
      <c r="B627" s="44">
        <v>2016</v>
      </c>
      <c r="C627" s="263">
        <v>42627</v>
      </c>
      <c r="D627" s="264">
        <f t="shared" si="27"/>
        <v>3</v>
      </c>
      <c r="E627" s="44">
        <v>171</v>
      </c>
      <c r="F627" s="44">
        <v>15</v>
      </c>
      <c r="G627" s="44">
        <v>209</v>
      </c>
      <c r="H627" s="44">
        <v>224</v>
      </c>
      <c r="I627" s="44">
        <v>1243</v>
      </c>
      <c r="J627" s="44">
        <v>90</v>
      </c>
      <c r="K627" s="44">
        <v>1511</v>
      </c>
      <c r="L627" s="44">
        <v>1601</v>
      </c>
      <c r="M627" s="44">
        <f t="shared" si="28"/>
        <v>168.42857142857142</v>
      </c>
      <c r="N627" s="44">
        <f t="shared" si="29"/>
        <v>10.857142857142858</v>
      </c>
    </row>
    <row r="628" spans="2:14" x14ac:dyDescent="0.2">
      <c r="B628" s="44">
        <v>2016</v>
      </c>
      <c r="C628" s="263">
        <v>42628</v>
      </c>
      <c r="D628" s="264">
        <f t="shared" si="27"/>
        <v>4</v>
      </c>
      <c r="E628" s="44">
        <v>175</v>
      </c>
      <c r="F628" s="44">
        <v>8</v>
      </c>
      <c r="G628" s="44">
        <v>227</v>
      </c>
      <c r="H628" s="44">
        <v>235</v>
      </c>
      <c r="I628" s="44">
        <v>1234</v>
      </c>
      <c r="J628" s="44">
        <v>84</v>
      </c>
      <c r="K628" s="44">
        <v>1540</v>
      </c>
      <c r="L628" s="44">
        <v>1624</v>
      </c>
      <c r="M628" s="44">
        <f t="shared" si="28"/>
        <v>165</v>
      </c>
      <c r="N628" s="44">
        <f t="shared" si="29"/>
        <v>11.428571428571429</v>
      </c>
    </row>
    <row r="629" spans="2:14" x14ac:dyDescent="0.2">
      <c r="B629" s="44">
        <v>2016</v>
      </c>
      <c r="C629" s="263">
        <v>42629</v>
      </c>
      <c r="D629" s="264">
        <f t="shared" si="27"/>
        <v>5</v>
      </c>
      <c r="E629" s="44">
        <v>196</v>
      </c>
      <c r="F629" s="44">
        <v>7</v>
      </c>
      <c r="G629" s="44">
        <v>243</v>
      </c>
      <c r="H629" s="44">
        <v>250</v>
      </c>
      <c r="I629" s="44">
        <v>1211</v>
      </c>
      <c r="J629" s="44">
        <v>73</v>
      </c>
      <c r="K629" s="44">
        <v>1515</v>
      </c>
      <c r="L629" s="44">
        <v>1588</v>
      </c>
      <c r="M629" s="44">
        <f t="shared" si="28"/>
        <v>160.57142857142858</v>
      </c>
      <c r="N629" s="44">
        <f t="shared" si="29"/>
        <v>12</v>
      </c>
    </row>
    <row r="630" spans="2:14" x14ac:dyDescent="0.2">
      <c r="B630" s="44">
        <v>2016</v>
      </c>
      <c r="C630" s="263">
        <v>42630</v>
      </c>
      <c r="D630" s="264">
        <f t="shared" si="27"/>
        <v>6</v>
      </c>
      <c r="E630" s="44">
        <v>137</v>
      </c>
      <c r="F630" s="44">
        <v>17</v>
      </c>
      <c r="G630" s="44">
        <v>186</v>
      </c>
      <c r="H630" s="44">
        <v>203</v>
      </c>
      <c r="I630" s="44">
        <v>1179</v>
      </c>
      <c r="J630" s="44">
        <v>76</v>
      </c>
      <c r="K630" s="44">
        <v>1489</v>
      </c>
      <c r="L630" s="44">
        <v>1565</v>
      </c>
      <c r="M630" s="44">
        <f t="shared" si="28"/>
        <v>156</v>
      </c>
      <c r="N630" s="44">
        <f t="shared" si="29"/>
        <v>11.714285714285714</v>
      </c>
    </row>
    <row r="631" spans="2:14" x14ac:dyDescent="0.2">
      <c r="B631" s="44">
        <v>2016</v>
      </c>
      <c r="C631" s="263">
        <v>42631</v>
      </c>
      <c r="D631" s="264">
        <f t="shared" si="27"/>
        <v>7</v>
      </c>
      <c r="E631" s="44">
        <v>119</v>
      </c>
      <c r="F631" s="44">
        <v>14</v>
      </c>
      <c r="G631" s="44">
        <v>181</v>
      </c>
      <c r="H631" s="44">
        <v>195</v>
      </c>
      <c r="I631" s="44">
        <v>1155</v>
      </c>
      <c r="J631" s="44">
        <v>80</v>
      </c>
      <c r="K631" s="44">
        <v>1470</v>
      </c>
      <c r="L631" s="44">
        <v>1550</v>
      </c>
      <c r="M631" s="44">
        <f t="shared" si="28"/>
        <v>159.28571428571428</v>
      </c>
      <c r="N631" s="44">
        <f t="shared" si="29"/>
        <v>11</v>
      </c>
    </row>
    <row r="632" spans="2:14" x14ac:dyDescent="0.2">
      <c r="B632" s="44">
        <v>2016</v>
      </c>
      <c r="C632" s="263">
        <v>42632</v>
      </c>
      <c r="D632" s="264">
        <f t="shared" si="27"/>
        <v>1</v>
      </c>
      <c r="E632" s="44">
        <v>154</v>
      </c>
      <c r="F632" s="44">
        <v>12</v>
      </c>
      <c r="G632" s="44">
        <v>179</v>
      </c>
      <c r="H632" s="44">
        <v>191</v>
      </c>
      <c r="I632" s="44">
        <v>1124</v>
      </c>
      <c r="J632" s="44">
        <v>84</v>
      </c>
      <c r="K632" s="44">
        <v>1429</v>
      </c>
      <c r="L632" s="44">
        <v>1513</v>
      </c>
      <c r="M632" s="44">
        <f t="shared" si="28"/>
        <v>159.85714285714286</v>
      </c>
      <c r="N632" s="44">
        <f t="shared" si="29"/>
        <v>10.857142857142858</v>
      </c>
    </row>
    <row r="633" spans="2:14" x14ac:dyDescent="0.2">
      <c r="B633" s="44">
        <v>2016</v>
      </c>
      <c r="C633" s="263">
        <v>42633</v>
      </c>
      <c r="D633" s="264">
        <f t="shared" si="27"/>
        <v>2</v>
      </c>
      <c r="E633" s="44">
        <v>140</v>
      </c>
      <c r="F633" s="44">
        <v>9</v>
      </c>
      <c r="G633" s="44">
        <v>172</v>
      </c>
      <c r="H633" s="44">
        <v>181</v>
      </c>
      <c r="I633" s="44">
        <v>1092</v>
      </c>
      <c r="J633" s="44">
        <v>82</v>
      </c>
      <c r="K633" s="44">
        <v>1397</v>
      </c>
      <c r="L633" s="44">
        <v>1479</v>
      </c>
      <c r="M633" s="44">
        <f t="shared" si="28"/>
        <v>160.14285714285714</v>
      </c>
      <c r="N633" s="44">
        <f t="shared" si="29"/>
        <v>11.428571428571429</v>
      </c>
    </row>
    <row r="634" spans="2:14" x14ac:dyDescent="0.2">
      <c r="B634" s="44">
        <v>2016</v>
      </c>
      <c r="C634" s="263">
        <v>42634</v>
      </c>
      <c r="D634" s="264">
        <f t="shared" si="27"/>
        <v>3</v>
      </c>
      <c r="E634" s="44">
        <v>194</v>
      </c>
      <c r="F634" s="44">
        <v>10</v>
      </c>
      <c r="G634" s="44">
        <v>241</v>
      </c>
      <c r="H634" s="44">
        <v>251</v>
      </c>
      <c r="I634" s="44">
        <v>1115</v>
      </c>
      <c r="J634" s="44">
        <v>77</v>
      </c>
      <c r="K634" s="44">
        <v>1429</v>
      </c>
      <c r="L634" s="44">
        <v>1506</v>
      </c>
      <c r="M634" s="44">
        <f t="shared" si="28"/>
        <v>167.57142857142858</v>
      </c>
      <c r="N634" s="44">
        <f t="shared" si="29"/>
        <v>10.714285714285714</v>
      </c>
    </row>
    <row r="635" spans="2:14" x14ac:dyDescent="0.2">
      <c r="B635" s="44">
        <v>2016</v>
      </c>
      <c r="C635" s="263">
        <v>42635</v>
      </c>
      <c r="D635" s="264">
        <f t="shared" si="27"/>
        <v>4</v>
      </c>
      <c r="E635" s="44">
        <v>179</v>
      </c>
      <c r="F635" s="44">
        <v>7</v>
      </c>
      <c r="G635" s="44">
        <v>226</v>
      </c>
      <c r="H635" s="44">
        <v>233</v>
      </c>
      <c r="I635" s="44">
        <v>1119</v>
      </c>
      <c r="J635" s="44">
        <v>76</v>
      </c>
      <c r="K635" s="44">
        <v>1428</v>
      </c>
      <c r="L635" s="44">
        <v>1504</v>
      </c>
      <c r="M635" s="44">
        <f t="shared" si="28"/>
        <v>172.28571428571428</v>
      </c>
      <c r="N635" s="44">
        <f t="shared" si="29"/>
        <v>10.142857142857142</v>
      </c>
    </row>
    <row r="636" spans="2:14" x14ac:dyDescent="0.2">
      <c r="B636" s="44">
        <v>2016</v>
      </c>
      <c r="C636" s="263">
        <v>42636</v>
      </c>
      <c r="D636" s="264">
        <f t="shared" si="27"/>
        <v>5</v>
      </c>
      <c r="E636" s="44">
        <v>198</v>
      </c>
      <c r="F636" s="44">
        <v>11</v>
      </c>
      <c r="G636" s="44">
        <v>230</v>
      </c>
      <c r="H636" s="44">
        <v>241</v>
      </c>
      <c r="I636" s="44">
        <v>1121</v>
      </c>
      <c r="J636" s="44">
        <v>80</v>
      </c>
      <c r="K636" s="44">
        <v>1415</v>
      </c>
      <c r="L636" s="44">
        <v>1495</v>
      </c>
      <c r="M636" s="44">
        <f t="shared" si="28"/>
        <v>170.71428571428572</v>
      </c>
      <c r="N636" s="44">
        <f t="shared" si="29"/>
        <v>9.7142857142857135</v>
      </c>
    </row>
    <row r="637" spans="2:14" x14ac:dyDescent="0.2">
      <c r="B637" s="44">
        <v>2016</v>
      </c>
      <c r="C637" s="263">
        <v>42637</v>
      </c>
      <c r="D637" s="264">
        <f t="shared" si="27"/>
        <v>6</v>
      </c>
      <c r="E637" s="44">
        <v>189</v>
      </c>
      <c r="F637" s="44">
        <v>12</v>
      </c>
      <c r="G637" s="44">
        <v>246</v>
      </c>
      <c r="H637" s="44">
        <v>258</v>
      </c>
      <c r="I637" s="44">
        <v>1173</v>
      </c>
      <c r="J637" s="44">
        <v>75</v>
      </c>
      <c r="K637" s="44">
        <v>1475</v>
      </c>
      <c r="L637" s="44">
        <v>1550</v>
      </c>
      <c r="M637" s="44">
        <f t="shared" si="28"/>
        <v>177.28571428571428</v>
      </c>
      <c r="N637" s="44">
        <f t="shared" si="29"/>
        <v>9.2857142857142865</v>
      </c>
    </row>
    <row r="638" spans="2:14" x14ac:dyDescent="0.2">
      <c r="B638" s="44">
        <v>2016</v>
      </c>
      <c r="C638" s="263">
        <v>42638</v>
      </c>
      <c r="D638" s="264">
        <f t="shared" si="27"/>
        <v>7</v>
      </c>
      <c r="E638" s="44">
        <v>152</v>
      </c>
      <c r="F638" s="44">
        <v>10</v>
      </c>
      <c r="G638" s="44">
        <v>229</v>
      </c>
      <c r="H638" s="44">
        <v>239</v>
      </c>
      <c r="I638" s="44">
        <v>1206</v>
      </c>
      <c r="J638" s="44">
        <v>71</v>
      </c>
      <c r="K638" s="44">
        <v>1523</v>
      </c>
      <c r="L638" s="44">
        <v>1594</v>
      </c>
      <c r="M638" s="44">
        <f t="shared" si="28"/>
        <v>177.85714285714286</v>
      </c>
      <c r="N638" s="44">
        <f t="shared" si="29"/>
        <v>9.1428571428571423</v>
      </c>
    </row>
    <row r="639" spans="2:14" x14ac:dyDescent="0.2">
      <c r="B639" s="44">
        <v>2016</v>
      </c>
      <c r="C639" s="263">
        <v>42639</v>
      </c>
      <c r="D639" s="264">
        <f t="shared" si="27"/>
        <v>1</v>
      </c>
      <c r="E639" s="44">
        <v>143</v>
      </c>
      <c r="F639" s="44">
        <v>9</v>
      </c>
      <c r="G639" s="44">
        <v>170</v>
      </c>
      <c r="H639" s="44">
        <v>179</v>
      </c>
      <c r="I639" s="44">
        <v>1195</v>
      </c>
      <c r="J639" s="44">
        <v>68</v>
      </c>
      <c r="K639" s="44">
        <v>1514</v>
      </c>
      <c r="L639" s="44">
        <v>1582</v>
      </c>
      <c r="M639" s="44">
        <f t="shared" si="28"/>
        <v>181.28571428571428</v>
      </c>
      <c r="N639" s="44">
        <f t="shared" si="29"/>
        <v>9.4285714285714288</v>
      </c>
    </row>
    <row r="640" spans="2:14" x14ac:dyDescent="0.2">
      <c r="B640" s="44">
        <v>2016</v>
      </c>
      <c r="C640" s="263">
        <v>42640</v>
      </c>
      <c r="D640" s="264">
        <f t="shared" si="27"/>
        <v>2</v>
      </c>
      <c r="E640" s="44">
        <v>186</v>
      </c>
      <c r="F640" s="44">
        <v>6</v>
      </c>
      <c r="G640" s="44">
        <v>236</v>
      </c>
      <c r="H640" s="44">
        <v>242</v>
      </c>
      <c r="I640" s="44">
        <v>1241</v>
      </c>
      <c r="J640" s="44">
        <v>65</v>
      </c>
      <c r="K640" s="44">
        <v>1578</v>
      </c>
      <c r="L640" s="44">
        <v>1643</v>
      </c>
      <c r="M640" s="44">
        <f t="shared" si="28"/>
        <v>183.71428571428572</v>
      </c>
      <c r="N640" s="44">
        <f t="shared" si="29"/>
        <v>9.8571428571428577</v>
      </c>
    </row>
    <row r="641" spans="2:14" x14ac:dyDescent="0.2">
      <c r="B641" s="44">
        <v>2016</v>
      </c>
      <c r="C641" s="263">
        <v>42641</v>
      </c>
      <c r="D641" s="264">
        <f t="shared" si="27"/>
        <v>3</v>
      </c>
      <c r="E641" s="44">
        <v>198</v>
      </c>
      <c r="F641" s="44">
        <v>9</v>
      </c>
      <c r="G641" s="44">
        <v>232</v>
      </c>
      <c r="H641" s="44">
        <v>241</v>
      </c>
      <c r="I641" s="44">
        <v>1245</v>
      </c>
      <c r="J641" s="44">
        <v>64</v>
      </c>
      <c r="K641" s="44">
        <v>1569</v>
      </c>
      <c r="L641" s="44">
        <v>1633</v>
      </c>
      <c r="M641" s="44">
        <f t="shared" si="28"/>
        <v>180.42857142857142</v>
      </c>
      <c r="N641" s="44">
        <f t="shared" si="29"/>
        <v>10.285714285714286</v>
      </c>
    </row>
    <row r="642" spans="2:14" x14ac:dyDescent="0.2">
      <c r="B642" s="44">
        <v>2016</v>
      </c>
      <c r="C642" s="263">
        <v>42642</v>
      </c>
      <c r="D642" s="264">
        <f t="shared" si="27"/>
        <v>4</v>
      </c>
      <c r="E642" s="44">
        <v>203</v>
      </c>
      <c r="F642" s="44">
        <v>9</v>
      </c>
      <c r="G642" s="44">
        <v>237</v>
      </c>
      <c r="H642" s="44">
        <v>246</v>
      </c>
      <c r="I642" s="44">
        <v>1269</v>
      </c>
      <c r="J642" s="44">
        <v>66</v>
      </c>
      <c r="K642" s="44">
        <v>1580</v>
      </c>
      <c r="L642" s="44">
        <v>1646</v>
      </c>
      <c r="M642" s="44">
        <f t="shared" si="28"/>
        <v>177.28571428571428</v>
      </c>
      <c r="N642" s="44">
        <f t="shared" si="29"/>
        <v>11.571428571428571</v>
      </c>
    </row>
    <row r="643" spans="2:14" x14ac:dyDescent="0.2">
      <c r="B643" s="44">
        <v>2016</v>
      </c>
      <c r="C643" s="263">
        <v>42643</v>
      </c>
      <c r="D643" s="264">
        <f t="shared" si="27"/>
        <v>5</v>
      </c>
      <c r="E643" s="44">
        <v>215</v>
      </c>
      <c r="F643" s="44">
        <v>14</v>
      </c>
      <c r="G643" s="44">
        <v>269</v>
      </c>
      <c r="H643" s="44">
        <v>283</v>
      </c>
      <c r="I643" s="44">
        <v>1286</v>
      </c>
      <c r="J643" s="44">
        <v>69</v>
      </c>
      <c r="K643" s="44">
        <v>1619</v>
      </c>
      <c r="L643" s="44">
        <v>1688</v>
      </c>
      <c r="M643" s="44">
        <f t="shared" si="28"/>
        <v>186.57142857142858</v>
      </c>
      <c r="N643" s="44">
        <f t="shared" si="29"/>
        <v>12</v>
      </c>
    </row>
    <row r="644" spans="2:14" x14ac:dyDescent="0.2">
      <c r="B644" s="44">
        <v>2016</v>
      </c>
      <c r="C644" s="263">
        <v>42644</v>
      </c>
      <c r="D644" s="264">
        <f t="shared" si="27"/>
        <v>6</v>
      </c>
      <c r="E644" s="44">
        <v>166</v>
      </c>
      <c r="F644" s="44">
        <v>15</v>
      </c>
      <c r="G644" s="44">
        <v>224</v>
      </c>
      <c r="H644" s="44">
        <v>239</v>
      </c>
      <c r="I644" s="44">
        <v>1263</v>
      </c>
      <c r="J644" s="44">
        <v>72</v>
      </c>
      <c r="K644" s="44">
        <v>1597</v>
      </c>
      <c r="L644" s="44">
        <v>1669</v>
      </c>
      <c r="M644" s="44">
        <f t="shared" si="28"/>
        <v>191.42857142857142</v>
      </c>
      <c r="N644" s="44">
        <f t="shared" si="29"/>
        <v>12.142857142857142</v>
      </c>
    </row>
    <row r="645" spans="2:14" x14ac:dyDescent="0.2">
      <c r="B645" s="44">
        <v>2016</v>
      </c>
      <c r="C645" s="263">
        <v>42645</v>
      </c>
      <c r="D645" s="264">
        <f t="shared" si="27"/>
        <v>7</v>
      </c>
      <c r="E645" s="44">
        <v>130</v>
      </c>
      <c r="F645" s="44">
        <v>19</v>
      </c>
      <c r="G645" s="44">
        <v>176</v>
      </c>
      <c r="H645" s="44">
        <v>195</v>
      </c>
      <c r="I645" s="44">
        <v>1241</v>
      </c>
      <c r="J645" s="44">
        <v>81</v>
      </c>
      <c r="K645" s="44">
        <v>1544</v>
      </c>
      <c r="L645" s="44">
        <v>1625</v>
      </c>
      <c r="M645" s="44">
        <f t="shared" si="28"/>
        <v>190</v>
      </c>
      <c r="N645" s="44">
        <f t="shared" si="29"/>
        <v>12.285714285714286</v>
      </c>
    </row>
    <row r="646" spans="2:14" x14ac:dyDescent="0.2">
      <c r="B646" s="44">
        <v>2016</v>
      </c>
      <c r="C646" s="263">
        <v>42646</v>
      </c>
      <c r="D646" s="264">
        <f t="shared" ref="D646:D709" si="30">IF(WEEKDAY(C646)-1=0,7,WEEKDAY(C646)-1)</f>
        <v>1</v>
      </c>
      <c r="E646" s="44">
        <v>208</v>
      </c>
      <c r="F646" s="44">
        <v>12</v>
      </c>
      <c r="G646" s="44">
        <v>241</v>
      </c>
      <c r="H646" s="44">
        <v>253</v>
      </c>
      <c r="I646" s="44">
        <v>1306</v>
      </c>
      <c r="J646" s="44">
        <v>84</v>
      </c>
      <c r="K646" s="44">
        <v>1615</v>
      </c>
      <c r="L646" s="44">
        <v>1699</v>
      </c>
      <c r="M646" s="44">
        <f t="shared" si="28"/>
        <v>198.42857142857142</v>
      </c>
      <c r="N646" s="44">
        <f t="shared" si="29"/>
        <v>13</v>
      </c>
    </row>
    <row r="647" spans="2:14" x14ac:dyDescent="0.2">
      <c r="B647" s="44">
        <v>2016</v>
      </c>
      <c r="C647" s="263">
        <v>42647</v>
      </c>
      <c r="D647" s="264">
        <f t="shared" si="30"/>
        <v>2</v>
      </c>
      <c r="E647" s="44">
        <v>220</v>
      </c>
      <c r="F647" s="44">
        <v>7</v>
      </c>
      <c r="G647" s="44">
        <v>270</v>
      </c>
      <c r="H647" s="44">
        <v>277</v>
      </c>
      <c r="I647" s="44">
        <v>1340</v>
      </c>
      <c r="J647" s="44">
        <v>85</v>
      </c>
      <c r="K647" s="44">
        <v>1649</v>
      </c>
      <c r="L647" s="44">
        <v>1734</v>
      </c>
      <c r="M647" s="44">
        <f t="shared" si="28"/>
        <v>195.57142857142858</v>
      </c>
      <c r="N647" s="44">
        <f t="shared" si="29"/>
        <v>13</v>
      </c>
    </row>
    <row r="648" spans="2:14" x14ac:dyDescent="0.2">
      <c r="B648" s="44">
        <v>2016</v>
      </c>
      <c r="C648" s="263">
        <v>42648</v>
      </c>
      <c r="D648" s="264">
        <f t="shared" si="30"/>
        <v>3</v>
      </c>
      <c r="E648" s="44">
        <v>188</v>
      </c>
      <c r="F648" s="44">
        <v>10</v>
      </c>
      <c r="G648" s="44">
        <v>237</v>
      </c>
      <c r="H648" s="44">
        <v>247</v>
      </c>
      <c r="I648" s="44">
        <v>1330</v>
      </c>
      <c r="J648" s="44">
        <v>86</v>
      </c>
      <c r="K648" s="44">
        <v>1654</v>
      </c>
      <c r="L648" s="44">
        <v>1740</v>
      </c>
      <c r="M648" s="44">
        <f t="shared" si="28"/>
        <v>194.85714285714286</v>
      </c>
      <c r="N648" s="44">
        <f t="shared" si="29"/>
        <v>12.142857142857142</v>
      </c>
    </row>
    <row r="649" spans="2:14" x14ac:dyDescent="0.2">
      <c r="B649" s="44">
        <v>2016</v>
      </c>
      <c r="C649" s="263">
        <v>42649</v>
      </c>
      <c r="D649" s="264">
        <f t="shared" si="30"/>
        <v>4</v>
      </c>
      <c r="E649" s="44">
        <v>262</v>
      </c>
      <c r="F649" s="44">
        <v>14</v>
      </c>
      <c r="G649" s="44">
        <v>335</v>
      </c>
      <c r="H649" s="44">
        <v>349</v>
      </c>
      <c r="I649" s="44">
        <v>1389</v>
      </c>
      <c r="J649" s="44">
        <v>91</v>
      </c>
      <c r="K649" s="44">
        <v>1752</v>
      </c>
      <c r="L649" s="44">
        <v>1843</v>
      </c>
      <c r="M649" s="44">
        <f t="shared" ref="M649:M712" si="31">(E646+E647+E648+E649+E650+E651+E652)/7</f>
        <v>196.57142857142858</v>
      </c>
      <c r="N649" s="44">
        <f t="shared" ref="N649:N712" si="32">(F646+F647+F648+F649+F650+F651+F652)/7</f>
        <v>10.428571428571429</v>
      </c>
    </row>
    <row r="650" spans="2:14" x14ac:dyDescent="0.2">
      <c r="B650" s="44">
        <v>2016</v>
      </c>
      <c r="C650" s="263">
        <v>42650</v>
      </c>
      <c r="D650" s="264">
        <f t="shared" si="30"/>
        <v>5</v>
      </c>
      <c r="E650" s="44">
        <v>195</v>
      </c>
      <c r="F650" s="44">
        <v>14</v>
      </c>
      <c r="G650" s="44">
        <v>246</v>
      </c>
      <c r="H650" s="44">
        <v>260</v>
      </c>
      <c r="I650" s="44">
        <v>1369</v>
      </c>
      <c r="J650" s="44">
        <v>91</v>
      </c>
      <c r="K650" s="44">
        <v>1729</v>
      </c>
      <c r="L650" s="44">
        <v>1820</v>
      </c>
      <c r="M650" s="44">
        <f t="shared" si="31"/>
        <v>193.57142857142858</v>
      </c>
      <c r="N650" s="44">
        <f t="shared" si="32"/>
        <v>9.7142857142857135</v>
      </c>
    </row>
    <row r="651" spans="2:14" x14ac:dyDescent="0.2">
      <c r="B651" s="44">
        <v>2016</v>
      </c>
      <c r="C651" s="263">
        <v>42651</v>
      </c>
      <c r="D651" s="264">
        <f t="shared" si="30"/>
        <v>6</v>
      </c>
      <c r="E651" s="44">
        <v>161</v>
      </c>
      <c r="F651" s="44">
        <v>9</v>
      </c>
      <c r="G651" s="44">
        <v>215</v>
      </c>
      <c r="H651" s="44">
        <v>224</v>
      </c>
      <c r="I651" s="44">
        <v>1364</v>
      </c>
      <c r="J651" s="44">
        <v>85</v>
      </c>
      <c r="K651" s="44">
        <v>1720</v>
      </c>
      <c r="L651" s="44">
        <v>1805</v>
      </c>
      <c r="M651" s="44">
        <f t="shared" si="31"/>
        <v>188.71428571428572</v>
      </c>
      <c r="N651" s="44">
        <f t="shared" si="32"/>
        <v>10.285714285714286</v>
      </c>
    </row>
    <row r="652" spans="2:14" x14ac:dyDescent="0.2">
      <c r="B652" s="44">
        <v>2016</v>
      </c>
      <c r="C652" s="263">
        <v>42652</v>
      </c>
      <c r="D652" s="264">
        <f t="shared" si="30"/>
        <v>7</v>
      </c>
      <c r="E652" s="44">
        <v>142</v>
      </c>
      <c r="F652" s="44">
        <v>7</v>
      </c>
      <c r="G652" s="44">
        <v>212</v>
      </c>
      <c r="H652" s="44">
        <v>219</v>
      </c>
      <c r="I652" s="44">
        <v>1376</v>
      </c>
      <c r="J652" s="44">
        <v>73</v>
      </c>
      <c r="K652" s="44">
        <v>1756</v>
      </c>
      <c r="L652" s="44">
        <v>1829</v>
      </c>
      <c r="M652" s="44">
        <f t="shared" si="31"/>
        <v>188.57142857142858</v>
      </c>
      <c r="N652" s="44">
        <f t="shared" si="32"/>
        <v>10.571428571428571</v>
      </c>
    </row>
    <row r="653" spans="2:14" x14ac:dyDescent="0.2">
      <c r="B653" s="44">
        <v>2016</v>
      </c>
      <c r="C653" s="263">
        <v>42653</v>
      </c>
      <c r="D653" s="264">
        <f t="shared" si="30"/>
        <v>1</v>
      </c>
      <c r="E653" s="44">
        <v>187</v>
      </c>
      <c r="F653" s="44">
        <v>7</v>
      </c>
      <c r="G653" s="44">
        <v>220</v>
      </c>
      <c r="H653" s="44">
        <v>227</v>
      </c>
      <c r="I653" s="44">
        <v>1355</v>
      </c>
      <c r="J653" s="44">
        <v>68</v>
      </c>
      <c r="K653" s="44">
        <v>1735</v>
      </c>
      <c r="L653" s="44">
        <v>1803</v>
      </c>
      <c r="M653" s="44">
        <f t="shared" si="31"/>
        <v>178.42857142857142</v>
      </c>
      <c r="N653" s="44">
        <f t="shared" si="32"/>
        <v>9.8571428571428577</v>
      </c>
    </row>
    <row r="654" spans="2:14" x14ac:dyDescent="0.2">
      <c r="B654" s="44">
        <v>2016</v>
      </c>
      <c r="C654" s="263">
        <v>42654</v>
      </c>
      <c r="D654" s="264">
        <f t="shared" si="30"/>
        <v>2</v>
      </c>
      <c r="E654" s="44">
        <v>186</v>
      </c>
      <c r="F654" s="44">
        <v>11</v>
      </c>
      <c r="G654" s="44">
        <v>209</v>
      </c>
      <c r="H654" s="44">
        <v>220</v>
      </c>
      <c r="I654" s="44">
        <v>1321</v>
      </c>
      <c r="J654" s="44">
        <v>72</v>
      </c>
      <c r="K654" s="44">
        <v>1674</v>
      </c>
      <c r="L654" s="44">
        <v>1746</v>
      </c>
      <c r="M654" s="44">
        <f t="shared" si="31"/>
        <v>182.28571428571428</v>
      </c>
      <c r="N654" s="44">
        <f t="shared" si="32"/>
        <v>9</v>
      </c>
    </row>
    <row r="655" spans="2:14" x14ac:dyDescent="0.2">
      <c r="B655" s="44">
        <v>2016</v>
      </c>
      <c r="C655" s="263">
        <v>42655</v>
      </c>
      <c r="D655" s="264">
        <f t="shared" si="30"/>
        <v>3</v>
      </c>
      <c r="E655" s="44">
        <v>187</v>
      </c>
      <c r="F655" s="44">
        <v>12</v>
      </c>
      <c r="G655" s="44">
        <v>215</v>
      </c>
      <c r="H655" s="44">
        <v>227</v>
      </c>
      <c r="I655" s="44">
        <v>1320</v>
      </c>
      <c r="J655" s="44">
        <v>74</v>
      </c>
      <c r="K655" s="44">
        <v>1652</v>
      </c>
      <c r="L655" s="44">
        <v>1726</v>
      </c>
      <c r="M655" s="44">
        <f t="shared" si="31"/>
        <v>184.57142857142858</v>
      </c>
      <c r="N655" s="44">
        <f t="shared" si="32"/>
        <v>9.5714285714285712</v>
      </c>
    </row>
    <row r="656" spans="2:14" x14ac:dyDescent="0.2">
      <c r="B656" s="44">
        <v>2016</v>
      </c>
      <c r="C656" s="263">
        <v>42656</v>
      </c>
      <c r="D656" s="264">
        <f t="shared" si="30"/>
        <v>4</v>
      </c>
      <c r="E656" s="44">
        <v>191</v>
      </c>
      <c r="F656" s="44">
        <v>9</v>
      </c>
      <c r="G656" s="44">
        <v>242</v>
      </c>
      <c r="H656" s="44">
        <v>251</v>
      </c>
      <c r="I656" s="44">
        <v>1249</v>
      </c>
      <c r="J656" s="44">
        <v>69</v>
      </c>
      <c r="K656" s="44">
        <v>1559</v>
      </c>
      <c r="L656" s="44">
        <v>1628</v>
      </c>
      <c r="M656" s="44">
        <f t="shared" si="31"/>
        <v>184.14285714285714</v>
      </c>
      <c r="N656" s="44">
        <f t="shared" si="32"/>
        <v>9.4285714285714288</v>
      </c>
    </row>
    <row r="657" spans="2:14" x14ac:dyDescent="0.2">
      <c r="B657" s="44">
        <v>2016</v>
      </c>
      <c r="C657" s="263">
        <v>42657</v>
      </c>
      <c r="D657" s="264">
        <f t="shared" si="30"/>
        <v>5</v>
      </c>
      <c r="E657" s="44">
        <v>222</v>
      </c>
      <c r="F657" s="44">
        <v>8</v>
      </c>
      <c r="G657" s="44">
        <v>267</v>
      </c>
      <c r="H657" s="44">
        <v>275</v>
      </c>
      <c r="I657" s="44">
        <v>1276</v>
      </c>
      <c r="J657" s="44">
        <v>63</v>
      </c>
      <c r="K657" s="44">
        <v>1580</v>
      </c>
      <c r="L657" s="44">
        <v>1643</v>
      </c>
      <c r="M657" s="44">
        <f t="shared" si="31"/>
        <v>183.28571428571428</v>
      </c>
      <c r="N657" s="44">
        <f t="shared" si="32"/>
        <v>9.8571428571428577</v>
      </c>
    </row>
    <row r="658" spans="2:14" x14ac:dyDescent="0.2">
      <c r="B658" s="44">
        <v>2016</v>
      </c>
      <c r="C658" s="263">
        <v>42658</v>
      </c>
      <c r="D658" s="264">
        <f t="shared" si="30"/>
        <v>6</v>
      </c>
      <c r="E658" s="44">
        <v>177</v>
      </c>
      <c r="F658" s="44">
        <v>13</v>
      </c>
      <c r="G658" s="44">
        <v>230</v>
      </c>
      <c r="H658" s="44">
        <v>243</v>
      </c>
      <c r="I658" s="44">
        <v>1292</v>
      </c>
      <c r="J658" s="44">
        <v>67</v>
      </c>
      <c r="K658" s="44">
        <v>1595</v>
      </c>
      <c r="L658" s="44">
        <v>1662</v>
      </c>
      <c r="M658" s="44">
        <f t="shared" si="31"/>
        <v>183.85714285714286</v>
      </c>
      <c r="N658" s="44">
        <f t="shared" si="32"/>
        <v>9.4285714285714288</v>
      </c>
    </row>
    <row r="659" spans="2:14" x14ac:dyDescent="0.2">
      <c r="B659" s="44">
        <v>2016</v>
      </c>
      <c r="C659" s="263">
        <v>42659</v>
      </c>
      <c r="D659" s="264">
        <f t="shared" si="30"/>
        <v>7</v>
      </c>
      <c r="E659" s="44">
        <v>139</v>
      </c>
      <c r="F659" s="44">
        <v>6</v>
      </c>
      <c r="G659" s="44">
        <v>174</v>
      </c>
      <c r="H659" s="44">
        <v>180</v>
      </c>
      <c r="I659" s="44">
        <v>1289</v>
      </c>
      <c r="J659" s="44">
        <v>66</v>
      </c>
      <c r="K659" s="44">
        <v>1557</v>
      </c>
      <c r="L659" s="44">
        <v>1623</v>
      </c>
      <c r="M659" s="44">
        <f t="shared" si="31"/>
        <v>182.14285714285714</v>
      </c>
      <c r="N659" s="44">
        <f t="shared" si="32"/>
        <v>8.4285714285714288</v>
      </c>
    </row>
    <row r="660" spans="2:14" x14ac:dyDescent="0.2">
      <c r="B660" s="44">
        <v>2016</v>
      </c>
      <c r="C660" s="263">
        <v>42660</v>
      </c>
      <c r="D660" s="264">
        <f t="shared" si="30"/>
        <v>1</v>
      </c>
      <c r="E660" s="44">
        <v>181</v>
      </c>
      <c r="F660" s="44">
        <v>10</v>
      </c>
      <c r="G660" s="44">
        <v>226</v>
      </c>
      <c r="H660" s="44">
        <v>236</v>
      </c>
      <c r="I660" s="44">
        <v>1283</v>
      </c>
      <c r="J660" s="44">
        <v>69</v>
      </c>
      <c r="K660" s="44">
        <v>1563</v>
      </c>
      <c r="L660" s="44">
        <v>1632</v>
      </c>
      <c r="M660" s="44">
        <f t="shared" si="31"/>
        <v>181</v>
      </c>
      <c r="N660" s="44">
        <f t="shared" si="32"/>
        <v>7.8571428571428568</v>
      </c>
    </row>
    <row r="661" spans="2:14" x14ac:dyDescent="0.2">
      <c r="B661" s="44">
        <v>2016</v>
      </c>
      <c r="C661" s="263">
        <v>42661</v>
      </c>
      <c r="D661" s="264">
        <f t="shared" si="30"/>
        <v>2</v>
      </c>
      <c r="E661" s="44">
        <v>190</v>
      </c>
      <c r="F661" s="44">
        <v>8</v>
      </c>
      <c r="G661" s="44">
        <v>226</v>
      </c>
      <c r="H661" s="44">
        <v>234</v>
      </c>
      <c r="I661" s="44">
        <v>1287</v>
      </c>
      <c r="J661" s="44">
        <v>66</v>
      </c>
      <c r="K661" s="44">
        <v>1580</v>
      </c>
      <c r="L661" s="44">
        <v>1646</v>
      </c>
      <c r="M661" s="44">
        <f t="shared" si="31"/>
        <v>172.71428571428572</v>
      </c>
      <c r="N661" s="44">
        <f t="shared" si="32"/>
        <v>8.2857142857142865</v>
      </c>
    </row>
    <row r="662" spans="2:14" x14ac:dyDescent="0.2">
      <c r="B662" s="44">
        <v>2016</v>
      </c>
      <c r="C662" s="263">
        <v>42662</v>
      </c>
      <c r="D662" s="264">
        <f t="shared" si="30"/>
        <v>3</v>
      </c>
      <c r="E662" s="44">
        <v>175</v>
      </c>
      <c r="F662" s="44">
        <v>5</v>
      </c>
      <c r="G662" s="44">
        <v>207</v>
      </c>
      <c r="H662" s="44">
        <v>212</v>
      </c>
      <c r="I662" s="44">
        <v>1275</v>
      </c>
      <c r="J662" s="44">
        <v>59</v>
      </c>
      <c r="K662" s="44">
        <v>1572</v>
      </c>
      <c r="L662" s="44">
        <v>1631</v>
      </c>
      <c r="M662" s="44">
        <f t="shared" si="31"/>
        <v>172</v>
      </c>
      <c r="N662" s="44">
        <f t="shared" si="32"/>
        <v>9</v>
      </c>
    </row>
    <row r="663" spans="2:14" x14ac:dyDescent="0.2">
      <c r="B663" s="44">
        <v>2016</v>
      </c>
      <c r="C663" s="263">
        <v>42663</v>
      </c>
      <c r="D663" s="264">
        <f t="shared" si="30"/>
        <v>4</v>
      </c>
      <c r="E663" s="44">
        <v>183</v>
      </c>
      <c r="F663" s="44">
        <v>5</v>
      </c>
      <c r="G663" s="44">
        <v>232</v>
      </c>
      <c r="H663" s="44">
        <v>237</v>
      </c>
      <c r="I663" s="44">
        <v>1267</v>
      </c>
      <c r="J663" s="44">
        <v>55</v>
      </c>
      <c r="K663" s="44">
        <v>1562</v>
      </c>
      <c r="L663" s="44">
        <v>1617</v>
      </c>
      <c r="M663" s="44">
        <f t="shared" si="31"/>
        <v>170.71428571428572</v>
      </c>
      <c r="N663" s="44">
        <f t="shared" si="32"/>
        <v>8.7142857142857135</v>
      </c>
    </row>
    <row r="664" spans="2:14" x14ac:dyDescent="0.2">
      <c r="B664" s="44">
        <v>2016</v>
      </c>
      <c r="C664" s="263">
        <v>42664</v>
      </c>
      <c r="D664" s="264">
        <f t="shared" si="30"/>
        <v>5</v>
      </c>
      <c r="E664" s="44">
        <v>164</v>
      </c>
      <c r="F664" s="44">
        <v>11</v>
      </c>
      <c r="G664" s="44">
        <v>189</v>
      </c>
      <c r="H664" s="44">
        <v>200</v>
      </c>
      <c r="I664" s="44">
        <v>1209</v>
      </c>
      <c r="J664" s="44">
        <v>58</v>
      </c>
      <c r="K664" s="44">
        <v>1484</v>
      </c>
      <c r="L664" s="44">
        <v>1542</v>
      </c>
      <c r="M664" s="44">
        <f t="shared" si="31"/>
        <v>168</v>
      </c>
      <c r="N664" s="44">
        <f t="shared" si="32"/>
        <v>8.4285714285714288</v>
      </c>
    </row>
    <row r="665" spans="2:14" x14ac:dyDescent="0.2">
      <c r="B665" s="44">
        <v>2016</v>
      </c>
      <c r="C665" s="263">
        <v>42665</v>
      </c>
      <c r="D665" s="264">
        <f t="shared" si="30"/>
        <v>6</v>
      </c>
      <c r="E665" s="44">
        <v>172</v>
      </c>
      <c r="F665" s="44">
        <v>18</v>
      </c>
      <c r="G665" s="44">
        <v>214</v>
      </c>
      <c r="H665" s="44">
        <v>232</v>
      </c>
      <c r="I665" s="44">
        <v>1204</v>
      </c>
      <c r="J665" s="44">
        <v>63</v>
      </c>
      <c r="K665" s="44">
        <v>1468</v>
      </c>
      <c r="L665" s="44">
        <v>1531</v>
      </c>
      <c r="M665" s="44">
        <f t="shared" si="31"/>
        <v>163</v>
      </c>
      <c r="N665" s="44">
        <f t="shared" si="32"/>
        <v>8</v>
      </c>
    </row>
    <row r="666" spans="2:14" x14ac:dyDescent="0.2">
      <c r="B666" s="44">
        <v>2016</v>
      </c>
      <c r="C666" s="263">
        <v>42666</v>
      </c>
      <c r="D666" s="264">
        <f t="shared" si="30"/>
        <v>7</v>
      </c>
      <c r="E666" s="44">
        <v>130</v>
      </c>
      <c r="F666" s="44">
        <v>4</v>
      </c>
      <c r="G666" s="44">
        <v>195</v>
      </c>
      <c r="H666" s="44">
        <v>199</v>
      </c>
      <c r="I666" s="44">
        <v>1195</v>
      </c>
      <c r="J666" s="44">
        <v>61</v>
      </c>
      <c r="K666" s="44">
        <v>1489</v>
      </c>
      <c r="L666" s="44">
        <v>1550</v>
      </c>
      <c r="M666" s="44">
        <f t="shared" si="31"/>
        <v>156.28571428571428</v>
      </c>
      <c r="N666" s="44">
        <f t="shared" si="32"/>
        <v>8.5714285714285712</v>
      </c>
    </row>
    <row r="667" spans="2:14" x14ac:dyDescent="0.2">
      <c r="B667" s="44">
        <v>2016</v>
      </c>
      <c r="C667" s="263">
        <v>42667</v>
      </c>
      <c r="D667" s="264">
        <f t="shared" si="30"/>
        <v>1</v>
      </c>
      <c r="E667" s="44">
        <v>162</v>
      </c>
      <c r="F667" s="44">
        <v>8</v>
      </c>
      <c r="G667" s="44">
        <v>201</v>
      </c>
      <c r="H667" s="44">
        <v>209</v>
      </c>
      <c r="I667" s="44">
        <v>1176</v>
      </c>
      <c r="J667" s="44">
        <v>59</v>
      </c>
      <c r="K667" s="44">
        <v>1464</v>
      </c>
      <c r="L667" s="44">
        <v>1523</v>
      </c>
      <c r="M667" s="44">
        <f t="shared" si="31"/>
        <v>156.42857142857142</v>
      </c>
      <c r="N667" s="44">
        <f t="shared" si="32"/>
        <v>8.7142857142857135</v>
      </c>
    </row>
    <row r="668" spans="2:14" x14ac:dyDescent="0.2">
      <c r="B668" s="44">
        <v>2016</v>
      </c>
      <c r="C668" s="263">
        <v>42668</v>
      </c>
      <c r="D668" s="264">
        <f t="shared" si="30"/>
        <v>2</v>
      </c>
      <c r="E668" s="44">
        <v>155</v>
      </c>
      <c r="F668" s="44">
        <v>5</v>
      </c>
      <c r="G668" s="44">
        <v>198</v>
      </c>
      <c r="H668" s="44">
        <v>203</v>
      </c>
      <c r="I668" s="44">
        <v>1141</v>
      </c>
      <c r="J668" s="44">
        <v>56</v>
      </c>
      <c r="K668" s="44">
        <v>1436</v>
      </c>
      <c r="L668" s="44">
        <v>1492</v>
      </c>
      <c r="M668" s="44">
        <f t="shared" si="31"/>
        <v>160.71428571428572</v>
      </c>
      <c r="N668" s="44">
        <f t="shared" si="32"/>
        <v>8.8571428571428577</v>
      </c>
    </row>
    <row r="669" spans="2:14" x14ac:dyDescent="0.2">
      <c r="B669" s="44">
        <v>2016</v>
      </c>
      <c r="C669" s="263">
        <v>42669</v>
      </c>
      <c r="D669" s="264">
        <f t="shared" si="30"/>
        <v>3</v>
      </c>
      <c r="E669" s="44">
        <v>128</v>
      </c>
      <c r="F669" s="44">
        <v>9</v>
      </c>
      <c r="G669" s="44">
        <v>166</v>
      </c>
      <c r="H669" s="44">
        <v>175</v>
      </c>
      <c r="I669" s="44">
        <v>1094</v>
      </c>
      <c r="J669" s="44">
        <v>60</v>
      </c>
      <c r="K669" s="44">
        <v>1395</v>
      </c>
      <c r="L669" s="44">
        <v>1455</v>
      </c>
      <c r="M669" s="44">
        <f t="shared" si="31"/>
        <v>159.85714285714286</v>
      </c>
      <c r="N669" s="44">
        <f t="shared" si="32"/>
        <v>9</v>
      </c>
    </row>
    <row r="670" spans="2:14" x14ac:dyDescent="0.2">
      <c r="B670" s="44">
        <v>2016</v>
      </c>
      <c r="C670" s="263">
        <v>42670</v>
      </c>
      <c r="D670" s="264">
        <f t="shared" si="30"/>
        <v>4</v>
      </c>
      <c r="E670" s="44">
        <v>184</v>
      </c>
      <c r="F670" s="44">
        <v>6</v>
      </c>
      <c r="G670" s="44">
        <v>232</v>
      </c>
      <c r="H670" s="44">
        <v>238</v>
      </c>
      <c r="I670" s="44">
        <v>1095</v>
      </c>
      <c r="J670" s="44">
        <v>61</v>
      </c>
      <c r="K670" s="44">
        <v>1395</v>
      </c>
      <c r="L670" s="44">
        <v>1456</v>
      </c>
      <c r="M670" s="44">
        <f t="shared" si="31"/>
        <v>162.28571428571428</v>
      </c>
      <c r="N670" s="44">
        <f t="shared" si="32"/>
        <v>10.285714285714286</v>
      </c>
    </row>
    <row r="671" spans="2:14" x14ac:dyDescent="0.2">
      <c r="B671" s="44">
        <v>2016</v>
      </c>
      <c r="C671" s="263">
        <v>42671</v>
      </c>
      <c r="D671" s="264">
        <f t="shared" si="30"/>
        <v>5</v>
      </c>
      <c r="E671" s="44">
        <v>194</v>
      </c>
      <c r="F671" s="44">
        <v>12</v>
      </c>
      <c r="G671" s="44">
        <v>240</v>
      </c>
      <c r="H671" s="44">
        <v>252</v>
      </c>
      <c r="I671" s="44">
        <v>1125</v>
      </c>
      <c r="J671" s="44">
        <v>62</v>
      </c>
      <c r="K671" s="44">
        <v>1446</v>
      </c>
      <c r="L671" s="44">
        <v>1508</v>
      </c>
      <c r="M671" s="44">
        <f t="shared" si="31"/>
        <v>161.85714285714286</v>
      </c>
      <c r="N671" s="44">
        <f t="shared" si="32"/>
        <v>10.428571428571429</v>
      </c>
    </row>
    <row r="672" spans="2:14" x14ac:dyDescent="0.2">
      <c r="B672" s="44">
        <v>2016</v>
      </c>
      <c r="C672" s="263">
        <v>42672</v>
      </c>
      <c r="D672" s="264">
        <f t="shared" si="30"/>
        <v>6</v>
      </c>
      <c r="E672" s="44">
        <v>166</v>
      </c>
      <c r="F672" s="44">
        <v>19</v>
      </c>
      <c r="G672" s="44">
        <v>222</v>
      </c>
      <c r="H672" s="44">
        <v>241</v>
      </c>
      <c r="I672" s="44">
        <v>1119</v>
      </c>
      <c r="J672" s="44">
        <v>63</v>
      </c>
      <c r="K672" s="44">
        <v>1454</v>
      </c>
      <c r="L672" s="44">
        <v>1517</v>
      </c>
      <c r="M672" s="44">
        <f t="shared" si="31"/>
        <v>155.85714285714286</v>
      </c>
      <c r="N672" s="44">
        <f t="shared" si="32"/>
        <v>10.857142857142858</v>
      </c>
    </row>
    <row r="673" spans="2:14" x14ac:dyDescent="0.2">
      <c r="B673" s="44">
        <v>2016</v>
      </c>
      <c r="C673" s="263">
        <v>42673</v>
      </c>
      <c r="D673" s="264">
        <f t="shared" si="30"/>
        <v>7</v>
      </c>
      <c r="E673" s="44">
        <v>147</v>
      </c>
      <c r="F673" s="44">
        <v>13</v>
      </c>
      <c r="G673" s="44">
        <v>202</v>
      </c>
      <c r="H673" s="44">
        <v>215</v>
      </c>
      <c r="I673" s="44">
        <v>1136</v>
      </c>
      <c r="J673" s="44">
        <v>72</v>
      </c>
      <c r="K673" s="44">
        <v>1461</v>
      </c>
      <c r="L673" s="44">
        <v>1533</v>
      </c>
      <c r="M673" s="44">
        <f t="shared" si="31"/>
        <v>159</v>
      </c>
      <c r="N673" s="44">
        <f t="shared" si="32"/>
        <v>10.571428571428571</v>
      </c>
    </row>
    <row r="674" spans="2:14" x14ac:dyDescent="0.2">
      <c r="B674" s="44">
        <v>2016</v>
      </c>
      <c r="C674" s="263">
        <v>42674</v>
      </c>
      <c r="D674" s="264">
        <f t="shared" si="30"/>
        <v>1</v>
      </c>
      <c r="E674" s="44">
        <v>159</v>
      </c>
      <c r="F674" s="44">
        <v>9</v>
      </c>
      <c r="G674" s="44">
        <v>192</v>
      </c>
      <c r="H674" s="44">
        <v>201</v>
      </c>
      <c r="I674" s="44">
        <v>1133</v>
      </c>
      <c r="J674" s="44">
        <v>73</v>
      </c>
      <c r="K674" s="44">
        <v>1452</v>
      </c>
      <c r="L674" s="44">
        <v>1525</v>
      </c>
      <c r="M674" s="44">
        <f t="shared" si="31"/>
        <v>158.57142857142858</v>
      </c>
      <c r="N674" s="44">
        <f t="shared" si="32"/>
        <v>11.571428571428571</v>
      </c>
    </row>
    <row r="675" spans="2:14" x14ac:dyDescent="0.2">
      <c r="B675" s="44">
        <v>2016</v>
      </c>
      <c r="C675" s="263">
        <v>42675</v>
      </c>
      <c r="D675" s="264">
        <f t="shared" si="30"/>
        <v>2</v>
      </c>
      <c r="E675" s="44">
        <v>113</v>
      </c>
      <c r="F675" s="44">
        <v>8</v>
      </c>
      <c r="G675" s="44">
        <v>160</v>
      </c>
      <c r="H675" s="44">
        <v>168</v>
      </c>
      <c r="I675" s="44">
        <v>1091</v>
      </c>
      <c r="J675" s="44">
        <v>76</v>
      </c>
      <c r="K675" s="44">
        <v>1414</v>
      </c>
      <c r="L675" s="44">
        <v>1490</v>
      </c>
      <c r="M675" s="44">
        <f t="shared" si="31"/>
        <v>161.85714285714286</v>
      </c>
      <c r="N675" s="44">
        <f t="shared" si="32"/>
        <v>10.714285714285714</v>
      </c>
    </row>
    <row r="676" spans="2:14" x14ac:dyDescent="0.2">
      <c r="B676" s="44">
        <v>2016</v>
      </c>
      <c r="C676" s="263">
        <v>42676</v>
      </c>
      <c r="D676" s="264">
        <f t="shared" si="30"/>
        <v>3</v>
      </c>
      <c r="E676" s="44">
        <v>150</v>
      </c>
      <c r="F676" s="44">
        <v>7</v>
      </c>
      <c r="G676" s="44">
        <v>184</v>
      </c>
      <c r="H676" s="44">
        <v>191</v>
      </c>
      <c r="I676" s="44">
        <v>1113</v>
      </c>
      <c r="J676" s="44">
        <v>74</v>
      </c>
      <c r="K676" s="44">
        <v>1432</v>
      </c>
      <c r="L676" s="44">
        <v>1506</v>
      </c>
      <c r="M676" s="44">
        <f t="shared" si="31"/>
        <v>161.14285714285714</v>
      </c>
      <c r="N676" s="44">
        <f t="shared" si="32"/>
        <v>8.5714285714285712</v>
      </c>
    </row>
    <row r="677" spans="2:14" x14ac:dyDescent="0.2">
      <c r="B677" s="44">
        <v>2016</v>
      </c>
      <c r="C677" s="263">
        <v>42677</v>
      </c>
      <c r="D677" s="264">
        <f t="shared" si="30"/>
        <v>4</v>
      </c>
      <c r="E677" s="44">
        <v>181</v>
      </c>
      <c r="F677" s="44">
        <v>13</v>
      </c>
      <c r="G677" s="44">
        <v>214</v>
      </c>
      <c r="H677" s="44">
        <v>227</v>
      </c>
      <c r="I677" s="44">
        <v>1110</v>
      </c>
      <c r="J677" s="44">
        <v>81</v>
      </c>
      <c r="K677" s="44">
        <v>1414</v>
      </c>
      <c r="L677" s="44">
        <v>1495</v>
      </c>
      <c r="M677" s="44">
        <f t="shared" si="31"/>
        <v>158.14285714285714</v>
      </c>
      <c r="N677" s="44">
        <f t="shared" si="32"/>
        <v>8.2857142857142865</v>
      </c>
    </row>
    <row r="678" spans="2:14" x14ac:dyDescent="0.2">
      <c r="B678" s="44">
        <v>2016</v>
      </c>
      <c r="C678" s="263">
        <v>42678</v>
      </c>
      <c r="D678" s="264">
        <f t="shared" si="30"/>
        <v>5</v>
      </c>
      <c r="E678" s="44">
        <v>217</v>
      </c>
      <c r="F678" s="44">
        <v>6</v>
      </c>
      <c r="G678" s="44">
        <v>267</v>
      </c>
      <c r="H678" s="44">
        <v>273</v>
      </c>
      <c r="I678" s="44">
        <v>1133</v>
      </c>
      <c r="J678" s="44">
        <v>75</v>
      </c>
      <c r="K678" s="44">
        <v>1441</v>
      </c>
      <c r="L678" s="44">
        <v>1516</v>
      </c>
      <c r="M678" s="44">
        <f t="shared" si="31"/>
        <v>159.71428571428572</v>
      </c>
      <c r="N678" s="44">
        <f t="shared" si="32"/>
        <v>7.5714285714285712</v>
      </c>
    </row>
    <row r="679" spans="2:14" x14ac:dyDescent="0.2">
      <c r="B679" s="44">
        <v>2016</v>
      </c>
      <c r="C679" s="263">
        <v>42679</v>
      </c>
      <c r="D679" s="264">
        <f t="shared" si="30"/>
        <v>6</v>
      </c>
      <c r="E679" s="44">
        <v>161</v>
      </c>
      <c r="F679" s="44">
        <v>4</v>
      </c>
      <c r="G679" s="44">
        <v>214</v>
      </c>
      <c r="H679" s="44">
        <v>218</v>
      </c>
      <c r="I679" s="44">
        <v>1128</v>
      </c>
      <c r="J679" s="44">
        <v>60</v>
      </c>
      <c r="K679" s="44">
        <v>1433</v>
      </c>
      <c r="L679" s="44">
        <v>1493</v>
      </c>
      <c r="M679" s="44">
        <f t="shared" si="31"/>
        <v>170.57142857142858</v>
      </c>
      <c r="N679" s="44">
        <f t="shared" si="32"/>
        <v>7.4285714285714288</v>
      </c>
    </row>
    <row r="680" spans="2:14" x14ac:dyDescent="0.2">
      <c r="B680" s="44">
        <v>2016</v>
      </c>
      <c r="C680" s="263">
        <v>42680</v>
      </c>
      <c r="D680" s="264">
        <f t="shared" si="30"/>
        <v>7</v>
      </c>
      <c r="E680" s="44">
        <v>126</v>
      </c>
      <c r="F680" s="44">
        <v>11</v>
      </c>
      <c r="G680" s="44">
        <v>177</v>
      </c>
      <c r="H680" s="44">
        <v>188</v>
      </c>
      <c r="I680" s="44">
        <v>1107</v>
      </c>
      <c r="J680" s="44">
        <v>58</v>
      </c>
      <c r="K680" s="44">
        <v>1408</v>
      </c>
      <c r="L680" s="44">
        <v>1466</v>
      </c>
      <c r="M680" s="44">
        <f t="shared" si="31"/>
        <v>175.57142857142858</v>
      </c>
      <c r="N680" s="44">
        <f t="shared" si="32"/>
        <v>7.2857142857142856</v>
      </c>
    </row>
    <row r="681" spans="2:14" x14ac:dyDescent="0.2">
      <c r="B681" s="44">
        <v>2016</v>
      </c>
      <c r="C681" s="263">
        <v>42681</v>
      </c>
      <c r="D681" s="264">
        <f t="shared" si="30"/>
        <v>1</v>
      </c>
      <c r="E681" s="44">
        <v>170</v>
      </c>
      <c r="F681" s="44">
        <v>4</v>
      </c>
      <c r="G681" s="44">
        <v>208</v>
      </c>
      <c r="H681" s="44">
        <v>212</v>
      </c>
      <c r="I681" s="44">
        <v>1118</v>
      </c>
      <c r="J681" s="44">
        <v>53</v>
      </c>
      <c r="K681" s="44">
        <v>1424</v>
      </c>
      <c r="L681" s="44">
        <v>1477</v>
      </c>
      <c r="M681" s="44">
        <f t="shared" si="31"/>
        <v>181.42857142857142</v>
      </c>
      <c r="N681" s="44">
        <f t="shared" si="32"/>
        <v>6.8571428571428568</v>
      </c>
    </row>
    <row r="682" spans="2:14" x14ac:dyDescent="0.2">
      <c r="B682" s="44">
        <v>2016</v>
      </c>
      <c r="C682" s="263">
        <v>42682</v>
      </c>
      <c r="D682" s="264">
        <f t="shared" si="30"/>
        <v>2</v>
      </c>
      <c r="E682" s="44">
        <v>189</v>
      </c>
      <c r="F682" s="44">
        <v>7</v>
      </c>
      <c r="G682" s="44">
        <v>232</v>
      </c>
      <c r="H682" s="44">
        <v>239</v>
      </c>
      <c r="I682" s="44">
        <v>1194</v>
      </c>
      <c r="J682" s="44">
        <v>52</v>
      </c>
      <c r="K682" s="44">
        <v>1496</v>
      </c>
      <c r="L682" s="44">
        <v>1548</v>
      </c>
      <c r="M682" s="44">
        <f t="shared" si="31"/>
        <v>170.28571428571428</v>
      </c>
      <c r="N682" s="44">
        <f t="shared" si="32"/>
        <v>7.8571428571428568</v>
      </c>
    </row>
    <row r="683" spans="2:14" x14ac:dyDescent="0.2">
      <c r="B683" s="44">
        <v>2016</v>
      </c>
      <c r="C683" s="263">
        <v>42683</v>
      </c>
      <c r="D683" s="264">
        <f t="shared" si="30"/>
        <v>3</v>
      </c>
      <c r="E683" s="44">
        <v>185</v>
      </c>
      <c r="F683" s="44">
        <v>6</v>
      </c>
      <c r="G683" s="44">
        <v>227</v>
      </c>
      <c r="H683" s="44">
        <v>233</v>
      </c>
      <c r="I683" s="44">
        <v>1229</v>
      </c>
      <c r="J683" s="44">
        <v>51</v>
      </c>
      <c r="K683" s="44">
        <v>1539</v>
      </c>
      <c r="L683" s="44">
        <v>1590</v>
      </c>
      <c r="M683" s="44">
        <f t="shared" si="31"/>
        <v>172</v>
      </c>
      <c r="N683" s="44">
        <f t="shared" si="32"/>
        <v>7.8571428571428568</v>
      </c>
    </row>
    <row r="684" spans="2:14" x14ac:dyDescent="0.2">
      <c r="B684" s="44">
        <v>2016</v>
      </c>
      <c r="C684" s="263">
        <v>42684</v>
      </c>
      <c r="D684" s="264">
        <f t="shared" si="30"/>
        <v>4</v>
      </c>
      <c r="E684" s="44">
        <v>222</v>
      </c>
      <c r="F684" s="44">
        <v>10</v>
      </c>
      <c r="G684" s="44">
        <v>286</v>
      </c>
      <c r="H684" s="44">
        <v>296</v>
      </c>
      <c r="I684" s="44">
        <v>1270</v>
      </c>
      <c r="J684" s="44">
        <v>48</v>
      </c>
      <c r="K684" s="44">
        <v>1611</v>
      </c>
      <c r="L684" s="44">
        <v>1659</v>
      </c>
      <c r="M684" s="44">
        <f t="shared" si="31"/>
        <v>174.14285714285714</v>
      </c>
      <c r="N684" s="44">
        <f t="shared" si="32"/>
        <v>6.4285714285714288</v>
      </c>
    </row>
    <row r="685" spans="2:14" x14ac:dyDescent="0.2">
      <c r="B685" s="44">
        <v>2016</v>
      </c>
      <c r="C685" s="263">
        <v>42685</v>
      </c>
      <c r="D685" s="264">
        <f t="shared" si="30"/>
        <v>5</v>
      </c>
      <c r="E685" s="44">
        <v>139</v>
      </c>
      <c r="F685" s="44">
        <v>13</v>
      </c>
      <c r="G685" s="44">
        <v>196</v>
      </c>
      <c r="H685" s="44">
        <v>209</v>
      </c>
      <c r="I685" s="44">
        <v>1192</v>
      </c>
      <c r="J685" s="44">
        <v>55</v>
      </c>
      <c r="K685" s="44">
        <v>1540</v>
      </c>
      <c r="L685" s="44">
        <v>1595</v>
      </c>
      <c r="M685" s="44">
        <f t="shared" si="31"/>
        <v>172.57142857142858</v>
      </c>
      <c r="N685" s="44">
        <f t="shared" si="32"/>
        <v>7.4285714285714288</v>
      </c>
    </row>
    <row r="686" spans="2:14" x14ac:dyDescent="0.2">
      <c r="B686" s="44">
        <v>2016</v>
      </c>
      <c r="C686" s="263">
        <v>42686</v>
      </c>
      <c r="D686" s="264">
        <f t="shared" si="30"/>
        <v>6</v>
      </c>
      <c r="E686" s="44">
        <v>173</v>
      </c>
      <c r="F686" s="44">
        <v>4</v>
      </c>
      <c r="G686" s="44">
        <v>251</v>
      </c>
      <c r="H686" s="44">
        <v>255</v>
      </c>
      <c r="I686" s="44">
        <v>1204</v>
      </c>
      <c r="J686" s="44">
        <v>55</v>
      </c>
      <c r="K686" s="44">
        <v>1577</v>
      </c>
      <c r="L686" s="44">
        <v>1632</v>
      </c>
      <c r="M686" s="44">
        <f t="shared" si="31"/>
        <v>170.42857142857142</v>
      </c>
      <c r="N686" s="44">
        <f t="shared" si="32"/>
        <v>8</v>
      </c>
    </row>
    <row r="687" spans="2:14" x14ac:dyDescent="0.2">
      <c r="B687" s="44">
        <v>2016</v>
      </c>
      <c r="C687" s="263">
        <v>42687</v>
      </c>
      <c r="D687" s="264">
        <f t="shared" si="30"/>
        <v>7</v>
      </c>
      <c r="E687" s="44">
        <v>141</v>
      </c>
      <c r="F687" s="44">
        <v>1</v>
      </c>
      <c r="G687" s="44">
        <v>201</v>
      </c>
      <c r="H687" s="44">
        <v>202</v>
      </c>
      <c r="I687" s="44">
        <v>1219</v>
      </c>
      <c r="J687" s="44">
        <v>45</v>
      </c>
      <c r="K687" s="44">
        <v>1601</v>
      </c>
      <c r="L687" s="44">
        <v>1646</v>
      </c>
      <c r="M687" s="44">
        <f t="shared" si="31"/>
        <v>169.14285714285714</v>
      </c>
      <c r="N687" s="44">
        <f t="shared" si="32"/>
        <v>8.1428571428571423</v>
      </c>
    </row>
    <row r="688" spans="2:14" x14ac:dyDescent="0.2">
      <c r="B688" s="44">
        <v>2016</v>
      </c>
      <c r="C688" s="263">
        <v>42688</v>
      </c>
      <c r="D688" s="264">
        <f t="shared" si="30"/>
        <v>1</v>
      </c>
      <c r="E688" s="44">
        <v>159</v>
      </c>
      <c r="F688" s="44">
        <v>11</v>
      </c>
      <c r="G688" s="44">
        <v>172</v>
      </c>
      <c r="H688" s="44">
        <v>183</v>
      </c>
      <c r="I688" s="44">
        <v>1208</v>
      </c>
      <c r="J688" s="44">
        <v>52</v>
      </c>
      <c r="K688" s="44">
        <v>1565</v>
      </c>
      <c r="L688" s="44">
        <v>1617</v>
      </c>
      <c r="M688" s="44">
        <f t="shared" si="31"/>
        <v>167.28571428571428</v>
      </c>
      <c r="N688" s="44">
        <f t="shared" si="32"/>
        <v>8.2857142857142865</v>
      </c>
    </row>
    <row r="689" spans="2:14" x14ac:dyDescent="0.2">
      <c r="B689" s="44">
        <v>2016</v>
      </c>
      <c r="C689" s="263">
        <v>42689</v>
      </c>
      <c r="D689" s="264">
        <f t="shared" si="30"/>
        <v>2</v>
      </c>
      <c r="E689" s="44">
        <v>174</v>
      </c>
      <c r="F689" s="44">
        <v>11</v>
      </c>
      <c r="G689" s="44">
        <v>217</v>
      </c>
      <c r="H689" s="44">
        <v>228</v>
      </c>
      <c r="I689" s="44">
        <v>1193</v>
      </c>
      <c r="J689" s="44">
        <v>56</v>
      </c>
      <c r="K689" s="44">
        <v>1550</v>
      </c>
      <c r="L689" s="44">
        <v>1606</v>
      </c>
      <c r="M689" s="44">
        <f t="shared" si="31"/>
        <v>178.57142857142858</v>
      </c>
      <c r="N689" s="44">
        <f t="shared" si="32"/>
        <v>7.7142857142857144</v>
      </c>
    </row>
    <row r="690" spans="2:14" x14ac:dyDescent="0.2">
      <c r="B690" s="44">
        <v>2016</v>
      </c>
      <c r="C690" s="263">
        <v>42690</v>
      </c>
      <c r="D690" s="264">
        <f t="shared" si="30"/>
        <v>3</v>
      </c>
      <c r="E690" s="44">
        <v>176</v>
      </c>
      <c r="F690" s="44">
        <v>7</v>
      </c>
      <c r="G690" s="44">
        <v>213</v>
      </c>
      <c r="H690" s="44">
        <v>220</v>
      </c>
      <c r="I690" s="44">
        <v>1184</v>
      </c>
      <c r="J690" s="44">
        <v>57</v>
      </c>
      <c r="K690" s="44">
        <v>1536</v>
      </c>
      <c r="L690" s="44">
        <v>1593</v>
      </c>
      <c r="M690" s="44">
        <f t="shared" si="31"/>
        <v>178.71428571428572</v>
      </c>
      <c r="N690" s="44">
        <f t="shared" si="32"/>
        <v>8.5714285714285712</v>
      </c>
    </row>
    <row r="691" spans="2:14" x14ac:dyDescent="0.2">
      <c r="B691" s="44">
        <v>2016</v>
      </c>
      <c r="C691" s="263">
        <v>42691</v>
      </c>
      <c r="D691" s="264">
        <f t="shared" si="30"/>
        <v>4</v>
      </c>
      <c r="E691" s="44">
        <v>209</v>
      </c>
      <c r="F691" s="44">
        <v>11</v>
      </c>
      <c r="G691" s="44">
        <v>252</v>
      </c>
      <c r="H691" s="44">
        <v>263</v>
      </c>
      <c r="I691" s="44">
        <v>1171</v>
      </c>
      <c r="J691" s="44">
        <v>58</v>
      </c>
      <c r="K691" s="44">
        <v>1502</v>
      </c>
      <c r="L691" s="44">
        <v>1560</v>
      </c>
      <c r="M691" s="44">
        <f t="shared" si="31"/>
        <v>177.28571428571428</v>
      </c>
      <c r="N691" s="44">
        <f t="shared" si="32"/>
        <v>9.2857142857142865</v>
      </c>
    </row>
    <row r="692" spans="2:14" x14ac:dyDescent="0.2">
      <c r="B692" s="44">
        <v>2016</v>
      </c>
      <c r="C692" s="263">
        <v>42692</v>
      </c>
      <c r="D692" s="264">
        <f t="shared" si="30"/>
        <v>5</v>
      </c>
      <c r="E692" s="44">
        <v>218</v>
      </c>
      <c r="F692" s="44">
        <v>9</v>
      </c>
      <c r="G692" s="44">
        <v>265</v>
      </c>
      <c r="H692" s="44">
        <v>274</v>
      </c>
      <c r="I692" s="44">
        <v>1250</v>
      </c>
      <c r="J692" s="44">
        <v>54</v>
      </c>
      <c r="K692" s="44">
        <v>1571</v>
      </c>
      <c r="L692" s="44">
        <v>1625</v>
      </c>
      <c r="M692" s="44">
        <f t="shared" si="31"/>
        <v>181.71428571428572</v>
      </c>
      <c r="N692" s="44">
        <f t="shared" si="32"/>
        <v>10.428571428571429</v>
      </c>
    </row>
    <row r="693" spans="2:14" x14ac:dyDescent="0.2">
      <c r="B693" s="44">
        <v>2016</v>
      </c>
      <c r="C693" s="263">
        <v>42693</v>
      </c>
      <c r="D693" s="264">
        <f t="shared" si="30"/>
        <v>6</v>
      </c>
      <c r="E693" s="44">
        <v>174</v>
      </c>
      <c r="F693" s="44">
        <v>10</v>
      </c>
      <c r="G693" s="44">
        <v>251</v>
      </c>
      <c r="H693" s="44">
        <v>261</v>
      </c>
      <c r="I693" s="44">
        <v>1251</v>
      </c>
      <c r="J693" s="44">
        <v>60</v>
      </c>
      <c r="K693" s="44">
        <v>1571</v>
      </c>
      <c r="L693" s="44">
        <v>1631</v>
      </c>
      <c r="M693" s="44">
        <f t="shared" si="31"/>
        <v>179.42857142857142</v>
      </c>
      <c r="N693" s="44">
        <f t="shared" si="32"/>
        <v>10.714285714285714</v>
      </c>
    </row>
    <row r="694" spans="2:14" x14ac:dyDescent="0.2">
      <c r="B694" s="44">
        <v>2016</v>
      </c>
      <c r="C694" s="263">
        <v>42694</v>
      </c>
      <c r="D694" s="264">
        <f t="shared" si="30"/>
        <v>7</v>
      </c>
      <c r="E694" s="44">
        <v>131</v>
      </c>
      <c r="F694" s="44">
        <v>6</v>
      </c>
      <c r="G694" s="44">
        <v>186</v>
      </c>
      <c r="H694" s="44">
        <v>192</v>
      </c>
      <c r="I694" s="44">
        <v>1241</v>
      </c>
      <c r="J694" s="44">
        <v>65</v>
      </c>
      <c r="K694" s="44">
        <v>1556</v>
      </c>
      <c r="L694" s="44">
        <v>1621</v>
      </c>
      <c r="M694" s="44">
        <f t="shared" si="31"/>
        <v>183.28571428571428</v>
      </c>
      <c r="N694" s="44">
        <f t="shared" si="32"/>
        <v>11.142857142857142</v>
      </c>
    </row>
    <row r="695" spans="2:14" x14ac:dyDescent="0.2">
      <c r="B695" s="44">
        <v>2016</v>
      </c>
      <c r="C695" s="263">
        <v>42695</v>
      </c>
      <c r="D695" s="264">
        <f t="shared" si="30"/>
        <v>1</v>
      </c>
      <c r="E695" s="44">
        <v>190</v>
      </c>
      <c r="F695" s="44">
        <v>19</v>
      </c>
      <c r="G695" s="44">
        <v>214</v>
      </c>
      <c r="H695" s="44">
        <v>233</v>
      </c>
      <c r="I695" s="44">
        <v>1272</v>
      </c>
      <c r="J695" s="44">
        <v>73</v>
      </c>
      <c r="K695" s="44">
        <v>1598</v>
      </c>
      <c r="L695" s="44">
        <v>1671</v>
      </c>
      <c r="M695" s="44">
        <f t="shared" si="31"/>
        <v>175.85714285714286</v>
      </c>
      <c r="N695" s="44">
        <f t="shared" si="32"/>
        <v>10.285714285714286</v>
      </c>
    </row>
    <row r="696" spans="2:14" x14ac:dyDescent="0.2">
      <c r="B696" s="44">
        <v>2016</v>
      </c>
      <c r="C696" s="263">
        <v>42696</v>
      </c>
      <c r="D696" s="264">
        <f t="shared" si="30"/>
        <v>2</v>
      </c>
      <c r="E696" s="44">
        <v>158</v>
      </c>
      <c r="F696" s="44">
        <v>13</v>
      </c>
      <c r="G696" s="44">
        <v>196</v>
      </c>
      <c r="H696" s="44">
        <v>209</v>
      </c>
      <c r="I696" s="44">
        <v>1256</v>
      </c>
      <c r="J696" s="44">
        <v>75</v>
      </c>
      <c r="K696" s="44">
        <v>1577</v>
      </c>
      <c r="L696" s="44">
        <v>1652</v>
      </c>
      <c r="M696" s="44">
        <f t="shared" si="31"/>
        <v>173.42857142857142</v>
      </c>
      <c r="N696" s="44">
        <f t="shared" si="32"/>
        <v>10.142857142857142</v>
      </c>
    </row>
    <row r="697" spans="2:14" x14ac:dyDescent="0.2">
      <c r="B697" s="44">
        <v>2016</v>
      </c>
      <c r="C697" s="263">
        <v>42697</v>
      </c>
      <c r="D697" s="264">
        <f t="shared" si="30"/>
        <v>3</v>
      </c>
      <c r="E697" s="44">
        <v>203</v>
      </c>
      <c r="F697" s="44">
        <v>10</v>
      </c>
      <c r="G697" s="44">
        <v>244</v>
      </c>
      <c r="H697" s="44">
        <v>254</v>
      </c>
      <c r="I697" s="44">
        <v>1283</v>
      </c>
      <c r="J697" s="44">
        <v>78</v>
      </c>
      <c r="K697" s="44">
        <v>1608</v>
      </c>
      <c r="L697" s="44">
        <v>1686</v>
      </c>
      <c r="M697" s="44">
        <f t="shared" si="31"/>
        <v>170.14285714285714</v>
      </c>
      <c r="N697" s="44">
        <f t="shared" si="32"/>
        <v>11</v>
      </c>
    </row>
    <row r="698" spans="2:14" x14ac:dyDescent="0.2">
      <c r="B698" s="44">
        <v>2016</v>
      </c>
      <c r="C698" s="263">
        <v>42698</v>
      </c>
      <c r="D698" s="264">
        <f t="shared" si="30"/>
        <v>4</v>
      </c>
      <c r="E698" s="44">
        <v>157</v>
      </c>
      <c r="F698" s="44">
        <v>5</v>
      </c>
      <c r="G698" s="44">
        <v>171</v>
      </c>
      <c r="H698" s="44">
        <v>176</v>
      </c>
      <c r="I698" s="44">
        <v>1231</v>
      </c>
      <c r="J698" s="44">
        <v>72</v>
      </c>
      <c r="K698" s="44">
        <v>1527</v>
      </c>
      <c r="L698" s="44">
        <v>1599</v>
      </c>
      <c r="M698" s="44">
        <f t="shared" si="31"/>
        <v>170</v>
      </c>
      <c r="N698" s="44">
        <f t="shared" si="32"/>
        <v>11.714285714285714</v>
      </c>
    </row>
    <row r="699" spans="2:14" x14ac:dyDescent="0.2">
      <c r="B699" s="44">
        <v>2016</v>
      </c>
      <c r="C699" s="263">
        <v>42699</v>
      </c>
      <c r="D699" s="264">
        <f t="shared" si="30"/>
        <v>5</v>
      </c>
      <c r="E699" s="44">
        <v>201</v>
      </c>
      <c r="F699" s="44">
        <v>8</v>
      </c>
      <c r="G699" s="44">
        <v>264</v>
      </c>
      <c r="H699" s="44">
        <v>272</v>
      </c>
      <c r="I699" s="44">
        <v>1214</v>
      </c>
      <c r="J699" s="44">
        <v>71</v>
      </c>
      <c r="K699" s="44">
        <v>1526</v>
      </c>
      <c r="L699" s="44">
        <v>1597</v>
      </c>
      <c r="M699" s="44">
        <f t="shared" si="31"/>
        <v>169.14285714285714</v>
      </c>
      <c r="N699" s="44">
        <f t="shared" si="32"/>
        <v>10</v>
      </c>
    </row>
    <row r="700" spans="2:14" x14ac:dyDescent="0.2">
      <c r="B700" s="44">
        <v>2016</v>
      </c>
      <c r="C700" s="263">
        <v>42700</v>
      </c>
      <c r="D700" s="264">
        <f t="shared" si="30"/>
        <v>6</v>
      </c>
      <c r="E700" s="44">
        <v>151</v>
      </c>
      <c r="F700" s="44">
        <v>16</v>
      </c>
      <c r="G700" s="44">
        <v>180</v>
      </c>
      <c r="H700" s="44">
        <v>196</v>
      </c>
      <c r="I700" s="44">
        <v>1191</v>
      </c>
      <c r="J700" s="44">
        <v>77</v>
      </c>
      <c r="K700" s="44">
        <v>1455</v>
      </c>
      <c r="L700" s="44">
        <v>1532</v>
      </c>
      <c r="M700" s="44">
        <f t="shared" si="31"/>
        <v>174.28571428571428</v>
      </c>
      <c r="N700" s="44">
        <f t="shared" si="32"/>
        <v>8.5714285714285712</v>
      </c>
    </row>
    <row r="701" spans="2:14" x14ac:dyDescent="0.2">
      <c r="B701" s="44">
        <v>2016</v>
      </c>
      <c r="C701" s="263">
        <v>42701</v>
      </c>
      <c r="D701" s="264">
        <f t="shared" si="30"/>
        <v>7</v>
      </c>
      <c r="E701" s="44">
        <v>130</v>
      </c>
      <c r="F701" s="44">
        <v>11</v>
      </c>
      <c r="G701" s="44">
        <v>172</v>
      </c>
      <c r="H701" s="44">
        <v>183</v>
      </c>
      <c r="I701" s="44">
        <v>1190</v>
      </c>
      <c r="J701" s="44">
        <v>82</v>
      </c>
      <c r="K701" s="44">
        <v>1441</v>
      </c>
      <c r="L701" s="44">
        <v>1523</v>
      </c>
      <c r="M701" s="44">
        <f t="shared" si="31"/>
        <v>177.42857142857142</v>
      </c>
      <c r="N701" s="44">
        <f t="shared" si="32"/>
        <v>8.1428571428571423</v>
      </c>
    </row>
    <row r="702" spans="2:14" x14ac:dyDescent="0.2">
      <c r="B702" s="44">
        <v>2016</v>
      </c>
      <c r="C702" s="263">
        <v>42702</v>
      </c>
      <c r="D702" s="264">
        <f t="shared" si="30"/>
        <v>1</v>
      </c>
      <c r="E702" s="44">
        <v>184</v>
      </c>
      <c r="F702" s="44">
        <v>7</v>
      </c>
      <c r="G702" s="44">
        <v>220</v>
      </c>
      <c r="H702" s="44">
        <v>227</v>
      </c>
      <c r="I702" s="44">
        <v>1184</v>
      </c>
      <c r="J702" s="44">
        <v>70</v>
      </c>
      <c r="K702" s="44">
        <v>1447</v>
      </c>
      <c r="L702" s="44">
        <v>1517</v>
      </c>
      <c r="M702" s="44">
        <f t="shared" si="31"/>
        <v>182.85714285714286</v>
      </c>
      <c r="N702" s="44">
        <f t="shared" si="32"/>
        <v>8.7142857142857135</v>
      </c>
    </row>
    <row r="703" spans="2:14" x14ac:dyDescent="0.2">
      <c r="B703" s="44">
        <v>2016</v>
      </c>
      <c r="C703" s="263">
        <v>42703</v>
      </c>
      <c r="D703" s="264">
        <f t="shared" si="30"/>
        <v>2</v>
      </c>
      <c r="E703" s="44">
        <v>194</v>
      </c>
      <c r="F703" s="44">
        <v>3</v>
      </c>
      <c r="G703" s="44">
        <v>224</v>
      </c>
      <c r="H703" s="44">
        <v>227</v>
      </c>
      <c r="I703" s="44">
        <v>1220</v>
      </c>
      <c r="J703" s="44">
        <v>60</v>
      </c>
      <c r="K703" s="44">
        <v>1475</v>
      </c>
      <c r="L703" s="44">
        <v>1535</v>
      </c>
      <c r="M703" s="44">
        <f t="shared" si="31"/>
        <v>185.14285714285714</v>
      </c>
      <c r="N703" s="44">
        <f t="shared" si="32"/>
        <v>8.8571428571428577</v>
      </c>
    </row>
    <row r="704" spans="2:14" x14ac:dyDescent="0.2">
      <c r="B704" s="44">
        <v>2016</v>
      </c>
      <c r="C704" s="263">
        <v>42704</v>
      </c>
      <c r="D704" s="264">
        <f t="shared" si="30"/>
        <v>3</v>
      </c>
      <c r="E704" s="44">
        <v>225</v>
      </c>
      <c r="F704" s="44">
        <v>7</v>
      </c>
      <c r="G704" s="44">
        <v>269</v>
      </c>
      <c r="H704" s="44">
        <v>276</v>
      </c>
      <c r="I704" s="44">
        <v>1242</v>
      </c>
      <c r="J704" s="44">
        <v>57</v>
      </c>
      <c r="K704" s="44">
        <v>1500</v>
      </c>
      <c r="L704" s="44">
        <v>1557</v>
      </c>
      <c r="M704" s="44">
        <f t="shared" si="31"/>
        <v>187.42857142857142</v>
      </c>
      <c r="N704" s="44">
        <f t="shared" si="32"/>
        <v>7.8571428571428568</v>
      </c>
    </row>
    <row r="705" spans="2:14" x14ac:dyDescent="0.2">
      <c r="B705" s="44">
        <v>2016</v>
      </c>
      <c r="C705" s="263">
        <v>42705</v>
      </c>
      <c r="D705" s="264">
        <f t="shared" si="30"/>
        <v>4</v>
      </c>
      <c r="E705" s="44">
        <v>195</v>
      </c>
      <c r="F705" s="44">
        <v>9</v>
      </c>
      <c r="G705" s="44">
        <v>228</v>
      </c>
      <c r="H705" s="44">
        <v>237</v>
      </c>
      <c r="I705" s="44">
        <v>1280</v>
      </c>
      <c r="J705" s="44">
        <v>61</v>
      </c>
      <c r="K705" s="44">
        <v>1557</v>
      </c>
      <c r="L705" s="44">
        <v>1618</v>
      </c>
      <c r="M705" s="44">
        <f t="shared" si="31"/>
        <v>185.57142857142858</v>
      </c>
      <c r="N705" s="44">
        <f t="shared" si="32"/>
        <v>8</v>
      </c>
    </row>
    <row r="706" spans="2:14" x14ac:dyDescent="0.2">
      <c r="B706" s="44">
        <v>2016</v>
      </c>
      <c r="C706" s="263">
        <v>42706</v>
      </c>
      <c r="D706" s="264">
        <f t="shared" si="30"/>
        <v>5</v>
      </c>
      <c r="E706" s="44">
        <v>217</v>
      </c>
      <c r="F706" s="44">
        <v>9</v>
      </c>
      <c r="G706" s="44">
        <v>257</v>
      </c>
      <c r="H706" s="44">
        <v>266</v>
      </c>
      <c r="I706" s="44">
        <v>1296</v>
      </c>
      <c r="J706" s="44">
        <v>62</v>
      </c>
      <c r="K706" s="44">
        <v>1550</v>
      </c>
      <c r="L706" s="44">
        <v>1612</v>
      </c>
      <c r="M706" s="44">
        <f t="shared" si="31"/>
        <v>184.57142857142858</v>
      </c>
      <c r="N706" s="44">
        <f t="shared" si="32"/>
        <v>8.5714285714285712</v>
      </c>
    </row>
    <row r="707" spans="2:14" x14ac:dyDescent="0.2">
      <c r="B707" s="44">
        <v>2016</v>
      </c>
      <c r="C707" s="263">
        <v>42707</v>
      </c>
      <c r="D707" s="264">
        <f t="shared" si="30"/>
        <v>6</v>
      </c>
      <c r="E707" s="44">
        <v>167</v>
      </c>
      <c r="F707" s="44">
        <v>9</v>
      </c>
      <c r="G707" s="44">
        <v>220</v>
      </c>
      <c r="H707" s="44">
        <v>229</v>
      </c>
      <c r="I707" s="44">
        <v>1312</v>
      </c>
      <c r="J707" s="44">
        <v>55</v>
      </c>
      <c r="K707" s="44">
        <v>1590</v>
      </c>
      <c r="L707" s="44">
        <v>1645</v>
      </c>
      <c r="M707" s="44">
        <f t="shared" si="31"/>
        <v>186.14285714285714</v>
      </c>
      <c r="N707" s="44">
        <f t="shared" si="32"/>
        <v>10</v>
      </c>
    </row>
    <row r="708" spans="2:14" x14ac:dyDescent="0.2">
      <c r="B708" s="44">
        <v>2016</v>
      </c>
      <c r="C708" s="263">
        <v>42708</v>
      </c>
      <c r="D708" s="264">
        <f t="shared" si="30"/>
        <v>7</v>
      </c>
      <c r="E708" s="44">
        <v>117</v>
      </c>
      <c r="F708" s="44">
        <v>12</v>
      </c>
      <c r="G708" s="44">
        <v>159</v>
      </c>
      <c r="H708" s="44">
        <v>171</v>
      </c>
      <c r="I708" s="44">
        <v>1299</v>
      </c>
      <c r="J708" s="44">
        <v>56</v>
      </c>
      <c r="K708" s="44">
        <v>1577</v>
      </c>
      <c r="L708" s="44">
        <v>1633</v>
      </c>
      <c r="M708" s="44">
        <f t="shared" si="31"/>
        <v>183.42857142857142</v>
      </c>
      <c r="N708" s="44">
        <f t="shared" si="32"/>
        <v>10.857142857142858</v>
      </c>
    </row>
    <row r="709" spans="2:14" x14ac:dyDescent="0.2">
      <c r="B709" s="44">
        <v>2016</v>
      </c>
      <c r="C709" s="263">
        <v>42709</v>
      </c>
      <c r="D709" s="264">
        <f t="shared" si="30"/>
        <v>1</v>
      </c>
      <c r="E709" s="44">
        <v>177</v>
      </c>
      <c r="F709" s="44">
        <v>11</v>
      </c>
      <c r="G709" s="44">
        <v>203</v>
      </c>
      <c r="H709" s="44">
        <v>214</v>
      </c>
      <c r="I709" s="44">
        <v>1292</v>
      </c>
      <c r="J709" s="44">
        <v>60</v>
      </c>
      <c r="K709" s="44">
        <v>1560</v>
      </c>
      <c r="L709" s="44">
        <v>1620</v>
      </c>
      <c r="M709" s="44">
        <f t="shared" si="31"/>
        <v>182.14285714285714</v>
      </c>
      <c r="N709" s="44">
        <f t="shared" si="32"/>
        <v>11.571428571428571</v>
      </c>
    </row>
    <row r="710" spans="2:14" x14ac:dyDescent="0.2">
      <c r="B710" s="44">
        <v>2016</v>
      </c>
      <c r="C710" s="263">
        <v>42710</v>
      </c>
      <c r="D710" s="264">
        <f t="shared" ref="D710:D773" si="33">IF(WEEKDAY(C710)-1=0,7,WEEKDAY(C710)-1)</f>
        <v>2</v>
      </c>
      <c r="E710" s="44">
        <v>205</v>
      </c>
      <c r="F710" s="44">
        <v>13</v>
      </c>
      <c r="G710" s="44">
        <v>241</v>
      </c>
      <c r="H710" s="44">
        <v>254</v>
      </c>
      <c r="I710" s="44">
        <v>1303</v>
      </c>
      <c r="J710" s="44">
        <v>70</v>
      </c>
      <c r="K710" s="44">
        <v>1577</v>
      </c>
      <c r="L710" s="44">
        <v>1647</v>
      </c>
      <c r="M710" s="44">
        <f t="shared" si="31"/>
        <v>182.14285714285714</v>
      </c>
      <c r="N710" s="44">
        <f t="shared" si="32"/>
        <v>12.142857142857142</v>
      </c>
    </row>
    <row r="711" spans="2:14" x14ac:dyDescent="0.2">
      <c r="B711" s="44">
        <v>2016</v>
      </c>
      <c r="C711" s="263">
        <v>42711</v>
      </c>
      <c r="D711" s="264">
        <f t="shared" si="33"/>
        <v>3</v>
      </c>
      <c r="E711" s="44">
        <v>206</v>
      </c>
      <c r="F711" s="44">
        <v>13</v>
      </c>
      <c r="G711" s="44">
        <v>249</v>
      </c>
      <c r="H711" s="44">
        <v>262</v>
      </c>
      <c r="I711" s="44">
        <v>1284</v>
      </c>
      <c r="J711" s="44">
        <v>76</v>
      </c>
      <c r="K711" s="44">
        <v>1557</v>
      </c>
      <c r="L711" s="44">
        <v>1633</v>
      </c>
      <c r="M711" s="44">
        <f t="shared" si="31"/>
        <v>184.42857142857142</v>
      </c>
      <c r="N711" s="44">
        <f t="shared" si="32"/>
        <v>12.857142857142858</v>
      </c>
    </row>
    <row r="712" spans="2:14" x14ac:dyDescent="0.2">
      <c r="B712" s="44">
        <v>2016</v>
      </c>
      <c r="C712" s="263">
        <v>42712</v>
      </c>
      <c r="D712" s="264">
        <f t="shared" si="33"/>
        <v>4</v>
      </c>
      <c r="E712" s="44">
        <v>186</v>
      </c>
      <c r="F712" s="44">
        <v>14</v>
      </c>
      <c r="G712" s="44">
        <v>217</v>
      </c>
      <c r="H712" s="44">
        <v>231</v>
      </c>
      <c r="I712" s="44">
        <v>1275</v>
      </c>
      <c r="J712" s="44">
        <v>81</v>
      </c>
      <c r="K712" s="44">
        <v>1546</v>
      </c>
      <c r="L712" s="44">
        <v>1627</v>
      </c>
      <c r="M712" s="44">
        <f t="shared" si="31"/>
        <v>186.71428571428572</v>
      </c>
      <c r="N712" s="44">
        <f t="shared" si="32"/>
        <v>13.714285714285714</v>
      </c>
    </row>
    <row r="713" spans="2:14" x14ac:dyDescent="0.2">
      <c r="B713" s="44">
        <v>2016</v>
      </c>
      <c r="C713" s="263">
        <v>42713</v>
      </c>
      <c r="D713" s="264">
        <f t="shared" si="33"/>
        <v>5</v>
      </c>
      <c r="E713" s="44">
        <v>217</v>
      </c>
      <c r="F713" s="44">
        <v>13</v>
      </c>
      <c r="G713" s="44">
        <v>267</v>
      </c>
      <c r="H713" s="44">
        <v>280</v>
      </c>
      <c r="I713" s="44">
        <v>1275</v>
      </c>
      <c r="J713" s="44">
        <v>85</v>
      </c>
      <c r="K713" s="44">
        <v>1556</v>
      </c>
      <c r="L713" s="44">
        <v>1641</v>
      </c>
      <c r="M713" s="44">
        <f t="shared" ref="M713:M776" si="34">(E710+E711+E712+E713+E714+E715+E716)/7</f>
        <v>190.71428571428572</v>
      </c>
      <c r="N713" s="44">
        <f t="shared" ref="N713:N776" si="35">(F710+F711+F712+F713+F714+F715+F716)/7</f>
        <v>13.428571428571429</v>
      </c>
    </row>
    <row r="714" spans="2:14" x14ac:dyDescent="0.2">
      <c r="B714" s="44">
        <v>2016</v>
      </c>
      <c r="C714" s="263">
        <v>42714</v>
      </c>
      <c r="D714" s="264">
        <f t="shared" si="33"/>
        <v>6</v>
      </c>
      <c r="E714" s="44">
        <v>183</v>
      </c>
      <c r="F714" s="44">
        <v>14</v>
      </c>
      <c r="G714" s="44">
        <v>229</v>
      </c>
      <c r="H714" s="44">
        <v>243</v>
      </c>
      <c r="I714" s="44">
        <v>1291</v>
      </c>
      <c r="J714" s="44">
        <v>90</v>
      </c>
      <c r="K714" s="44">
        <v>1565</v>
      </c>
      <c r="L714" s="44">
        <v>1655</v>
      </c>
      <c r="M714" s="44">
        <f t="shared" si="34"/>
        <v>190.42857142857142</v>
      </c>
      <c r="N714" s="44">
        <f t="shared" si="35"/>
        <v>13.428571428571429</v>
      </c>
    </row>
    <row r="715" spans="2:14" x14ac:dyDescent="0.2">
      <c r="B715" s="44">
        <v>2016</v>
      </c>
      <c r="C715" s="263">
        <v>42715</v>
      </c>
      <c r="D715" s="264">
        <f t="shared" si="33"/>
        <v>7</v>
      </c>
      <c r="E715" s="44">
        <v>133</v>
      </c>
      <c r="F715" s="44">
        <v>18</v>
      </c>
      <c r="G715" s="44">
        <v>200</v>
      </c>
      <c r="H715" s="44">
        <v>218</v>
      </c>
      <c r="I715" s="44">
        <v>1307</v>
      </c>
      <c r="J715" s="44">
        <v>96</v>
      </c>
      <c r="K715" s="44">
        <v>1606</v>
      </c>
      <c r="L715" s="44">
        <v>1702</v>
      </c>
      <c r="M715" s="44">
        <f t="shared" si="34"/>
        <v>188.57142857142858</v>
      </c>
      <c r="N715" s="44">
        <f t="shared" si="35"/>
        <v>13.285714285714286</v>
      </c>
    </row>
    <row r="716" spans="2:14" x14ac:dyDescent="0.2">
      <c r="B716" s="44">
        <v>2016</v>
      </c>
      <c r="C716" s="263">
        <v>42716</v>
      </c>
      <c r="D716" s="264">
        <f t="shared" si="33"/>
        <v>1</v>
      </c>
      <c r="E716" s="44">
        <v>205</v>
      </c>
      <c r="F716" s="44">
        <v>9</v>
      </c>
      <c r="G716" s="44">
        <v>243</v>
      </c>
      <c r="H716" s="44">
        <v>252</v>
      </c>
      <c r="I716" s="44">
        <v>1335</v>
      </c>
      <c r="J716" s="44">
        <v>94</v>
      </c>
      <c r="K716" s="44">
        <v>1646</v>
      </c>
      <c r="L716" s="44">
        <v>1740</v>
      </c>
      <c r="M716" s="44">
        <f t="shared" si="34"/>
        <v>190.71428571428572</v>
      </c>
      <c r="N716" s="44">
        <f t="shared" si="35"/>
        <v>12.714285714285714</v>
      </c>
    </row>
    <row r="717" spans="2:14" x14ac:dyDescent="0.2">
      <c r="B717" s="44">
        <v>2016</v>
      </c>
      <c r="C717" s="263">
        <v>42717</v>
      </c>
      <c r="D717" s="264">
        <f t="shared" si="33"/>
        <v>2</v>
      </c>
      <c r="E717" s="44">
        <v>203</v>
      </c>
      <c r="F717" s="44">
        <v>13</v>
      </c>
      <c r="G717" s="44">
        <v>245</v>
      </c>
      <c r="H717" s="44">
        <v>258</v>
      </c>
      <c r="I717" s="44">
        <v>1333</v>
      </c>
      <c r="J717" s="44">
        <v>94</v>
      </c>
      <c r="K717" s="44">
        <v>1650</v>
      </c>
      <c r="L717" s="44">
        <v>1744</v>
      </c>
      <c r="M717" s="44">
        <f t="shared" si="34"/>
        <v>189.42857142857142</v>
      </c>
      <c r="N717" s="44">
        <f t="shared" si="35"/>
        <v>12.142857142857142</v>
      </c>
    </row>
    <row r="718" spans="2:14" x14ac:dyDescent="0.2">
      <c r="B718" s="44">
        <v>2016</v>
      </c>
      <c r="C718" s="263">
        <v>42718</v>
      </c>
      <c r="D718" s="264">
        <f t="shared" si="33"/>
        <v>3</v>
      </c>
      <c r="E718" s="44">
        <v>193</v>
      </c>
      <c r="F718" s="44">
        <v>12</v>
      </c>
      <c r="G718" s="44">
        <v>242</v>
      </c>
      <c r="H718" s="44">
        <v>254</v>
      </c>
      <c r="I718" s="44">
        <v>1320</v>
      </c>
      <c r="J718" s="44">
        <v>93</v>
      </c>
      <c r="K718" s="44">
        <v>1643</v>
      </c>
      <c r="L718" s="44">
        <v>1736</v>
      </c>
      <c r="M718" s="44">
        <f t="shared" si="34"/>
        <v>185.14285714285714</v>
      </c>
      <c r="N718" s="44">
        <f t="shared" si="35"/>
        <v>11.571428571428571</v>
      </c>
    </row>
    <row r="719" spans="2:14" x14ac:dyDescent="0.2">
      <c r="B719" s="44">
        <v>2016</v>
      </c>
      <c r="C719" s="263">
        <v>42719</v>
      </c>
      <c r="D719" s="264">
        <f t="shared" si="33"/>
        <v>4</v>
      </c>
      <c r="E719" s="44">
        <v>201</v>
      </c>
      <c r="F719" s="44">
        <v>10</v>
      </c>
      <c r="G719" s="44">
        <v>252</v>
      </c>
      <c r="H719" s="44">
        <v>262</v>
      </c>
      <c r="I719" s="44">
        <v>1335</v>
      </c>
      <c r="J719" s="44">
        <v>89</v>
      </c>
      <c r="K719" s="44">
        <v>1678</v>
      </c>
      <c r="L719" s="44">
        <v>1767</v>
      </c>
      <c r="M719" s="44">
        <f t="shared" si="34"/>
        <v>183.28571428571428</v>
      </c>
      <c r="N719" s="44">
        <f t="shared" si="35"/>
        <v>10.142857142857142</v>
      </c>
    </row>
    <row r="720" spans="2:14" x14ac:dyDescent="0.2">
      <c r="B720" s="44">
        <v>2016</v>
      </c>
      <c r="C720" s="263">
        <v>42720</v>
      </c>
      <c r="D720" s="264">
        <f t="shared" si="33"/>
        <v>5</v>
      </c>
      <c r="E720" s="44">
        <v>208</v>
      </c>
      <c r="F720" s="44">
        <v>9</v>
      </c>
      <c r="G720" s="44">
        <v>268</v>
      </c>
      <c r="H720" s="44">
        <v>277</v>
      </c>
      <c r="I720" s="44">
        <v>1326</v>
      </c>
      <c r="J720" s="44">
        <v>85</v>
      </c>
      <c r="K720" s="44">
        <v>1679</v>
      </c>
      <c r="L720" s="44">
        <v>1764</v>
      </c>
      <c r="M720" s="44">
        <f t="shared" si="34"/>
        <v>171.28571428571428</v>
      </c>
      <c r="N720" s="44">
        <f t="shared" si="35"/>
        <v>10</v>
      </c>
    </row>
    <row r="721" spans="2:14" x14ac:dyDescent="0.2">
      <c r="B721" s="44">
        <v>2016</v>
      </c>
      <c r="C721" s="263">
        <v>42721</v>
      </c>
      <c r="D721" s="264">
        <f t="shared" si="33"/>
        <v>6</v>
      </c>
      <c r="E721" s="44">
        <v>153</v>
      </c>
      <c r="F721" s="44">
        <v>10</v>
      </c>
      <c r="G721" s="44">
        <v>203</v>
      </c>
      <c r="H721" s="44">
        <v>213</v>
      </c>
      <c r="I721" s="44">
        <v>1296</v>
      </c>
      <c r="J721" s="44">
        <v>81</v>
      </c>
      <c r="K721" s="44">
        <v>1653</v>
      </c>
      <c r="L721" s="44">
        <v>1734</v>
      </c>
      <c r="M721" s="44">
        <f t="shared" si="34"/>
        <v>159.14285714285714</v>
      </c>
      <c r="N721" s="44">
        <f t="shared" si="35"/>
        <v>10.571428571428571</v>
      </c>
    </row>
    <row r="722" spans="2:14" x14ac:dyDescent="0.2">
      <c r="B722" s="44">
        <v>2016</v>
      </c>
      <c r="C722" s="263">
        <v>42722</v>
      </c>
      <c r="D722" s="264">
        <f t="shared" si="33"/>
        <v>7</v>
      </c>
      <c r="E722" s="44">
        <v>120</v>
      </c>
      <c r="F722" s="44">
        <v>8</v>
      </c>
      <c r="G722" s="44">
        <v>188</v>
      </c>
      <c r="H722" s="44">
        <v>196</v>
      </c>
      <c r="I722" s="44">
        <v>1283</v>
      </c>
      <c r="J722" s="44">
        <v>71</v>
      </c>
      <c r="K722" s="44">
        <v>1641</v>
      </c>
      <c r="L722" s="44">
        <v>1712</v>
      </c>
      <c r="M722" s="44">
        <f t="shared" si="34"/>
        <v>151.42857142857142</v>
      </c>
      <c r="N722" s="44">
        <f t="shared" si="35"/>
        <v>9.8571428571428577</v>
      </c>
    </row>
    <row r="723" spans="2:14" x14ac:dyDescent="0.2">
      <c r="B723" s="44">
        <v>2016</v>
      </c>
      <c r="C723" s="263">
        <v>42723</v>
      </c>
      <c r="D723" s="264">
        <f t="shared" si="33"/>
        <v>1</v>
      </c>
      <c r="E723" s="44">
        <v>121</v>
      </c>
      <c r="F723" s="44">
        <v>8</v>
      </c>
      <c r="G723" s="44">
        <v>149</v>
      </c>
      <c r="H723" s="44">
        <v>157</v>
      </c>
      <c r="I723" s="44">
        <v>1199</v>
      </c>
      <c r="J723" s="44">
        <v>70</v>
      </c>
      <c r="K723" s="44">
        <v>1547</v>
      </c>
      <c r="L723" s="44">
        <v>1617</v>
      </c>
      <c r="M723" s="44">
        <f t="shared" si="34"/>
        <v>149.85714285714286</v>
      </c>
      <c r="N723" s="44">
        <f t="shared" si="35"/>
        <v>10.571428571428571</v>
      </c>
    </row>
    <row r="724" spans="2:14" x14ac:dyDescent="0.2">
      <c r="B724" s="44">
        <v>2016</v>
      </c>
      <c r="C724" s="263">
        <v>42724</v>
      </c>
      <c r="D724" s="264">
        <f t="shared" si="33"/>
        <v>2</v>
      </c>
      <c r="E724" s="44">
        <v>118</v>
      </c>
      <c r="F724" s="44">
        <v>17</v>
      </c>
      <c r="G724" s="44">
        <v>152</v>
      </c>
      <c r="H724" s="44">
        <v>169</v>
      </c>
      <c r="I724" s="44">
        <v>1114</v>
      </c>
      <c r="J724" s="44">
        <v>74</v>
      </c>
      <c r="K724" s="44">
        <v>1454</v>
      </c>
      <c r="L724" s="44">
        <v>1528</v>
      </c>
      <c r="M724" s="44">
        <f t="shared" si="34"/>
        <v>141.71428571428572</v>
      </c>
      <c r="N724" s="44">
        <f t="shared" si="35"/>
        <v>10.714285714285714</v>
      </c>
    </row>
    <row r="725" spans="2:14" x14ac:dyDescent="0.2">
      <c r="B725" s="44">
        <v>2016</v>
      </c>
      <c r="C725" s="263">
        <v>42725</v>
      </c>
      <c r="D725" s="264">
        <f t="shared" si="33"/>
        <v>3</v>
      </c>
      <c r="E725" s="44">
        <v>139</v>
      </c>
      <c r="F725" s="44">
        <v>7</v>
      </c>
      <c r="G725" s="44">
        <v>181</v>
      </c>
      <c r="H725" s="44">
        <v>188</v>
      </c>
      <c r="I725" s="44">
        <v>1060</v>
      </c>
      <c r="J725" s="44">
        <v>69</v>
      </c>
      <c r="K725" s="44">
        <v>1393</v>
      </c>
      <c r="L725" s="44">
        <v>1462</v>
      </c>
      <c r="M725" s="44">
        <f t="shared" si="34"/>
        <v>137.71428571428572</v>
      </c>
      <c r="N725" s="44">
        <f t="shared" si="35"/>
        <v>11.285714285714286</v>
      </c>
    </row>
    <row r="726" spans="2:14" x14ac:dyDescent="0.2">
      <c r="B726" s="44">
        <v>2016</v>
      </c>
      <c r="C726" s="263">
        <v>42726</v>
      </c>
      <c r="D726" s="264">
        <f t="shared" si="33"/>
        <v>4</v>
      </c>
      <c r="E726" s="44">
        <v>190</v>
      </c>
      <c r="F726" s="44">
        <v>15</v>
      </c>
      <c r="G726" s="44">
        <v>242</v>
      </c>
      <c r="H726" s="44">
        <v>257</v>
      </c>
      <c r="I726" s="44">
        <v>1049</v>
      </c>
      <c r="J726" s="44">
        <v>74</v>
      </c>
      <c r="K726" s="44">
        <v>1383</v>
      </c>
      <c r="L726" s="44">
        <v>1457</v>
      </c>
      <c r="M726" s="44">
        <f t="shared" si="34"/>
        <v>131.14285714285714</v>
      </c>
      <c r="N726" s="44">
        <f t="shared" si="35"/>
        <v>11</v>
      </c>
    </row>
    <row r="727" spans="2:14" x14ac:dyDescent="0.2">
      <c r="B727" s="44">
        <v>2016</v>
      </c>
      <c r="C727" s="263">
        <v>42727</v>
      </c>
      <c r="D727" s="264">
        <f t="shared" si="33"/>
        <v>5</v>
      </c>
      <c r="E727" s="44">
        <v>151</v>
      </c>
      <c r="F727" s="44">
        <v>10</v>
      </c>
      <c r="G727" s="44">
        <v>193</v>
      </c>
      <c r="H727" s="44">
        <v>203</v>
      </c>
      <c r="I727" s="44">
        <v>992</v>
      </c>
      <c r="J727" s="44">
        <v>75</v>
      </c>
      <c r="K727" s="44">
        <v>1308</v>
      </c>
      <c r="L727" s="44">
        <v>1383</v>
      </c>
      <c r="M727" s="44">
        <f t="shared" si="34"/>
        <v>129.57142857142858</v>
      </c>
      <c r="N727" s="44">
        <f t="shared" si="35"/>
        <v>11.142857142857142</v>
      </c>
    </row>
    <row r="728" spans="2:14" x14ac:dyDescent="0.2">
      <c r="B728" s="44">
        <v>2016</v>
      </c>
      <c r="C728" s="263">
        <v>42728</v>
      </c>
      <c r="D728" s="264">
        <f t="shared" si="33"/>
        <v>6</v>
      </c>
      <c r="E728" s="44">
        <v>125</v>
      </c>
      <c r="F728" s="44">
        <v>14</v>
      </c>
      <c r="G728" s="44">
        <v>170</v>
      </c>
      <c r="H728" s="44">
        <v>184</v>
      </c>
      <c r="I728" s="44">
        <v>964</v>
      </c>
      <c r="J728" s="44">
        <v>79</v>
      </c>
      <c r="K728" s="44">
        <v>1275</v>
      </c>
      <c r="L728" s="44">
        <v>1354</v>
      </c>
      <c r="M728" s="44">
        <f t="shared" si="34"/>
        <v>132.71428571428572</v>
      </c>
      <c r="N728" s="44">
        <f t="shared" si="35"/>
        <v>9.7142857142857135</v>
      </c>
    </row>
    <row r="729" spans="2:14" x14ac:dyDescent="0.2">
      <c r="B729" s="44">
        <v>2016</v>
      </c>
      <c r="C729" s="263">
        <v>42729</v>
      </c>
      <c r="D729" s="264">
        <f t="shared" si="33"/>
        <v>7</v>
      </c>
      <c r="E729" s="44">
        <v>74</v>
      </c>
      <c r="F729" s="44">
        <v>6</v>
      </c>
      <c r="G729" s="44">
        <v>110</v>
      </c>
      <c r="H729" s="44">
        <v>116</v>
      </c>
      <c r="I729" s="44">
        <v>918</v>
      </c>
      <c r="J729" s="44">
        <v>77</v>
      </c>
      <c r="K729" s="44">
        <v>1197</v>
      </c>
      <c r="L729" s="44">
        <v>1274</v>
      </c>
      <c r="M729" s="44">
        <f t="shared" si="34"/>
        <v>132.14285714285714</v>
      </c>
      <c r="N729" s="44">
        <f t="shared" si="35"/>
        <v>10.285714285714286</v>
      </c>
    </row>
    <row r="730" spans="2:14" x14ac:dyDescent="0.2">
      <c r="B730" s="44">
        <v>2016</v>
      </c>
      <c r="C730" s="263">
        <v>42730</v>
      </c>
      <c r="D730" s="264">
        <f t="shared" si="33"/>
        <v>1</v>
      </c>
      <c r="E730" s="44">
        <v>110</v>
      </c>
      <c r="F730" s="44">
        <v>9</v>
      </c>
      <c r="G730" s="44">
        <v>135</v>
      </c>
      <c r="H730" s="44">
        <v>144</v>
      </c>
      <c r="I730" s="44">
        <v>907</v>
      </c>
      <c r="J730" s="44">
        <v>78</v>
      </c>
      <c r="K730" s="44">
        <v>1183</v>
      </c>
      <c r="L730" s="44">
        <v>1261</v>
      </c>
      <c r="M730" s="44">
        <f t="shared" si="34"/>
        <v>119.85714285714286</v>
      </c>
      <c r="N730" s="44">
        <f t="shared" si="35"/>
        <v>8.8571428571428577</v>
      </c>
    </row>
    <row r="731" spans="2:14" x14ac:dyDescent="0.2">
      <c r="B731" s="44">
        <v>2016</v>
      </c>
      <c r="C731" s="263">
        <v>42731</v>
      </c>
      <c r="D731" s="264">
        <f t="shared" si="33"/>
        <v>2</v>
      </c>
      <c r="E731" s="44">
        <v>140</v>
      </c>
      <c r="F731" s="44">
        <v>7</v>
      </c>
      <c r="G731" s="44">
        <v>183</v>
      </c>
      <c r="H731" s="44">
        <v>190</v>
      </c>
      <c r="I731" s="44">
        <v>929</v>
      </c>
      <c r="J731" s="44">
        <v>68</v>
      </c>
      <c r="K731" s="44">
        <v>1214</v>
      </c>
      <c r="L731" s="44">
        <v>1282</v>
      </c>
      <c r="M731" s="44">
        <f t="shared" si="34"/>
        <v>115.14285714285714</v>
      </c>
      <c r="N731" s="44">
        <f t="shared" si="35"/>
        <v>9.2857142857142865</v>
      </c>
    </row>
    <row r="732" spans="2:14" x14ac:dyDescent="0.2">
      <c r="B732" s="44">
        <v>2016</v>
      </c>
      <c r="C732" s="263">
        <v>42732</v>
      </c>
      <c r="D732" s="264">
        <f t="shared" si="33"/>
        <v>3</v>
      </c>
      <c r="E732" s="44">
        <v>135</v>
      </c>
      <c r="F732" s="44">
        <v>11</v>
      </c>
      <c r="G732" s="44">
        <v>158</v>
      </c>
      <c r="H732" s="44">
        <v>169</v>
      </c>
      <c r="I732" s="44">
        <v>925</v>
      </c>
      <c r="J732" s="44">
        <v>72</v>
      </c>
      <c r="K732" s="44">
        <v>1191</v>
      </c>
      <c r="L732" s="44">
        <v>1263</v>
      </c>
      <c r="M732" s="44">
        <f t="shared" si="34"/>
        <v>110</v>
      </c>
      <c r="N732" s="44">
        <f t="shared" si="35"/>
        <v>8.5714285714285712</v>
      </c>
    </row>
    <row r="733" spans="2:14" x14ac:dyDescent="0.2">
      <c r="B733" s="44">
        <v>2016</v>
      </c>
      <c r="C733" s="263">
        <v>42733</v>
      </c>
      <c r="D733" s="264">
        <f t="shared" si="33"/>
        <v>4</v>
      </c>
      <c r="E733" s="44">
        <v>104</v>
      </c>
      <c r="F733" s="44">
        <v>5</v>
      </c>
      <c r="G733" s="44">
        <v>129</v>
      </c>
      <c r="H733" s="44">
        <v>134</v>
      </c>
      <c r="I733" s="44">
        <v>839</v>
      </c>
      <c r="J733" s="44">
        <v>62</v>
      </c>
      <c r="K733" s="44">
        <v>1078</v>
      </c>
      <c r="L733" s="44">
        <v>1140</v>
      </c>
      <c r="M733" s="44">
        <f t="shared" si="34"/>
        <v>113.42857142857143</v>
      </c>
      <c r="N733" s="44">
        <f t="shared" si="35"/>
        <v>8.7142857142857135</v>
      </c>
    </row>
    <row r="734" spans="2:14" x14ac:dyDescent="0.2">
      <c r="B734" s="44">
        <v>2016</v>
      </c>
      <c r="C734" s="263">
        <v>42734</v>
      </c>
      <c r="D734" s="264">
        <f t="shared" si="33"/>
        <v>5</v>
      </c>
      <c r="E734" s="44">
        <v>118</v>
      </c>
      <c r="F734" s="44">
        <v>13</v>
      </c>
      <c r="G734" s="44">
        <v>155</v>
      </c>
      <c r="H734" s="44">
        <v>168</v>
      </c>
      <c r="I734" s="44">
        <v>806</v>
      </c>
      <c r="J734" s="44">
        <v>65</v>
      </c>
      <c r="K734" s="44">
        <v>1040</v>
      </c>
      <c r="L734" s="44">
        <v>1105</v>
      </c>
      <c r="M734" s="44">
        <f t="shared" si="34"/>
        <v>114.71428571428571</v>
      </c>
      <c r="N734" s="44">
        <f t="shared" si="35"/>
        <v>8.7142857142857135</v>
      </c>
    </row>
    <row r="735" spans="2:14" x14ac:dyDescent="0.2">
      <c r="B735" s="44">
        <v>2016</v>
      </c>
      <c r="C735" s="263">
        <v>42735</v>
      </c>
      <c r="D735" s="264">
        <f t="shared" si="33"/>
        <v>6</v>
      </c>
      <c r="E735" s="44">
        <v>89</v>
      </c>
      <c r="F735" s="44">
        <v>9</v>
      </c>
      <c r="G735" s="44">
        <v>113</v>
      </c>
      <c r="H735" s="44">
        <v>122</v>
      </c>
      <c r="I735" s="44">
        <v>770</v>
      </c>
      <c r="J735" s="44">
        <v>60</v>
      </c>
      <c r="K735" s="44">
        <v>983</v>
      </c>
      <c r="L735" s="44">
        <v>1043</v>
      </c>
      <c r="M735" s="44">
        <f t="shared" si="34"/>
        <v>116.71428571428571</v>
      </c>
      <c r="N735" s="44">
        <f t="shared" si="35"/>
        <v>9.5714285714285712</v>
      </c>
    </row>
    <row r="736" spans="2:14" x14ac:dyDescent="0.2">
      <c r="B736" s="44">
        <v>2017</v>
      </c>
      <c r="C736" s="263">
        <v>42736</v>
      </c>
      <c r="D736" s="264">
        <f t="shared" si="33"/>
        <v>7</v>
      </c>
      <c r="E736" s="44">
        <v>98</v>
      </c>
      <c r="F736" s="44">
        <v>7</v>
      </c>
      <c r="G736" s="44">
        <v>151</v>
      </c>
      <c r="H736" s="44">
        <v>158</v>
      </c>
      <c r="I736" s="44">
        <v>794</v>
      </c>
      <c r="J736" s="44">
        <v>61</v>
      </c>
      <c r="K736" s="44">
        <v>1024</v>
      </c>
      <c r="L736" s="44">
        <v>1085</v>
      </c>
      <c r="M736" s="44">
        <f t="shared" si="34"/>
        <v>120.57142857142857</v>
      </c>
      <c r="N736" s="44">
        <f t="shared" si="35"/>
        <v>9.4285714285714288</v>
      </c>
    </row>
    <row r="737" spans="2:14" x14ac:dyDescent="0.2">
      <c r="B737" s="44">
        <v>2017</v>
      </c>
      <c r="C737" s="263">
        <v>42737</v>
      </c>
      <c r="D737" s="264">
        <f t="shared" si="33"/>
        <v>1</v>
      </c>
      <c r="E737" s="44">
        <v>119</v>
      </c>
      <c r="F737" s="44">
        <v>9</v>
      </c>
      <c r="G737" s="44">
        <v>151</v>
      </c>
      <c r="H737" s="44">
        <v>160</v>
      </c>
      <c r="I737" s="44">
        <v>803</v>
      </c>
      <c r="J737" s="44">
        <v>61</v>
      </c>
      <c r="K737" s="44">
        <v>1040</v>
      </c>
      <c r="L737" s="44">
        <v>1101</v>
      </c>
      <c r="M737" s="44">
        <f t="shared" si="34"/>
        <v>128.71428571428572</v>
      </c>
      <c r="N737" s="44">
        <f t="shared" si="35"/>
        <v>9.8571428571428577</v>
      </c>
    </row>
    <row r="738" spans="2:14" x14ac:dyDescent="0.2">
      <c r="B738" s="44">
        <v>2017</v>
      </c>
      <c r="C738" s="263">
        <v>42738</v>
      </c>
      <c r="D738" s="264">
        <f t="shared" si="33"/>
        <v>2</v>
      </c>
      <c r="E738" s="44">
        <v>154</v>
      </c>
      <c r="F738" s="44">
        <v>13</v>
      </c>
      <c r="G738" s="44">
        <v>185</v>
      </c>
      <c r="H738" s="44">
        <v>198</v>
      </c>
      <c r="I738" s="44">
        <v>817</v>
      </c>
      <c r="J738" s="44">
        <v>67</v>
      </c>
      <c r="K738" s="44">
        <v>1042</v>
      </c>
      <c r="L738" s="44">
        <v>1109</v>
      </c>
      <c r="M738" s="44">
        <f t="shared" si="34"/>
        <v>134.85714285714286</v>
      </c>
      <c r="N738" s="44">
        <f t="shared" si="35"/>
        <v>9.5714285714285712</v>
      </c>
    </row>
    <row r="739" spans="2:14" x14ac:dyDescent="0.2">
      <c r="B739" s="44">
        <v>2017</v>
      </c>
      <c r="C739" s="263">
        <v>42739</v>
      </c>
      <c r="D739" s="264">
        <f t="shared" si="33"/>
        <v>3</v>
      </c>
      <c r="E739" s="44">
        <v>162</v>
      </c>
      <c r="F739" s="44">
        <v>10</v>
      </c>
      <c r="G739" s="44">
        <v>187</v>
      </c>
      <c r="H739" s="44">
        <v>197</v>
      </c>
      <c r="I739" s="44">
        <v>844</v>
      </c>
      <c r="J739" s="44">
        <v>66</v>
      </c>
      <c r="K739" s="44">
        <v>1071</v>
      </c>
      <c r="L739" s="44">
        <v>1137</v>
      </c>
      <c r="M739" s="44">
        <f t="shared" si="34"/>
        <v>140.28571428571428</v>
      </c>
      <c r="N739" s="44">
        <f t="shared" si="35"/>
        <v>9.7142857142857135</v>
      </c>
    </row>
    <row r="740" spans="2:14" x14ac:dyDescent="0.2">
      <c r="B740" s="44">
        <v>2017</v>
      </c>
      <c r="C740" s="263">
        <v>42740</v>
      </c>
      <c r="D740" s="264">
        <f t="shared" si="33"/>
        <v>4</v>
      </c>
      <c r="E740" s="44">
        <v>161</v>
      </c>
      <c r="F740" s="44">
        <v>8</v>
      </c>
      <c r="G740" s="44">
        <v>190</v>
      </c>
      <c r="H740" s="44">
        <v>198</v>
      </c>
      <c r="I740" s="44">
        <v>901</v>
      </c>
      <c r="J740" s="44">
        <v>69</v>
      </c>
      <c r="K740" s="44">
        <v>1132</v>
      </c>
      <c r="L740" s="44">
        <v>1201</v>
      </c>
      <c r="M740" s="44">
        <f t="shared" si="34"/>
        <v>140.42857142857142</v>
      </c>
      <c r="N740" s="44">
        <f t="shared" si="35"/>
        <v>10.571428571428571</v>
      </c>
    </row>
    <row r="741" spans="2:14" x14ac:dyDescent="0.2">
      <c r="B741" s="44">
        <v>2017</v>
      </c>
      <c r="C741" s="263">
        <v>42741</v>
      </c>
      <c r="D741" s="264">
        <f t="shared" si="33"/>
        <v>5</v>
      </c>
      <c r="E741" s="44">
        <v>161</v>
      </c>
      <c r="F741" s="44">
        <v>11</v>
      </c>
      <c r="G741" s="44">
        <v>181</v>
      </c>
      <c r="H741" s="44">
        <v>192</v>
      </c>
      <c r="I741" s="44">
        <v>944</v>
      </c>
      <c r="J741" s="44">
        <v>67</v>
      </c>
      <c r="K741" s="44">
        <v>1158</v>
      </c>
      <c r="L741" s="44">
        <v>1225</v>
      </c>
      <c r="M741" s="44">
        <f t="shared" si="34"/>
        <v>145.14285714285714</v>
      </c>
      <c r="N741" s="44">
        <f t="shared" si="35"/>
        <v>10.428571428571429</v>
      </c>
    </row>
    <row r="742" spans="2:14" x14ac:dyDescent="0.2">
      <c r="B742" s="44">
        <v>2017</v>
      </c>
      <c r="C742" s="263">
        <v>42742</v>
      </c>
      <c r="D742" s="264">
        <f t="shared" si="33"/>
        <v>6</v>
      </c>
      <c r="E742" s="44">
        <v>127</v>
      </c>
      <c r="F742" s="44">
        <v>10</v>
      </c>
      <c r="G742" s="44">
        <v>165</v>
      </c>
      <c r="H742" s="44">
        <v>175</v>
      </c>
      <c r="I742" s="44">
        <v>982</v>
      </c>
      <c r="J742" s="44">
        <v>68</v>
      </c>
      <c r="K742" s="44">
        <v>1210</v>
      </c>
      <c r="L742" s="44">
        <v>1278</v>
      </c>
      <c r="M742" s="44">
        <f t="shared" si="34"/>
        <v>144.85714285714286</v>
      </c>
      <c r="N742" s="44">
        <f t="shared" si="35"/>
        <v>10.142857142857142</v>
      </c>
    </row>
    <row r="743" spans="2:14" x14ac:dyDescent="0.2">
      <c r="B743" s="44">
        <v>2017</v>
      </c>
      <c r="C743" s="263">
        <v>42743</v>
      </c>
      <c r="D743" s="264">
        <f t="shared" si="33"/>
        <v>7</v>
      </c>
      <c r="E743" s="44">
        <v>99</v>
      </c>
      <c r="F743" s="44">
        <v>13</v>
      </c>
      <c r="G743" s="44">
        <v>162</v>
      </c>
      <c r="H743" s="44">
        <v>175</v>
      </c>
      <c r="I743" s="44">
        <v>983</v>
      </c>
      <c r="J743" s="44">
        <v>74</v>
      </c>
      <c r="K743" s="44">
        <v>1221</v>
      </c>
      <c r="L743" s="44">
        <v>1295</v>
      </c>
      <c r="M743" s="44">
        <f t="shared" si="34"/>
        <v>144.42857142857142</v>
      </c>
      <c r="N743" s="44">
        <f t="shared" si="35"/>
        <v>10.285714285714286</v>
      </c>
    </row>
    <row r="744" spans="2:14" x14ac:dyDescent="0.2">
      <c r="B744" s="44">
        <v>2017</v>
      </c>
      <c r="C744" s="263">
        <v>42744</v>
      </c>
      <c r="D744" s="264">
        <f t="shared" si="33"/>
        <v>1</v>
      </c>
      <c r="E744" s="44">
        <v>152</v>
      </c>
      <c r="F744" s="44">
        <v>8</v>
      </c>
      <c r="G744" s="44">
        <v>172</v>
      </c>
      <c r="H744" s="44">
        <v>180</v>
      </c>
      <c r="I744" s="44">
        <v>1016</v>
      </c>
      <c r="J744" s="44">
        <v>73</v>
      </c>
      <c r="K744" s="44">
        <v>1242</v>
      </c>
      <c r="L744" s="44">
        <v>1315</v>
      </c>
      <c r="M744" s="44">
        <f t="shared" si="34"/>
        <v>146.85714285714286</v>
      </c>
      <c r="N744" s="44">
        <f t="shared" si="35"/>
        <v>10.142857142857142</v>
      </c>
    </row>
    <row r="745" spans="2:14" x14ac:dyDescent="0.2">
      <c r="B745" s="44">
        <v>2017</v>
      </c>
      <c r="C745" s="263">
        <v>42745</v>
      </c>
      <c r="D745" s="264">
        <f t="shared" si="33"/>
        <v>2</v>
      </c>
      <c r="E745" s="44">
        <v>152</v>
      </c>
      <c r="F745" s="44">
        <v>11</v>
      </c>
      <c r="G745" s="44">
        <v>177</v>
      </c>
      <c r="H745" s="44">
        <v>188</v>
      </c>
      <c r="I745" s="44">
        <v>1014</v>
      </c>
      <c r="J745" s="44">
        <v>71</v>
      </c>
      <c r="K745" s="44">
        <v>1234</v>
      </c>
      <c r="L745" s="44">
        <v>1305</v>
      </c>
      <c r="M745" s="44">
        <f t="shared" si="34"/>
        <v>149</v>
      </c>
      <c r="N745" s="44">
        <f t="shared" si="35"/>
        <v>10</v>
      </c>
    </row>
    <row r="746" spans="2:14" x14ac:dyDescent="0.2">
      <c r="B746" s="44">
        <v>2017</v>
      </c>
      <c r="C746" s="263">
        <v>42746</v>
      </c>
      <c r="D746" s="264">
        <f t="shared" si="33"/>
        <v>3</v>
      </c>
      <c r="E746" s="44">
        <v>159</v>
      </c>
      <c r="F746" s="44">
        <v>11</v>
      </c>
      <c r="G746" s="44">
        <v>178</v>
      </c>
      <c r="H746" s="44">
        <v>189</v>
      </c>
      <c r="I746" s="44">
        <v>1011</v>
      </c>
      <c r="J746" s="44">
        <v>72</v>
      </c>
      <c r="K746" s="44">
        <v>1225</v>
      </c>
      <c r="L746" s="44">
        <v>1297</v>
      </c>
      <c r="M746" s="44">
        <f t="shared" si="34"/>
        <v>151.71428571428572</v>
      </c>
      <c r="N746" s="44">
        <f t="shared" si="35"/>
        <v>9.7142857142857135</v>
      </c>
    </row>
    <row r="747" spans="2:14" x14ac:dyDescent="0.2">
      <c r="B747" s="44">
        <v>2017</v>
      </c>
      <c r="C747" s="263">
        <v>42747</v>
      </c>
      <c r="D747" s="264">
        <f t="shared" si="33"/>
        <v>4</v>
      </c>
      <c r="E747" s="44">
        <v>178</v>
      </c>
      <c r="F747" s="44">
        <v>7</v>
      </c>
      <c r="G747" s="44">
        <v>198</v>
      </c>
      <c r="H747" s="44">
        <v>205</v>
      </c>
      <c r="I747" s="44">
        <v>1028</v>
      </c>
      <c r="J747" s="44">
        <v>71</v>
      </c>
      <c r="K747" s="44">
        <v>1233</v>
      </c>
      <c r="L747" s="44">
        <v>1304</v>
      </c>
      <c r="M747" s="44">
        <f t="shared" si="34"/>
        <v>150.71428571428572</v>
      </c>
      <c r="N747" s="44">
        <f t="shared" si="35"/>
        <v>8.8571428571428577</v>
      </c>
    </row>
    <row r="748" spans="2:14" x14ac:dyDescent="0.2">
      <c r="B748" s="44">
        <v>2017</v>
      </c>
      <c r="C748" s="263">
        <v>42748</v>
      </c>
      <c r="D748" s="264">
        <f t="shared" si="33"/>
        <v>5</v>
      </c>
      <c r="E748" s="44">
        <v>176</v>
      </c>
      <c r="F748" s="44">
        <v>10</v>
      </c>
      <c r="G748" s="44">
        <v>194</v>
      </c>
      <c r="H748" s="44">
        <v>204</v>
      </c>
      <c r="I748" s="44">
        <v>1043</v>
      </c>
      <c r="J748" s="44">
        <v>70</v>
      </c>
      <c r="K748" s="44">
        <v>1246</v>
      </c>
      <c r="L748" s="44">
        <v>1316</v>
      </c>
      <c r="M748" s="44">
        <f t="shared" si="34"/>
        <v>151.71428571428572</v>
      </c>
      <c r="N748" s="44">
        <f t="shared" si="35"/>
        <v>9.2857142857142865</v>
      </c>
    </row>
    <row r="749" spans="2:14" x14ac:dyDescent="0.2">
      <c r="B749" s="44">
        <v>2017</v>
      </c>
      <c r="C749" s="263">
        <v>42749</v>
      </c>
      <c r="D749" s="264">
        <f t="shared" si="33"/>
        <v>6</v>
      </c>
      <c r="E749" s="44">
        <v>146</v>
      </c>
      <c r="F749" s="44">
        <v>8</v>
      </c>
      <c r="G749" s="44">
        <v>201</v>
      </c>
      <c r="H749" s="44">
        <v>209</v>
      </c>
      <c r="I749" s="44">
        <v>1062</v>
      </c>
      <c r="J749" s="44">
        <v>68</v>
      </c>
      <c r="K749" s="44">
        <v>1282</v>
      </c>
      <c r="L749" s="44">
        <v>1350</v>
      </c>
      <c r="M749" s="44">
        <f t="shared" si="34"/>
        <v>149.57142857142858</v>
      </c>
      <c r="N749" s="44">
        <f t="shared" si="35"/>
        <v>8.2857142857142865</v>
      </c>
    </row>
    <row r="750" spans="2:14" x14ac:dyDescent="0.2">
      <c r="B750" s="44">
        <v>2017</v>
      </c>
      <c r="C750" s="263">
        <v>42750</v>
      </c>
      <c r="D750" s="264">
        <f t="shared" si="33"/>
        <v>7</v>
      </c>
      <c r="E750" s="44">
        <v>92</v>
      </c>
      <c r="F750" s="44">
        <v>7</v>
      </c>
      <c r="G750" s="44">
        <v>123</v>
      </c>
      <c r="H750" s="44">
        <v>130</v>
      </c>
      <c r="I750" s="44">
        <v>1055</v>
      </c>
      <c r="J750" s="44">
        <v>62</v>
      </c>
      <c r="K750" s="44">
        <v>1243</v>
      </c>
      <c r="L750" s="44">
        <v>1305</v>
      </c>
      <c r="M750" s="44">
        <f t="shared" si="34"/>
        <v>147</v>
      </c>
      <c r="N750" s="44">
        <f t="shared" si="35"/>
        <v>7.4285714285714288</v>
      </c>
    </row>
    <row r="751" spans="2:14" x14ac:dyDescent="0.2">
      <c r="B751" s="44">
        <v>2017</v>
      </c>
      <c r="C751" s="263">
        <v>42751</v>
      </c>
      <c r="D751" s="264">
        <f t="shared" si="33"/>
        <v>1</v>
      </c>
      <c r="E751" s="44">
        <v>159</v>
      </c>
      <c r="F751" s="44">
        <v>11</v>
      </c>
      <c r="G751" s="44">
        <v>183</v>
      </c>
      <c r="H751" s="44">
        <v>194</v>
      </c>
      <c r="I751" s="44">
        <v>1062</v>
      </c>
      <c r="J751" s="44">
        <v>65</v>
      </c>
      <c r="K751" s="44">
        <v>1254</v>
      </c>
      <c r="L751" s="44">
        <v>1319</v>
      </c>
      <c r="M751" s="44">
        <f t="shared" si="34"/>
        <v>141.28571428571428</v>
      </c>
      <c r="N751" s="44">
        <f t="shared" si="35"/>
        <v>7.2857142857142856</v>
      </c>
    </row>
    <row r="752" spans="2:14" x14ac:dyDescent="0.2">
      <c r="B752" s="44">
        <v>2017</v>
      </c>
      <c r="C752" s="263">
        <v>42752</v>
      </c>
      <c r="D752" s="264">
        <f t="shared" si="33"/>
        <v>2</v>
      </c>
      <c r="E752" s="44">
        <v>137</v>
      </c>
      <c r="F752" s="44">
        <v>4</v>
      </c>
      <c r="G752" s="44">
        <v>163</v>
      </c>
      <c r="H752" s="44">
        <v>167</v>
      </c>
      <c r="I752" s="44">
        <v>1047</v>
      </c>
      <c r="J752" s="44">
        <v>58</v>
      </c>
      <c r="K752" s="44">
        <v>1240</v>
      </c>
      <c r="L752" s="44">
        <v>1298</v>
      </c>
      <c r="M752" s="44">
        <f t="shared" si="34"/>
        <v>139.71428571428572</v>
      </c>
      <c r="N752" s="44">
        <f t="shared" si="35"/>
        <v>7.8571428571428568</v>
      </c>
    </row>
    <row r="753" spans="2:14" x14ac:dyDescent="0.2">
      <c r="B753" s="44">
        <v>2017</v>
      </c>
      <c r="C753" s="263">
        <v>42753</v>
      </c>
      <c r="D753" s="264">
        <f t="shared" si="33"/>
        <v>3</v>
      </c>
      <c r="E753" s="44">
        <v>141</v>
      </c>
      <c r="F753" s="44">
        <v>5</v>
      </c>
      <c r="G753" s="44">
        <v>164</v>
      </c>
      <c r="H753" s="44">
        <v>169</v>
      </c>
      <c r="I753" s="44">
        <v>1029</v>
      </c>
      <c r="J753" s="44">
        <v>52</v>
      </c>
      <c r="K753" s="44">
        <v>1226</v>
      </c>
      <c r="L753" s="44">
        <v>1278</v>
      </c>
      <c r="M753" s="44">
        <f t="shared" si="34"/>
        <v>139</v>
      </c>
      <c r="N753" s="44">
        <f t="shared" si="35"/>
        <v>8.1428571428571423</v>
      </c>
    </row>
    <row r="754" spans="2:14" x14ac:dyDescent="0.2">
      <c r="B754" s="44">
        <v>2017</v>
      </c>
      <c r="C754" s="263">
        <v>42754</v>
      </c>
      <c r="D754" s="264">
        <f t="shared" si="33"/>
        <v>4</v>
      </c>
      <c r="E754" s="44">
        <v>138</v>
      </c>
      <c r="F754" s="44">
        <v>6</v>
      </c>
      <c r="G754" s="44">
        <v>167</v>
      </c>
      <c r="H754" s="44">
        <v>173</v>
      </c>
      <c r="I754" s="44">
        <v>989</v>
      </c>
      <c r="J754" s="44">
        <v>51</v>
      </c>
      <c r="K754" s="44">
        <v>1195</v>
      </c>
      <c r="L754" s="44">
        <v>1246</v>
      </c>
      <c r="M754" s="44">
        <f t="shared" si="34"/>
        <v>141.57142857142858</v>
      </c>
      <c r="N754" s="44">
        <f t="shared" si="35"/>
        <v>8.2857142857142865</v>
      </c>
    </row>
    <row r="755" spans="2:14" x14ac:dyDescent="0.2">
      <c r="B755" s="44">
        <v>2017</v>
      </c>
      <c r="C755" s="263">
        <v>42755</v>
      </c>
      <c r="D755" s="264">
        <f t="shared" si="33"/>
        <v>5</v>
      </c>
      <c r="E755" s="44">
        <v>165</v>
      </c>
      <c r="F755" s="44">
        <v>14</v>
      </c>
      <c r="G755" s="44">
        <v>185</v>
      </c>
      <c r="H755" s="44">
        <v>199</v>
      </c>
      <c r="I755" s="44">
        <v>978</v>
      </c>
      <c r="J755" s="44">
        <v>55</v>
      </c>
      <c r="K755" s="44">
        <v>1186</v>
      </c>
      <c r="L755" s="44">
        <v>1241</v>
      </c>
      <c r="M755" s="44">
        <f t="shared" si="34"/>
        <v>140.14285714285714</v>
      </c>
      <c r="N755" s="44">
        <f t="shared" si="35"/>
        <v>7.5714285714285712</v>
      </c>
    </row>
    <row r="756" spans="2:14" x14ac:dyDescent="0.2">
      <c r="B756" s="44">
        <v>2017</v>
      </c>
      <c r="C756" s="263">
        <v>42756</v>
      </c>
      <c r="D756" s="264">
        <f t="shared" si="33"/>
        <v>6</v>
      </c>
      <c r="E756" s="44">
        <v>141</v>
      </c>
      <c r="F756" s="44">
        <v>10</v>
      </c>
      <c r="G756" s="44">
        <v>187</v>
      </c>
      <c r="H756" s="44">
        <v>197</v>
      </c>
      <c r="I756" s="44">
        <v>973</v>
      </c>
      <c r="J756" s="44">
        <v>57</v>
      </c>
      <c r="K756" s="44">
        <v>1172</v>
      </c>
      <c r="L756" s="44">
        <v>1229</v>
      </c>
      <c r="M756" s="44">
        <f t="shared" si="34"/>
        <v>141.42857142857142</v>
      </c>
      <c r="N756" s="44">
        <f t="shared" si="35"/>
        <v>7.8571428571428568</v>
      </c>
    </row>
    <row r="757" spans="2:14" x14ac:dyDescent="0.2">
      <c r="B757" s="44">
        <v>2017</v>
      </c>
      <c r="C757" s="263">
        <v>42757</v>
      </c>
      <c r="D757" s="264">
        <f t="shared" si="33"/>
        <v>7</v>
      </c>
      <c r="E757" s="44">
        <v>110</v>
      </c>
      <c r="F757" s="44">
        <v>8</v>
      </c>
      <c r="G757" s="44">
        <v>162</v>
      </c>
      <c r="H757" s="44">
        <v>170</v>
      </c>
      <c r="I757" s="44">
        <v>991</v>
      </c>
      <c r="J757" s="44">
        <v>58</v>
      </c>
      <c r="K757" s="44">
        <v>1211</v>
      </c>
      <c r="L757" s="44">
        <v>1269</v>
      </c>
      <c r="M757" s="44">
        <f t="shared" si="34"/>
        <v>139.71428571428572</v>
      </c>
      <c r="N757" s="44">
        <f t="shared" si="35"/>
        <v>8</v>
      </c>
    </row>
    <row r="758" spans="2:14" x14ac:dyDescent="0.2">
      <c r="B758" s="44">
        <v>2017</v>
      </c>
      <c r="C758" s="263">
        <v>42758</v>
      </c>
      <c r="D758" s="264">
        <f t="shared" si="33"/>
        <v>1</v>
      </c>
      <c r="E758" s="44">
        <v>149</v>
      </c>
      <c r="F758" s="44">
        <v>6</v>
      </c>
      <c r="G758" s="44">
        <v>185</v>
      </c>
      <c r="H758" s="44">
        <v>191</v>
      </c>
      <c r="I758" s="44">
        <v>981</v>
      </c>
      <c r="J758" s="44">
        <v>53</v>
      </c>
      <c r="K758" s="44">
        <v>1213</v>
      </c>
      <c r="L758" s="44">
        <v>1266</v>
      </c>
      <c r="M758" s="44">
        <f t="shared" si="34"/>
        <v>143.42857142857142</v>
      </c>
      <c r="N758" s="44">
        <f t="shared" si="35"/>
        <v>8</v>
      </c>
    </row>
    <row r="759" spans="2:14" x14ac:dyDescent="0.2">
      <c r="B759" s="44">
        <v>2017</v>
      </c>
      <c r="C759" s="263">
        <v>42759</v>
      </c>
      <c r="D759" s="264">
        <f t="shared" si="33"/>
        <v>2</v>
      </c>
      <c r="E759" s="44">
        <v>146</v>
      </c>
      <c r="F759" s="44">
        <v>6</v>
      </c>
      <c r="G759" s="44">
        <v>168</v>
      </c>
      <c r="H759" s="44">
        <v>174</v>
      </c>
      <c r="I759" s="44">
        <v>990</v>
      </c>
      <c r="J759" s="44">
        <v>55</v>
      </c>
      <c r="K759" s="44">
        <v>1218</v>
      </c>
      <c r="L759" s="44">
        <v>1273</v>
      </c>
      <c r="M759" s="44">
        <f t="shared" si="34"/>
        <v>143.42857142857142</v>
      </c>
      <c r="N759" s="44">
        <f t="shared" si="35"/>
        <v>6.7142857142857144</v>
      </c>
    </row>
    <row r="760" spans="2:14" x14ac:dyDescent="0.2">
      <c r="B760" s="44">
        <v>2017</v>
      </c>
      <c r="C760" s="263">
        <v>42760</v>
      </c>
      <c r="D760" s="264">
        <f t="shared" si="33"/>
        <v>3</v>
      </c>
      <c r="E760" s="44">
        <v>129</v>
      </c>
      <c r="F760" s="44">
        <v>6</v>
      </c>
      <c r="G760" s="44">
        <v>146</v>
      </c>
      <c r="H760" s="44">
        <v>152</v>
      </c>
      <c r="I760" s="44">
        <v>978</v>
      </c>
      <c r="J760" s="44">
        <v>56</v>
      </c>
      <c r="K760" s="44">
        <v>1200</v>
      </c>
      <c r="L760" s="44">
        <v>1256</v>
      </c>
      <c r="M760" s="44">
        <f t="shared" si="34"/>
        <v>144.14285714285714</v>
      </c>
      <c r="N760" s="44">
        <f t="shared" si="35"/>
        <v>6.8571428571428568</v>
      </c>
    </row>
    <row r="761" spans="2:14" x14ac:dyDescent="0.2">
      <c r="B761" s="44">
        <v>2017</v>
      </c>
      <c r="C761" s="263">
        <v>42761</v>
      </c>
      <c r="D761" s="264">
        <f t="shared" si="33"/>
        <v>4</v>
      </c>
      <c r="E761" s="44">
        <v>164</v>
      </c>
      <c r="F761" s="44">
        <v>6</v>
      </c>
      <c r="G761" s="44">
        <v>199</v>
      </c>
      <c r="H761" s="44">
        <v>205</v>
      </c>
      <c r="I761" s="44">
        <v>1004</v>
      </c>
      <c r="J761" s="44">
        <v>56</v>
      </c>
      <c r="K761" s="44">
        <v>1232</v>
      </c>
      <c r="L761" s="44">
        <v>1288</v>
      </c>
      <c r="M761" s="44">
        <f t="shared" si="34"/>
        <v>144</v>
      </c>
      <c r="N761" s="44">
        <f t="shared" si="35"/>
        <v>6.1428571428571432</v>
      </c>
    </row>
    <row r="762" spans="2:14" x14ac:dyDescent="0.2">
      <c r="B762" s="44">
        <v>2017</v>
      </c>
      <c r="C762" s="263">
        <v>42762</v>
      </c>
      <c r="D762" s="264">
        <f t="shared" si="33"/>
        <v>5</v>
      </c>
      <c r="E762" s="44">
        <v>165</v>
      </c>
      <c r="F762" s="44">
        <v>5</v>
      </c>
      <c r="G762" s="44">
        <v>204</v>
      </c>
      <c r="H762" s="44">
        <v>209</v>
      </c>
      <c r="I762" s="44">
        <v>1004</v>
      </c>
      <c r="J762" s="44">
        <v>47</v>
      </c>
      <c r="K762" s="44">
        <v>1251</v>
      </c>
      <c r="L762" s="44">
        <v>1298</v>
      </c>
      <c r="M762" s="44">
        <f t="shared" si="34"/>
        <v>143.85714285714286</v>
      </c>
      <c r="N762" s="44">
        <f t="shared" si="35"/>
        <v>6.1428571428571432</v>
      </c>
    </row>
    <row r="763" spans="2:14" x14ac:dyDescent="0.2">
      <c r="B763" s="44">
        <v>2017</v>
      </c>
      <c r="C763" s="263">
        <v>42763</v>
      </c>
      <c r="D763" s="264">
        <f t="shared" si="33"/>
        <v>6</v>
      </c>
      <c r="E763" s="44">
        <v>146</v>
      </c>
      <c r="F763" s="44">
        <v>11</v>
      </c>
      <c r="G763" s="44">
        <v>191</v>
      </c>
      <c r="H763" s="44">
        <v>202</v>
      </c>
      <c r="I763" s="44">
        <v>1009</v>
      </c>
      <c r="J763" s="44">
        <v>48</v>
      </c>
      <c r="K763" s="44">
        <v>1255</v>
      </c>
      <c r="L763" s="44">
        <v>1303</v>
      </c>
      <c r="M763" s="44">
        <f t="shared" si="34"/>
        <v>142.57142857142858</v>
      </c>
      <c r="N763" s="44">
        <f t="shared" si="35"/>
        <v>6</v>
      </c>
    </row>
    <row r="764" spans="2:14" x14ac:dyDescent="0.2">
      <c r="B764" s="44">
        <v>2017</v>
      </c>
      <c r="C764" s="263">
        <v>42764</v>
      </c>
      <c r="D764" s="264">
        <f t="shared" si="33"/>
        <v>7</v>
      </c>
      <c r="E764" s="44">
        <v>109</v>
      </c>
      <c r="F764" s="44">
        <v>3</v>
      </c>
      <c r="G764" s="44">
        <v>166</v>
      </c>
      <c r="H764" s="44">
        <v>169</v>
      </c>
      <c r="I764" s="44">
        <v>1008</v>
      </c>
      <c r="J764" s="44">
        <v>43</v>
      </c>
      <c r="K764" s="44">
        <v>1259</v>
      </c>
      <c r="L764" s="44">
        <v>1302</v>
      </c>
      <c r="M764" s="44">
        <f t="shared" si="34"/>
        <v>146.85714285714286</v>
      </c>
      <c r="N764" s="44">
        <f t="shared" si="35"/>
        <v>5.4285714285714288</v>
      </c>
    </row>
    <row r="765" spans="2:14" x14ac:dyDescent="0.2">
      <c r="B765" s="44">
        <v>2017</v>
      </c>
      <c r="C765" s="263">
        <v>42765</v>
      </c>
      <c r="D765" s="264">
        <f t="shared" si="33"/>
        <v>1</v>
      </c>
      <c r="E765" s="44">
        <v>148</v>
      </c>
      <c r="F765" s="44">
        <v>6</v>
      </c>
      <c r="G765" s="44">
        <v>175</v>
      </c>
      <c r="H765" s="44">
        <v>181</v>
      </c>
      <c r="I765" s="44">
        <v>1007</v>
      </c>
      <c r="J765" s="44">
        <v>43</v>
      </c>
      <c r="K765" s="44">
        <v>1249</v>
      </c>
      <c r="L765" s="44">
        <v>1292</v>
      </c>
      <c r="M765" s="44">
        <f t="shared" si="34"/>
        <v>146.42857142857142</v>
      </c>
      <c r="N765" s="44">
        <f t="shared" si="35"/>
        <v>5</v>
      </c>
    </row>
    <row r="766" spans="2:14" x14ac:dyDescent="0.2">
      <c r="B766" s="44">
        <v>2017</v>
      </c>
      <c r="C766" s="263">
        <v>42766</v>
      </c>
      <c r="D766" s="264">
        <f t="shared" si="33"/>
        <v>2</v>
      </c>
      <c r="E766" s="44">
        <v>137</v>
      </c>
      <c r="F766" s="44">
        <v>5</v>
      </c>
      <c r="G766" s="44">
        <v>159</v>
      </c>
      <c r="H766" s="44">
        <v>164</v>
      </c>
      <c r="I766" s="44">
        <v>998</v>
      </c>
      <c r="J766" s="44">
        <v>42</v>
      </c>
      <c r="K766" s="44">
        <v>1240</v>
      </c>
      <c r="L766" s="44">
        <v>1282</v>
      </c>
      <c r="M766" s="44">
        <f t="shared" si="34"/>
        <v>149.28571428571428</v>
      </c>
      <c r="N766" s="44">
        <f t="shared" si="35"/>
        <v>5.4285714285714288</v>
      </c>
    </row>
    <row r="767" spans="2:14" x14ac:dyDescent="0.2">
      <c r="B767" s="44">
        <v>2017</v>
      </c>
      <c r="C767" s="263">
        <v>42767</v>
      </c>
      <c r="D767" s="264">
        <f t="shared" si="33"/>
        <v>3</v>
      </c>
      <c r="E767" s="44">
        <v>159</v>
      </c>
      <c r="F767" s="44">
        <v>2</v>
      </c>
      <c r="G767" s="44">
        <v>182</v>
      </c>
      <c r="H767" s="44">
        <v>184</v>
      </c>
      <c r="I767" s="44">
        <v>1028</v>
      </c>
      <c r="J767" s="44">
        <v>38</v>
      </c>
      <c r="K767" s="44">
        <v>1276</v>
      </c>
      <c r="L767" s="44">
        <v>1314</v>
      </c>
      <c r="M767" s="44">
        <f t="shared" si="34"/>
        <v>150</v>
      </c>
      <c r="N767" s="44">
        <f t="shared" si="35"/>
        <v>5.1428571428571432</v>
      </c>
    </row>
    <row r="768" spans="2:14" x14ac:dyDescent="0.2">
      <c r="B768" s="44">
        <v>2017</v>
      </c>
      <c r="C768" s="263">
        <v>42768</v>
      </c>
      <c r="D768" s="264">
        <f t="shared" si="33"/>
        <v>4</v>
      </c>
      <c r="E768" s="44">
        <v>161</v>
      </c>
      <c r="F768" s="44">
        <v>3</v>
      </c>
      <c r="G768" s="44">
        <v>203</v>
      </c>
      <c r="H768" s="44">
        <v>206</v>
      </c>
      <c r="I768" s="44">
        <v>1025</v>
      </c>
      <c r="J768" s="44">
        <v>35</v>
      </c>
      <c r="K768" s="44">
        <v>1280</v>
      </c>
      <c r="L768" s="44">
        <v>1315</v>
      </c>
      <c r="M768" s="44">
        <f t="shared" si="34"/>
        <v>148.14285714285714</v>
      </c>
      <c r="N768" s="44">
        <f t="shared" si="35"/>
        <v>5.2857142857142856</v>
      </c>
    </row>
    <row r="769" spans="2:14" x14ac:dyDescent="0.2">
      <c r="B769" s="44">
        <v>2017</v>
      </c>
      <c r="C769" s="263">
        <v>42769</v>
      </c>
      <c r="D769" s="264">
        <f t="shared" si="33"/>
        <v>5</v>
      </c>
      <c r="E769" s="44">
        <v>185</v>
      </c>
      <c r="F769" s="44">
        <v>8</v>
      </c>
      <c r="G769" s="44">
        <v>224</v>
      </c>
      <c r="H769" s="44">
        <v>232</v>
      </c>
      <c r="I769" s="44">
        <v>1045</v>
      </c>
      <c r="J769" s="44">
        <v>38</v>
      </c>
      <c r="K769" s="44">
        <v>1300</v>
      </c>
      <c r="L769" s="44">
        <v>1338</v>
      </c>
      <c r="M769" s="44">
        <f t="shared" si="34"/>
        <v>146.57142857142858</v>
      </c>
      <c r="N769" s="44">
        <f t="shared" si="35"/>
        <v>5.5714285714285712</v>
      </c>
    </row>
    <row r="770" spans="2:14" x14ac:dyDescent="0.2">
      <c r="B770" s="44">
        <v>2017</v>
      </c>
      <c r="C770" s="263">
        <v>42770</v>
      </c>
      <c r="D770" s="264">
        <f t="shared" si="33"/>
        <v>6</v>
      </c>
      <c r="E770" s="44">
        <v>151</v>
      </c>
      <c r="F770" s="44">
        <v>9</v>
      </c>
      <c r="G770" s="44">
        <v>202</v>
      </c>
      <c r="H770" s="44">
        <v>211</v>
      </c>
      <c r="I770" s="44">
        <v>1050</v>
      </c>
      <c r="J770" s="44">
        <v>36</v>
      </c>
      <c r="K770" s="44">
        <v>1311</v>
      </c>
      <c r="L770" s="44">
        <v>1347</v>
      </c>
      <c r="M770" s="44">
        <f t="shared" si="34"/>
        <v>149.71428571428572</v>
      </c>
      <c r="N770" s="44">
        <f t="shared" si="35"/>
        <v>6.2857142857142856</v>
      </c>
    </row>
    <row r="771" spans="2:14" x14ac:dyDescent="0.2">
      <c r="B771" s="44">
        <v>2017</v>
      </c>
      <c r="C771" s="263">
        <v>42771</v>
      </c>
      <c r="D771" s="264">
        <f t="shared" si="33"/>
        <v>7</v>
      </c>
      <c r="E771" s="44">
        <v>96</v>
      </c>
      <c r="F771" s="44">
        <v>4</v>
      </c>
      <c r="G771" s="44">
        <v>152</v>
      </c>
      <c r="H771" s="44">
        <v>156</v>
      </c>
      <c r="I771" s="44">
        <v>1037</v>
      </c>
      <c r="J771" s="44">
        <v>37</v>
      </c>
      <c r="K771" s="44">
        <v>1297</v>
      </c>
      <c r="L771" s="44">
        <v>1334</v>
      </c>
      <c r="M771" s="44">
        <f t="shared" si="34"/>
        <v>145.42857142857142</v>
      </c>
      <c r="N771" s="44">
        <f t="shared" si="35"/>
        <v>6.8571428571428568</v>
      </c>
    </row>
    <row r="772" spans="2:14" x14ac:dyDescent="0.2">
      <c r="B772" s="44">
        <v>2017</v>
      </c>
      <c r="C772" s="263">
        <v>42772</v>
      </c>
      <c r="D772" s="264">
        <f t="shared" si="33"/>
        <v>1</v>
      </c>
      <c r="E772" s="44">
        <v>137</v>
      </c>
      <c r="F772" s="44">
        <v>8</v>
      </c>
      <c r="G772" s="44">
        <v>155</v>
      </c>
      <c r="H772" s="44">
        <v>163</v>
      </c>
      <c r="I772" s="44">
        <v>1026</v>
      </c>
      <c r="J772" s="44">
        <v>39</v>
      </c>
      <c r="K772" s="44">
        <v>1277</v>
      </c>
      <c r="L772" s="44">
        <v>1316</v>
      </c>
      <c r="M772" s="44">
        <f t="shared" si="34"/>
        <v>142.28571428571428</v>
      </c>
      <c r="N772" s="44">
        <f t="shared" si="35"/>
        <v>7.5714285714285712</v>
      </c>
    </row>
    <row r="773" spans="2:14" x14ac:dyDescent="0.2">
      <c r="B773" s="44">
        <v>2017</v>
      </c>
      <c r="C773" s="263">
        <v>42773</v>
      </c>
      <c r="D773" s="264">
        <f t="shared" si="33"/>
        <v>2</v>
      </c>
      <c r="E773" s="44">
        <v>159</v>
      </c>
      <c r="F773" s="44">
        <v>10</v>
      </c>
      <c r="G773" s="44">
        <v>180</v>
      </c>
      <c r="H773" s="44">
        <v>190</v>
      </c>
      <c r="I773" s="44">
        <v>1048</v>
      </c>
      <c r="J773" s="44">
        <v>44</v>
      </c>
      <c r="K773" s="44">
        <v>1298</v>
      </c>
      <c r="L773" s="44">
        <v>1342</v>
      </c>
      <c r="M773" s="44">
        <f t="shared" si="34"/>
        <v>139</v>
      </c>
      <c r="N773" s="44">
        <f t="shared" si="35"/>
        <v>7.7142857142857144</v>
      </c>
    </row>
    <row r="774" spans="2:14" x14ac:dyDescent="0.2">
      <c r="B774" s="44">
        <v>2017</v>
      </c>
      <c r="C774" s="263">
        <v>42774</v>
      </c>
      <c r="D774" s="264">
        <f t="shared" ref="D774:D837" si="36">IF(WEEKDAY(C774)-1=0,7,WEEKDAY(C774)-1)</f>
        <v>3</v>
      </c>
      <c r="E774" s="44">
        <v>129</v>
      </c>
      <c r="F774" s="44">
        <v>6</v>
      </c>
      <c r="G774" s="44">
        <v>155</v>
      </c>
      <c r="H774" s="44">
        <v>161</v>
      </c>
      <c r="I774" s="44">
        <v>1018</v>
      </c>
      <c r="J774" s="44">
        <v>48</v>
      </c>
      <c r="K774" s="44">
        <v>1271</v>
      </c>
      <c r="L774" s="44">
        <v>1319</v>
      </c>
      <c r="M774" s="44">
        <f t="shared" si="34"/>
        <v>131.28571428571428</v>
      </c>
      <c r="N774" s="44">
        <f t="shared" si="35"/>
        <v>7.7142857142857144</v>
      </c>
    </row>
    <row r="775" spans="2:14" x14ac:dyDescent="0.2">
      <c r="B775" s="44">
        <v>2017</v>
      </c>
      <c r="C775" s="263">
        <v>42775</v>
      </c>
      <c r="D775" s="264">
        <f t="shared" si="36"/>
        <v>4</v>
      </c>
      <c r="E775" s="44">
        <v>139</v>
      </c>
      <c r="F775" s="44">
        <v>8</v>
      </c>
      <c r="G775" s="44">
        <v>161</v>
      </c>
      <c r="H775" s="44">
        <v>169</v>
      </c>
      <c r="I775" s="44">
        <v>996</v>
      </c>
      <c r="J775" s="44">
        <v>53</v>
      </c>
      <c r="K775" s="44">
        <v>1229</v>
      </c>
      <c r="L775" s="44">
        <v>1282</v>
      </c>
      <c r="M775" s="44">
        <f t="shared" si="34"/>
        <v>134.14285714285714</v>
      </c>
      <c r="N775" s="44">
        <f t="shared" si="35"/>
        <v>7.5714285714285712</v>
      </c>
    </row>
    <row r="776" spans="2:14" x14ac:dyDescent="0.2">
      <c r="B776" s="44">
        <v>2017</v>
      </c>
      <c r="C776" s="263">
        <v>42776</v>
      </c>
      <c r="D776" s="264">
        <f t="shared" si="36"/>
        <v>5</v>
      </c>
      <c r="E776" s="44">
        <v>162</v>
      </c>
      <c r="F776" s="44">
        <v>9</v>
      </c>
      <c r="G776" s="44">
        <v>193</v>
      </c>
      <c r="H776" s="44">
        <v>202</v>
      </c>
      <c r="I776" s="44">
        <v>973</v>
      </c>
      <c r="J776" s="44">
        <v>54</v>
      </c>
      <c r="K776" s="44">
        <v>1198</v>
      </c>
      <c r="L776" s="44">
        <v>1252</v>
      </c>
      <c r="M776" s="44">
        <f t="shared" si="34"/>
        <v>131</v>
      </c>
      <c r="N776" s="44">
        <f t="shared" si="35"/>
        <v>7.4285714285714288</v>
      </c>
    </row>
    <row r="777" spans="2:14" x14ac:dyDescent="0.2">
      <c r="B777" s="44">
        <v>2017</v>
      </c>
      <c r="C777" s="263">
        <v>42777</v>
      </c>
      <c r="D777" s="264">
        <f t="shared" si="36"/>
        <v>6</v>
      </c>
      <c r="E777" s="44">
        <v>97</v>
      </c>
      <c r="F777" s="44">
        <v>9</v>
      </c>
      <c r="G777" s="44">
        <v>115</v>
      </c>
      <c r="H777" s="44">
        <v>124</v>
      </c>
      <c r="I777" s="44">
        <v>919</v>
      </c>
      <c r="J777" s="44">
        <v>54</v>
      </c>
      <c r="K777" s="44">
        <v>1111</v>
      </c>
      <c r="L777" s="44">
        <v>1165</v>
      </c>
      <c r="M777" s="44">
        <f t="shared" ref="M777:M840" si="37">(E774+E775+E776+E777+E778+E779+E780)/7</f>
        <v>127.85714285714286</v>
      </c>
      <c r="N777" s="44">
        <f t="shared" ref="N777:N840" si="38">(F774+F775+F776+F777+F778+F779+F780)/7</f>
        <v>7</v>
      </c>
    </row>
    <row r="778" spans="2:14" x14ac:dyDescent="0.2">
      <c r="B778" s="44">
        <v>2017</v>
      </c>
      <c r="C778" s="263">
        <v>42778</v>
      </c>
      <c r="D778" s="264">
        <f t="shared" si="36"/>
        <v>7</v>
      </c>
      <c r="E778" s="44">
        <v>116</v>
      </c>
      <c r="F778" s="44">
        <v>3</v>
      </c>
      <c r="G778" s="44">
        <v>182</v>
      </c>
      <c r="H778" s="44">
        <v>185</v>
      </c>
      <c r="I778" s="44">
        <v>939</v>
      </c>
      <c r="J778" s="44">
        <v>53</v>
      </c>
      <c r="K778" s="44">
        <v>1141</v>
      </c>
      <c r="L778" s="44">
        <v>1194</v>
      </c>
      <c r="M778" s="44">
        <f t="shared" si="37"/>
        <v>130</v>
      </c>
      <c r="N778" s="44">
        <f t="shared" si="38"/>
        <v>6.8571428571428568</v>
      </c>
    </row>
    <row r="779" spans="2:14" x14ac:dyDescent="0.2">
      <c r="B779" s="44">
        <v>2017</v>
      </c>
      <c r="C779" s="263">
        <v>42779</v>
      </c>
      <c r="D779" s="264">
        <f t="shared" si="36"/>
        <v>1</v>
      </c>
      <c r="E779" s="44">
        <v>115</v>
      </c>
      <c r="F779" s="44">
        <v>7</v>
      </c>
      <c r="G779" s="44">
        <v>135</v>
      </c>
      <c r="H779" s="44">
        <v>142</v>
      </c>
      <c r="I779" s="44">
        <v>917</v>
      </c>
      <c r="J779" s="44">
        <v>52</v>
      </c>
      <c r="K779" s="44">
        <v>1121</v>
      </c>
      <c r="L779" s="44">
        <v>1173</v>
      </c>
      <c r="M779" s="44">
        <f t="shared" si="37"/>
        <v>133</v>
      </c>
      <c r="N779" s="44">
        <f t="shared" si="38"/>
        <v>6.8571428571428568</v>
      </c>
    </row>
    <row r="780" spans="2:14" x14ac:dyDescent="0.2">
      <c r="B780" s="44">
        <v>2017</v>
      </c>
      <c r="C780" s="263">
        <v>42780</v>
      </c>
      <c r="D780" s="264">
        <f t="shared" si="36"/>
        <v>2</v>
      </c>
      <c r="E780" s="44">
        <v>137</v>
      </c>
      <c r="F780" s="44">
        <v>7</v>
      </c>
      <c r="G780" s="44">
        <v>165</v>
      </c>
      <c r="H780" s="44">
        <v>172</v>
      </c>
      <c r="I780" s="44">
        <v>895</v>
      </c>
      <c r="J780" s="44">
        <v>49</v>
      </c>
      <c r="K780" s="44">
        <v>1106</v>
      </c>
      <c r="L780" s="44">
        <v>1155</v>
      </c>
      <c r="M780" s="44">
        <f t="shared" si="37"/>
        <v>134.42857142857142</v>
      </c>
      <c r="N780" s="44">
        <f t="shared" si="38"/>
        <v>7.4285714285714288</v>
      </c>
    </row>
    <row r="781" spans="2:14" x14ac:dyDescent="0.2">
      <c r="B781" s="44">
        <v>2017</v>
      </c>
      <c r="C781" s="263">
        <v>42781</v>
      </c>
      <c r="D781" s="264">
        <f t="shared" si="36"/>
        <v>3</v>
      </c>
      <c r="E781" s="44">
        <v>144</v>
      </c>
      <c r="F781" s="44">
        <v>5</v>
      </c>
      <c r="G781" s="44">
        <v>182</v>
      </c>
      <c r="H781" s="44">
        <v>187</v>
      </c>
      <c r="I781" s="44">
        <v>910</v>
      </c>
      <c r="J781" s="44">
        <v>48</v>
      </c>
      <c r="K781" s="44">
        <v>1133</v>
      </c>
      <c r="L781" s="44">
        <v>1181</v>
      </c>
      <c r="M781" s="44">
        <f t="shared" si="37"/>
        <v>143</v>
      </c>
      <c r="N781" s="44">
        <f t="shared" si="38"/>
        <v>7.8571428571428568</v>
      </c>
    </row>
    <row r="782" spans="2:14" x14ac:dyDescent="0.2">
      <c r="B782" s="44">
        <v>2017</v>
      </c>
      <c r="C782" s="263">
        <v>42782</v>
      </c>
      <c r="D782" s="264">
        <f t="shared" si="36"/>
        <v>4</v>
      </c>
      <c r="E782" s="44">
        <v>160</v>
      </c>
      <c r="F782" s="44">
        <v>8</v>
      </c>
      <c r="G782" s="44">
        <v>186</v>
      </c>
      <c r="H782" s="44">
        <v>194</v>
      </c>
      <c r="I782" s="44">
        <v>931</v>
      </c>
      <c r="J782" s="44">
        <v>48</v>
      </c>
      <c r="K782" s="44">
        <v>1158</v>
      </c>
      <c r="L782" s="44">
        <v>1206</v>
      </c>
      <c r="M782" s="44">
        <f t="shared" si="37"/>
        <v>142.71428571428572</v>
      </c>
      <c r="N782" s="44">
        <f t="shared" si="38"/>
        <v>9.4285714285714288</v>
      </c>
    </row>
    <row r="783" spans="2:14" x14ac:dyDescent="0.2">
      <c r="B783" s="44">
        <v>2017</v>
      </c>
      <c r="C783" s="263">
        <v>42783</v>
      </c>
      <c r="D783" s="264">
        <f t="shared" si="36"/>
        <v>5</v>
      </c>
      <c r="E783" s="44">
        <v>172</v>
      </c>
      <c r="F783" s="44">
        <v>13</v>
      </c>
      <c r="G783" s="44">
        <v>207</v>
      </c>
      <c r="H783" s="44">
        <v>220</v>
      </c>
      <c r="I783" s="44">
        <v>941</v>
      </c>
      <c r="J783" s="44">
        <v>52</v>
      </c>
      <c r="K783" s="44">
        <v>1172</v>
      </c>
      <c r="L783" s="44">
        <v>1224</v>
      </c>
      <c r="M783" s="44">
        <f t="shared" si="37"/>
        <v>139.14285714285714</v>
      </c>
      <c r="N783" s="44">
        <f t="shared" si="38"/>
        <v>9.1428571428571423</v>
      </c>
    </row>
    <row r="784" spans="2:14" x14ac:dyDescent="0.2">
      <c r="B784" s="44">
        <v>2017</v>
      </c>
      <c r="C784" s="263">
        <v>42784</v>
      </c>
      <c r="D784" s="264">
        <f t="shared" si="36"/>
        <v>6</v>
      </c>
      <c r="E784" s="44">
        <v>157</v>
      </c>
      <c r="F784" s="44">
        <v>12</v>
      </c>
      <c r="G784" s="44">
        <v>206</v>
      </c>
      <c r="H784" s="44">
        <v>218</v>
      </c>
      <c r="I784" s="44">
        <v>1001</v>
      </c>
      <c r="J784" s="44">
        <v>55</v>
      </c>
      <c r="K784" s="44">
        <v>1263</v>
      </c>
      <c r="L784" s="44">
        <v>1318</v>
      </c>
      <c r="M784" s="44">
        <f t="shared" si="37"/>
        <v>140.28571428571428</v>
      </c>
      <c r="N784" s="44">
        <f t="shared" si="38"/>
        <v>9.7142857142857135</v>
      </c>
    </row>
    <row r="785" spans="2:14" x14ac:dyDescent="0.2">
      <c r="B785" s="44">
        <v>2017</v>
      </c>
      <c r="C785" s="263">
        <v>42785</v>
      </c>
      <c r="D785" s="264">
        <f t="shared" si="36"/>
        <v>7</v>
      </c>
      <c r="E785" s="44">
        <v>114</v>
      </c>
      <c r="F785" s="44">
        <v>14</v>
      </c>
      <c r="G785" s="44">
        <v>145</v>
      </c>
      <c r="H785" s="44">
        <v>159</v>
      </c>
      <c r="I785" s="44">
        <v>999</v>
      </c>
      <c r="J785" s="44">
        <v>66</v>
      </c>
      <c r="K785" s="44">
        <v>1226</v>
      </c>
      <c r="L785" s="44">
        <v>1292</v>
      </c>
      <c r="M785" s="44">
        <f t="shared" si="37"/>
        <v>136.85714285714286</v>
      </c>
      <c r="N785" s="44">
        <f t="shared" si="38"/>
        <v>9.8571428571428577</v>
      </c>
    </row>
    <row r="786" spans="2:14" x14ac:dyDescent="0.2">
      <c r="B786" s="44">
        <v>2017</v>
      </c>
      <c r="C786" s="263">
        <v>42786</v>
      </c>
      <c r="D786" s="264">
        <f t="shared" si="36"/>
        <v>1</v>
      </c>
      <c r="E786" s="44">
        <v>90</v>
      </c>
      <c r="F786" s="44">
        <v>5</v>
      </c>
      <c r="G786" s="44">
        <v>111</v>
      </c>
      <c r="H786" s="44">
        <v>116</v>
      </c>
      <c r="I786" s="44">
        <v>974</v>
      </c>
      <c r="J786" s="44">
        <v>64</v>
      </c>
      <c r="K786" s="44">
        <v>1202</v>
      </c>
      <c r="L786" s="44">
        <v>1266</v>
      </c>
      <c r="M786" s="44">
        <f t="shared" si="37"/>
        <v>135</v>
      </c>
      <c r="N786" s="44">
        <f t="shared" si="38"/>
        <v>10</v>
      </c>
    </row>
    <row r="787" spans="2:14" x14ac:dyDescent="0.2">
      <c r="B787" s="44">
        <v>2017</v>
      </c>
      <c r="C787" s="263">
        <v>42787</v>
      </c>
      <c r="D787" s="264">
        <f t="shared" si="36"/>
        <v>2</v>
      </c>
      <c r="E787" s="44">
        <v>145</v>
      </c>
      <c r="F787" s="44">
        <v>11</v>
      </c>
      <c r="G787" s="44">
        <v>175</v>
      </c>
      <c r="H787" s="44">
        <v>186</v>
      </c>
      <c r="I787" s="44">
        <v>982</v>
      </c>
      <c r="J787" s="44">
        <v>68</v>
      </c>
      <c r="K787" s="44">
        <v>1212</v>
      </c>
      <c r="L787" s="44">
        <v>1280</v>
      </c>
      <c r="M787" s="44">
        <f t="shared" si="37"/>
        <v>133.28571428571428</v>
      </c>
      <c r="N787" s="44">
        <f t="shared" si="38"/>
        <v>9</v>
      </c>
    </row>
    <row r="788" spans="2:14" x14ac:dyDescent="0.2">
      <c r="B788" s="44">
        <v>2017</v>
      </c>
      <c r="C788" s="263">
        <v>42788</v>
      </c>
      <c r="D788" s="264">
        <f t="shared" si="36"/>
        <v>3</v>
      </c>
      <c r="E788" s="44">
        <v>120</v>
      </c>
      <c r="F788" s="44">
        <v>6</v>
      </c>
      <c r="G788" s="44">
        <v>136</v>
      </c>
      <c r="H788" s="44">
        <v>142</v>
      </c>
      <c r="I788" s="44">
        <v>958</v>
      </c>
      <c r="J788" s="44">
        <v>69</v>
      </c>
      <c r="K788" s="44">
        <v>1166</v>
      </c>
      <c r="L788" s="44">
        <v>1235</v>
      </c>
      <c r="M788" s="44">
        <f t="shared" si="37"/>
        <v>129.42857142857142</v>
      </c>
      <c r="N788" s="44">
        <f t="shared" si="38"/>
        <v>7.8571428571428568</v>
      </c>
    </row>
    <row r="789" spans="2:14" x14ac:dyDescent="0.2">
      <c r="B789" s="44">
        <v>2017</v>
      </c>
      <c r="C789" s="263">
        <v>42789</v>
      </c>
      <c r="D789" s="264">
        <f t="shared" si="36"/>
        <v>4</v>
      </c>
      <c r="E789" s="44">
        <v>147</v>
      </c>
      <c r="F789" s="44">
        <v>9</v>
      </c>
      <c r="G789" s="44">
        <v>166</v>
      </c>
      <c r="H789" s="44">
        <v>175</v>
      </c>
      <c r="I789" s="44">
        <v>945</v>
      </c>
      <c r="J789" s="44">
        <v>70</v>
      </c>
      <c r="K789" s="44">
        <v>1146</v>
      </c>
      <c r="L789" s="44">
        <v>1216</v>
      </c>
      <c r="M789" s="44">
        <f t="shared" si="37"/>
        <v>128.42857142857142</v>
      </c>
      <c r="N789" s="44">
        <f t="shared" si="38"/>
        <v>7.1428571428571432</v>
      </c>
    </row>
    <row r="790" spans="2:14" x14ac:dyDescent="0.2">
      <c r="B790" s="44">
        <v>2017</v>
      </c>
      <c r="C790" s="263">
        <v>42790</v>
      </c>
      <c r="D790" s="264">
        <f t="shared" si="36"/>
        <v>5</v>
      </c>
      <c r="E790" s="44">
        <v>160</v>
      </c>
      <c r="F790" s="44">
        <v>6</v>
      </c>
      <c r="G790" s="44">
        <v>203</v>
      </c>
      <c r="H790" s="44">
        <v>209</v>
      </c>
      <c r="I790" s="44">
        <v>933</v>
      </c>
      <c r="J790" s="44">
        <v>63</v>
      </c>
      <c r="K790" s="44">
        <v>1142</v>
      </c>
      <c r="L790" s="44">
        <v>1205</v>
      </c>
      <c r="M790" s="44">
        <f t="shared" si="37"/>
        <v>134.42857142857142</v>
      </c>
      <c r="N790" s="44">
        <f t="shared" si="38"/>
        <v>6.8571428571428568</v>
      </c>
    </row>
    <row r="791" spans="2:14" x14ac:dyDescent="0.2">
      <c r="B791" s="44">
        <v>2017</v>
      </c>
      <c r="C791" s="263">
        <v>42791</v>
      </c>
      <c r="D791" s="264">
        <f t="shared" si="36"/>
        <v>6</v>
      </c>
      <c r="E791" s="44">
        <v>130</v>
      </c>
      <c r="F791" s="44">
        <v>4</v>
      </c>
      <c r="G791" s="44">
        <v>161</v>
      </c>
      <c r="H791" s="44">
        <v>165</v>
      </c>
      <c r="I791" s="44">
        <v>906</v>
      </c>
      <c r="J791" s="44">
        <v>55</v>
      </c>
      <c r="K791" s="44">
        <v>1097</v>
      </c>
      <c r="L791" s="44">
        <v>1152</v>
      </c>
      <c r="M791" s="44">
        <f t="shared" si="37"/>
        <v>135.85714285714286</v>
      </c>
      <c r="N791" s="44">
        <f t="shared" si="38"/>
        <v>6.1428571428571432</v>
      </c>
    </row>
    <row r="792" spans="2:14" x14ac:dyDescent="0.2">
      <c r="B792" s="44">
        <v>2017</v>
      </c>
      <c r="C792" s="263">
        <v>42792</v>
      </c>
      <c r="D792" s="264">
        <f t="shared" si="36"/>
        <v>7</v>
      </c>
      <c r="E792" s="44">
        <v>107</v>
      </c>
      <c r="F792" s="44">
        <v>9</v>
      </c>
      <c r="G792" s="44">
        <v>152</v>
      </c>
      <c r="H792" s="44">
        <v>161</v>
      </c>
      <c r="I792" s="44">
        <v>899</v>
      </c>
      <c r="J792" s="44">
        <v>50</v>
      </c>
      <c r="K792" s="44">
        <v>1104</v>
      </c>
      <c r="L792" s="44">
        <v>1154</v>
      </c>
      <c r="M792" s="44">
        <f t="shared" si="37"/>
        <v>139.85714285714286</v>
      </c>
      <c r="N792" s="44">
        <f t="shared" si="38"/>
        <v>6</v>
      </c>
    </row>
    <row r="793" spans="2:14" x14ac:dyDescent="0.2">
      <c r="B793" s="44">
        <v>2017</v>
      </c>
      <c r="C793" s="263">
        <v>42793</v>
      </c>
      <c r="D793" s="264">
        <f t="shared" si="36"/>
        <v>1</v>
      </c>
      <c r="E793" s="44">
        <v>132</v>
      </c>
      <c r="F793" s="44">
        <v>3</v>
      </c>
      <c r="G793" s="44">
        <v>159</v>
      </c>
      <c r="H793" s="44">
        <v>162</v>
      </c>
      <c r="I793" s="44">
        <v>941</v>
      </c>
      <c r="J793" s="44">
        <v>48</v>
      </c>
      <c r="K793" s="44">
        <v>1152</v>
      </c>
      <c r="L793" s="44">
        <v>1200</v>
      </c>
      <c r="M793" s="44">
        <f t="shared" si="37"/>
        <v>145.85714285714286</v>
      </c>
      <c r="N793" s="44">
        <f t="shared" si="38"/>
        <v>6.1428571428571432</v>
      </c>
    </row>
    <row r="794" spans="2:14" x14ac:dyDescent="0.2">
      <c r="B794" s="44">
        <v>2017</v>
      </c>
      <c r="C794" s="263">
        <v>42794</v>
      </c>
      <c r="D794" s="264">
        <f t="shared" si="36"/>
        <v>2</v>
      </c>
      <c r="E794" s="44">
        <v>155</v>
      </c>
      <c r="F794" s="44">
        <v>6</v>
      </c>
      <c r="G794" s="44">
        <v>194</v>
      </c>
      <c r="H794" s="44">
        <v>200</v>
      </c>
      <c r="I794" s="44">
        <v>951</v>
      </c>
      <c r="J794" s="44">
        <v>43</v>
      </c>
      <c r="K794" s="44">
        <v>1171</v>
      </c>
      <c r="L794" s="44">
        <v>1214</v>
      </c>
      <c r="M794" s="44">
        <f t="shared" si="37"/>
        <v>148.42857142857142</v>
      </c>
      <c r="N794" s="44">
        <f t="shared" si="38"/>
        <v>7.1428571428571432</v>
      </c>
    </row>
    <row r="795" spans="2:14" x14ac:dyDescent="0.2">
      <c r="B795" s="44">
        <v>2017</v>
      </c>
      <c r="C795" s="263">
        <v>42795</v>
      </c>
      <c r="D795" s="264">
        <f t="shared" si="36"/>
        <v>3</v>
      </c>
      <c r="E795" s="44">
        <v>148</v>
      </c>
      <c r="F795" s="44">
        <v>5</v>
      </c>
      <c r="G795" s="44">
        <v>191</v>
      </c>
      <c r="H795" s="44">
        <v>196</v>
      </c>
      <c r="I795" s="44">
        <v>979</v>
      </c>
      <c r="J795" s="44">
        <v>42</v>
      </c>
      <c r="K795" s="44">
        <v>1226</v>
      </c>
      <c r="L795" s="44">
        <v>1268</v>
      </c>
      <c r="M795" s="44">
        <f t="shared" si="37"/>
        <v>148.57142857142858</v>
      </c>
      <c r="N795" s="44">
        <f t="shared" si="38"/>
        <v>8.1428571428571423</v>
      </c>
    </row>
    <row r="796" spans="2:14" x14ac:dyDescent="0.2">
      <c r="B796" s="44">
        <v>2017</v>
      </c>
      <c r="C796" s="263">
        <v>42796</v>
      </c>
      <c r="D796" s="264">
        <f t="shared" si="36"/>
        <v>4</v>
      </c>
      <c r="E796" s="44">
        <v>189</v>
      </c>
      <c r="F796" s="44">
        <v>10</v>
      </c>
      <c r="G796" s="44">
        <v>220</v>
      </c>
      <c r="H796" s="44">
        <v>230</v>
      </c>
      <c r="I796" s="44">
        <v>1021</v>
      </c>
      <c r="J796" s="44">
        <v>43</v>
      </c>
      <c r="K796" s="44">
        <v>1280</v>
      </c>
      <c r="L796" s="44">
        <v>1323</v>
      </c>
      <c r="M796" s="44">
        <f t="shared" si="37"/>
        <v>147.85714285714286</v>
      </c>
      <c r="N796" s="44">
        <f t="shared" si="38"/>
        <v>7.2857142857142856</v>
      </c>
    </row>
    <row r="797" spans="2:14" x14ac:dyDescent="0.2">
      <c r="B797" s="44">
        <v>2017</v>
      </c>
      <c r="C797" s="263">
        <v>42797</v>
      </c>
      <c r="D797" s="264">
        <f t="shared" si="36"/>
        <v>5</v>
      </c>
      <c r="E797" s="44">
        <v>178</v>
      </c>
      <c r="F797" s="44">
        <v>13</v>
      </c>
      <c r="G797" s="44">
        <v>217</v>
      </c>
      <c r="H797" s="44">
        <v>230</v>
      </c>
      <c r="I797" s="44">
        <v>1039</v>
      </c>
      <c r="J797" s="44">
        <v>50</v>
      </c>
      <c r="K797" s="44">
        <v>1294</v>
      </c>
      <c r="L797" s="44">
        <v>1344</v>
      </c>
      <c r="M797" s="44">
        <f t="shared" si="37"/>
        <v>149</v>
      </c>
      <c r="N797" s="44">
        <f t="shared" si="38"/>
        <v>7.8571428571428568</v>
      </c>
    </row>
    <row r="798" spans="2:14" x14ac:dyDescent="0.2">
      <c r="B798" s="44">
        <v>2017</v>
      </c>
      <c r="C798" s="263">
        <v>42798</v>
      </c>
      <c r="D798" s="264">
        <f t="shared" si="36"/>
        <v>6</v>
      </c>
      <c r="E798" s="44">
        <v>131</v>
      </c>
      <c r="F798" s="44">
        <v>11</v>
      </c>
      <c r="G798" s="44">
        <v>166</v>
      </c>
      <c r="H798" s="44">
        <v>177</v>
      </c>
      <c r="I798" s="44">
        <v>1040</v>
      </c>
      <c r="J798" s="44">
        <v>57</v>
      </c>
      <c r="K798" s="44">
        <v>1299</v>
      </c>
      <c r="L798" s="44">
        <v>1356</v>
      </c>
      <c r="M798" s="44">
        <f t="shared" si="37"/>
        <v>143.57142857142858</v>
      </c>
      <c r="N798" s="44">
        <f t="shared" si="38"/>
        <v>8.2857142857142865</v>
      </c>
    </row>
    <row r="799" spans="2:14" x14ac:dyDescent="0.2">
      <c r="B799" s="44">
        <v>2017</v>
      </c>
      <c r="C799" s="263">
        <v>42799</v>
      </c>
      <c r="D799" s="264">
        <f t="shared" si="36"/>
        <v>7</v>
      </c>
      <c r="E799" s="44">
        <v>102</v>
      </c>
      <c r="F799" s="44">
        <v>3</v>
      </c>
      <c r="G799" s="44">
        <v>152</v>
      </c>
      <c r="H799" s="44">
        <v>155</v>
      </c>
      <c r="I799" s="44">
        <v>1035</v>
      </c>
      <c r="J799" s="44">
        <v>51</v>
      </c>
      <c r="K799" s="44">
        <v>1299</v>
      </c>
      <c r="L799" s="44">
        <v>1350</v>
      </c>
      <c r="M799" s="44">
        <f t="shared" si="37"/>
        <v>143</v>
      </c>
      <c r="N799" s="44">
        <f t="shared" si="38"/>
        <v>8.2857142857142865</v>
      </c>
    </row>
    <row r="800" spans="2:14" x14ac:dyDescent="0.2">
      <c r="B800" s="44">
        <v>2017</v>
      </c>
      <c r="C800" s="263">
        <v>42800</v>
      </c>
      <c r="D800" s="264">
        <f t="shared" si="36"/>
        <v>1</v>
      </c>
      <c r="E800" s="44">
        <v>140</v>
      </c>
      <c r="F800" s="44">
        <v>7</v>
      </c>
      <c r="G800" s="44">
        <v>180</v>
      </c>
      <c r="H800" s="44">
        <v>187</v>
      </c>
      <c r="I800" s="44">
        <v>1043</v>
      </c>
      <c r="J800" s="44">
        <v>55</v>
      </c>
      <c r="K800" s="44">
        <v>1320</v>
      </c>
      <c r="L800" s="44">
        <v>1375</v>
      </c>
      <c r="M800" s="44">
        <f t="shared" si="37"/>
        <v>135</v>
      </c>
      <c r="N800" s="44">
        <f t="shared" si="38"/>
        <v>7.7142857142857144</v>
      </c>
    </row>
    <row r="801" spans="2:14" x14ac:dyDescent="0.2">
      <c r="B801" s="44">
        <v>2017</v>
      </c>
      <c r="C801" s="263">
        <v>42801</v>
      </c>
      <c r="D801" s="264">
        <f t="shared" si="36"/>
        <v>2</v>
      </c>
      <c r="E801" s="44">
        <v>117</v>
      </c>
      <c r="F801" s="44">
        <v>9</v>
      </c>
      <c r="G801" s="44">
        <v>144</v>
      </c>
      <c r="H801" s="44">
        <v>153</v>
      </c>
      <c r="I801" s="44">
        <v>1005</v>
      </c>
      <c r="J801" s="44">
        <v>58</v>
      </c>
      <c r="K801" s="44">
        <v>1270</v>
      </c>
      <c r="L801" s="44">
        <v>1328</v>
      </c>
      <c r="M801" s="44">
        <f t="shared" si="37"/>
        <v>139.42857142857142</v>
      </c>
      <c r="N801" s="44">
        <f t="shared" si="38"/>
        <v>7.2857142857142856</v>
      </c>
    </row>
    <row r="802" spans="2:14" x14ac:dyDescent="0.2">
      <c r="B802" s="44">
        <v>2017</v>
      </c>
      <c r="C802" s="263">
        <v>42802</v>
      </c>
      <c r="D802" s="264">
        <f t="shared" si="36"/>
        <v>3</v>
      </c>
      <c r="E802" s="44">
        <v>144</v>
      </c>
      <c r="F802" s="44">
        <v>5</v>
      </c>
      <c r="G802" s="44">
        <v>173</v>
      </c>
      <c r="H802" s="44">
        <v>178</v>
      </c>
      <c r="I802" s="44">
        <v>1001</v>
      </c>
      <c r="J802" s="44">
        <v>58</v>
      </c>
      <c r="K802" s="44">
        <v>1252</v>
      </c>
      <c r="L802" s="44">
        <v>1310</v>
      </c>
      <c r="M802" s="44">
        <f t="shared" si="37"/>
        <v>147.42857142857142</v>
      </c>
      <c r="N802" s="44">
        <f t="shared" si="38"/>
        <v>7.8571428571428568</v>
      </c>
    </row>
    <row r="803" spans="2:14" x14ac:dyDescent="0.2">
      <c r="B803" s="44">
        <v>2017</v>
      </c>
      <c r="C803" s="263">
        <v>42803</v>
      </c>
      <c r="D803" s="264">
        <f t="shared" si="36"/>
        <v>4</v>
      </c>
      <c r="E803" s="44">
        <v>133</v>
      </c>
      <c r="F803" s="44">
        <v>6</v>
      </c>
      <c r="G803" s="44">
        <v>167</v>
      </c>
      <c r="H803" s="44">
        <v>173</v>
      </c>
      <c r="I803" s="44">
        <v>945</v>
      </c>
      <c r="J803" s="44">
        <v>54</v>
      </c>
      <c r="K803" s="44">
        <v>1199</v>
      </c>
      <c r="L803" s="44">
        <v>1253</v>
      </c>
      <c r="M803" s="44">
        <f t="shared" si="37"/>
        <v>151.14285714285714</v>
      </c>
      <c r="N803" s="44">
        <f t="shared" si="38"/>
        <v>9</v>
      </c>
    </row>
    <row r="804" spans="2:14" x14ac:dyDescent="0.2">
      <c r="B804" s="44">
        <v>2017</v>
      </c>
      <c r="C804" s="263">
        <v>42804</v>
      </c>
      <c r="D804" s="264">
        <f t="shared" si="36"/>
        <v>5</v>
      </c>
      <c r="E804" s="44">
        <v>209</v>
      </c>
      <c r="F804" s="44">
        <v>10</v>
      </c>
      <c r="G804" s="44">
        <v>260</v>
      </c>
      <c r="H804" s="44">
        <v>270</v>
      </c>
      <c r="I804" s="44">
        <v>976</v>
      </c>
      <c r="J804" s="44">
        <v>51</v>
      </c>
      <c r="K804" s="44">
        <v>1242</v>
      </c>
      <c r="L804" s="44">
        <v>1293</v>
      </c>
      <c r="M804" s="44">
        <f t="shared" si="37"/>
        <v>152.71428571428572</v>
      </c>
      <c r="N804" s="44">
        <f t="shared" si="38"/>
        <v>8.7142857142857135</v>
      </c>
    </row>
    <row r="805" spans="2:14" x14ac:dyDescent="0.2">
      <c r="B805" s="44">
        <v>2017</v>
      </c>
      <c r="C805" s="263">
        <v>42805</v>
      </c>
      <c r="D805" s="264">
        <f t="shared" si="36"/>
        <v>6</v>
      </c>
      <c r="E805" s="44">
        <v>187</v>
      </c>
      <c r="F805" s="44">
        <v>15</v>
      </c>
      <c r="G805" s="44">
        <v>245</v>
      </c>
      <c r="H805" s="44">
        <v>260</v>
      </c>
      <c r="I805" s="44">
        <v>1032</v>
      </c>
      <c r="J805" s="44">
        <v>55</v>
      </c>
      <c r="K805" s="44">
        <v>1321</v>
      </c>
      <c r="L805" s="44">
        <v>1376</v>
      </c>
      <c r="M805" s="44">
        <f t="shared" si="37"/>
        <v>161.14285714285714</v>
      </c>
      <c r="N805" s="44">
        <f t="shared" si="38"/>
        <v>8.7142857142857135</v>
      </c>
    </row>
    <row r="806" spans="2:14" x14ac:dyDescent="0.2">
      <c r="B806" s="44">
        <v>2017</v>
      </c>
      <c r="C806" s="263">
        <v>42806</v>
      </c>
      <c r="D806" s="264">
        <f t="shared" si="36"/>
        <v>7</v>
      </c>
      <c r="E806" s="44">
        <v>128</v>
      </c>
      <c r="F806" s="44">
        <v>11</v>
      </c>
      <c r="G806" s="44">
        <v>174</v>
      </c>
      <c r="H806" s="44">
        <v>185</v>
      </c>
      <c r="I806" s="44">
        <v>1058</v>
      </c>
      <c r="J806" s="44">
        <v>63</v>
      </c>
      <c r="K806" s="44">
        <v>1343</v>
      </c>
      <c r="L806" s="44">
        <v>1406</v>
      </c>
      <c r="M806" s="44">
        <f t="shared" si="37"/>
        <v>163.28571428571428</v>
      </c>
      <c r="N806" s="44">
        <f t="shared" si="38"/>
        <v>8.5714285714285712</v>
      </c>
    </row>
    <row r="807" spans="2:14" x14ac:dyDescent="0.2">
      <c r="B807" s="44">
        <v>2017</v>
      </c>
      <c r="C807" s="263">
        <v>42807</v>
      </c>
      <c r="D807" s="264">
        <f t="shared" si="36"/>
        <v>1</v>
      </c>
      <c r="E807" s="44">
        <v>151</v>
      </c>
      <c r="F807" s="44">
        <v>5</v>
      </c>
      <c r="G807" s="44">
        <v>192</v>
      </c>
      <c r="H807" s="44">
        <v>197</v>
      </c>
      <c r="I807" s="44">
        <v>1069</v>
      </c>
      <c r="J807" s="44">
        <v>61</v>
      </c>
      <c r="K807" s="44">
        <v>1355</v>
      </c>
      <c r="L807" s="44">
        <v>1416</v>
      </c>
      <c r="M807" s="44">
        <f t="shared" si="37"/>
        <v>174.71428571428572</v>
      </c>
      <c r="N807" s="44">
        <f t="shared" si="38"/>
        <v>9.2857142857142865</v>
      </c>
    </row>
    <row r="808" spans="2:14" x14ac:dyDescent="0.2">
      <c r="B808" s="44">
        <v>2017</v>
      </c>
      <c r="C808" s="263">
        <v>42808</v>
      </c>
      <c r="D808" s="264">
        <f t="shared" si="36"/>
        <v>2</v>
      </c>
      <c r="E808" s="44">
        <v>176</v>
      </c>
      <c r="F808" s="44">
        <v>9</v>
      </c>
      <c r="G808" s="44">
        <v>207</v>
      </c>
      <c r="H808" s="44">
        <v>216</v>
      </c>
      <c r="I808" s="44">
        <v>1128</v>
      </c>
      <c r="J808" s="44">
        <v>61</v>
      </c>
      <c r="K808" s="44">
        <v>1418</v>
      </c>
      <c r="L808" s="44">
        <v>1479</v>
      </c>
      <c r="M808" s="44">
        <f t="shared" si="37"/>
        <v>169.28571428571428</v>
      </c>
      <c r="N808" s="44">
        <f t="shared" si="38"/>
        <v>9.8571428571428577</v>
      </c>
    </row>
    <row r="809" spans="2:14" x14ac:dyDescent="0.2">
      <c r="B809" s="44">
        <v>2017</v>
      </c>
      <c r="C809" s="263">
        <v>42809</v>
      </c>
      <c r="D809" s="264">
        <f t="shared" si="36"/>
        <v>3</v>
      </c>
      <c r="E809" s="44">
        <v>159</v>
      </c>
      <c r="F809" s="44">
        <v>4</v>
      </c>
      <c r="G809" s="44">
        <v>186</v>
      </c>
      <c r="H809" s="44">
        <v>190</v>
      </c>
      <c r="I809" s="44">
        <v>1143</v>
      </c>
      <c r="J809" s="44">
        <v>60</v>
      </c>
      <c r="K809" s="44">
        <v>1431</v>
      </c>
      <c r="L809" s="44">
        <v>1491</v>
      </c>
      <c r="M809" s="44">
        <f t="shared" si="37"/>
        <v>162.57142857142858</v>
      </c>
      <c r="N809" s="44">
        <f t="shared" si="38"/>
        <v>9.2857142857142865</v>
      </c>
    </row>
    <row r="810" spans="2:14" x14ac:dyDescent="0.2">
      <c r="B810" s="44">
        <v>2017</v>
      </c>
      <c r="C810" s="263">
        <v>42810</v>
      </c>
      <c r="D810" s="264">
        <f t="shared" si="36"/>
        <v>4</v>
      </c>
      <c r="E810" s="44">
        <v>213</v>
      </c>
      <c r="F810" s="44">
        <v>11</v>
      </c>
      <c r="G810" s="44">
        <v>263</v>
      </c>
      <c r="H810" s="44">
        <v>274</v>
      </c>
      <c r="I810" s="44">
        <v>1223</v>
      </c>
      <c r="J810" s="44">
        <v>65</v>
      </c>
      <c r="K810" s="44">
        <v>1527</v>
      </c>
      <c r="L810" s="44">
        <v>1592</v>
      </c>
      <c r="M810" s="44">
        <f t="shared" si="37"/>
        <v>162</v>
      </c>
      <c r="N810" s="44">
        <f t="shared" si="38"/>
        <v>9</v>
      </c>
    </row>
    <row r="811" spans="2:14" x14ac:dyDescent="0.2">
      <c r="B811" s="44">
        <v>2017</v>
      </c>
      <c r="C811" s="263">
        <v>42811</v>
      </c>
      <c r="D811" s="264">
        <f t="shared" si="36"/>
        <v>5</v>
      </c>
      <c r="E811" s="44">
        <v>171</v>
      </c>
      <c r="F811" s="44">
        <v>14</v>
      </c>
      <c r="G811" s="44">
        <v>195</v>
      </c>
      <c r="H811" s="44">
        <v>209</v>
      </c>
      <c r="I811" s="44">
        <v>1185</v>
      </c>
      <c r="J811" s="44">
        <v>69</v>
      </c>
      <c r="K811" s="44">
        <v>1462</v>
      </c>
      <c r="L811" s="44">
        <v>1531</v>
      </c>
      <c r="M811" s="44">
        <f t="shared" si="37"/>
        <v>158.71428571428572</v>
      </c>
      <c r="N811" s="44">
        <f t="shared" si="38"/>
        <v>8.8571428571428577</v>
      </c>
    </row>
    <row r="812" spans="2:14" x14ac:dyDescent="0.2">
      <c r="B812" s="44">
        <v>2017</v>
      </c>
      <c r="C812" s="263">
        <v>42812</v>
      </c>
      <c r="D812" s="264">
        <f t="shared" si="36"/>
        <v>6</v>
      </c>
      <c r="E812" s="44">
        <v>140</v>
      </c>
      <c r="F812" s="44">
        <v>11</v>
      </c>
      <c r="G812" s="44">
        <v>197</v>
      </c>
      <c r="H812" s="44">
        <v>208</v>
      </c>
      <c r="I812" s="44">
        <v>1138</v>
      </c>
      <c r="J812" s="44">
        <v>65</v>
      </c>
      <c r="K812" s="44">
        <v>1414</v>
      </c>
      <c r="L812" s="44">
        <v>1479</v>
      </c>
      <c r="M812" s="44">
        <f t="shared" si="37"/>
        <v>157</v>
      </c>
      <c r="N812" s="44">
        <f t="shared" si="38"/>
        <v>9.1428571428571423</v>
      </c>
    </row>
    <row r="813" spans="2:14" x14ac:dyDescent="0.2">
      <c r="B813" s="44">
        <v>2017</v>
      </c>
      <c r="C813" s="263">
        <v>42813</v>
      </c>
      <c r="D813" s="264">
        <f t="shared" si="36"/>
        <v>7</v>
      </c>
      <c r="E813" s="44">
        <v>124</v>
      </c>
      <c r="F813" s="44">
        <v>9</v>
      </c>
      <c r="G813" s="44">
        <v>166</v>
      </c>
      <c r="H813" s="44">
        <v>175</v>
      </c>
      <c r="I813" s="44">
        <v>1134</v>
      </c>
      <c r="J813" s="44">
        <v>63</v>
      </c>
      <c r="K813" s="44">
        <v>1406</v>
      </c>
      <c r="L813" s="44">
        <v>1469</v>
      </c>
      <c r="M813" s="44">
        <f t="shared" si="37"/>
        <v>154.71428571428572</v>
      </c>
      <c r="N813" s="44">
        <f t="shared" si="38"/>
        <v>9.5714285714285712</v>
      </c>
    </row>
    <row r="814" spans="2:14" x14ac:dyDescent="0.2">
      <c r="B814" s="44">
        <v>2017</v>
      </c>
      <c r="C814" s="263">
        <v>42814</v>
      </c>
      <c r="D814" s="264">
        <f t="shared" si="36"/>
        <v>1</v>
      </c>
      <c r="E814" s="44">
        <v>128</v>
      </c>
      <c r="F814" s="44">
        <v>4</v>
      </c>
      <c r="G814" s="44">
        <v>159</v>
      </c>
      <c r="H814" s="44">
        <v>163</v>
      </c>
      <c r="I814" s="44">
        <v>1111</v>
      </c>
      <c r="J814" s="44">
        <v>62</v>
      </c>
      <c r="K814" s="44">
        <v>1373</v>
      </c>
      <c r="L814" s="44">
        <v>1435</v>
      </c>
      <c r="M814" s="44">
        <f t="shared" si="37"/>
        <v>145.57142857142858</v>
      </c>
      <c r="N814" s="44">
        <f t="shared" si="38"/>
        <v>8.4285714285714288</v>
      </c>
    </row>
    <row r="815" spans="2:14" x14ac:dyDescent="0.2">
      <c r="B815" s="44">
        <v>2017</v>
      </c>
      <c r="C815" s="263">
        <v>42815</v>
      </c>
      <c r="D815" s="264">
        <f t="shared" si="36"/>
        <v>2</v>
      </c>
      <c r="E815" s="44">
        <v>164</v>
      </c>
      <c r="F815" s="44">
        <v>11</v>
      </c>
      <c r="G815" s="44">
        <v>194</v>
      </c>
      <c r="H815" s="44">
        <v>205</v>
      </c>
      <c r="I815" s="44">
        <v>1099</v>
      </c>
      <c r="J815" s="44">
        <v>64</v>
      </c>
      <c r="K815" s="44">
        <v>1360</v>
      </c>
      <c r="L815" s="44">
        <v>1424</v>
      </c>
      <c r="M815" s="44">
        <f t="shared" si="37"/>
        <v>142.85714285714286</v>
      </c>
      <c r="N815" s="44">
        <f t="shared" si="38"/>
        <v>7.8571428571428568</v>
      </c>
    </row>
    <row r="816" spans="2:14" x14ac:dyDescent="0.2">
      <c r="B816" s="44">
        <v>2017</v>
      </c>
      <c r="C816" s="263">
        <v>42816</v>
      </c>
      <c r="D816" s="264">
        <f t="shared" si="36"/>
        <v>3</v>
      </c>
      <c r="E816" s="44">
        <v>143</v>
      </c>
      <c r="F816" s="44">
        <v>7</v>
      </c>
      <c r="G816" s="44">
        <v>178</v>
      </c>
      <c r="H816" s="44">
        <v>185</v>
      </c>
      <c r="I816" s="44">
        <v>1083</v>
      </c>
      <c r="J816" s="44">
        <v>67</v>
      </c>
      <c r="K816" s="44">
        <v>1352</v>
      </c>
      <c r="L816" s="44">
        <v>1419</v>
      </c>
      <c r="M816" s="44">
        <f t="shared" si="37"/>
        <v>147</v>
      </c>
      <c r="N816" s="44">
        <f t="shared" si="38"/>
        <v>8.1428571428571423</v>
      </c>
    </row>
    <row r="817" spans="2:14" x14ac:dyDescent="0.2">
      <c r="B817" s="44">
        <v>2017</v>
      </c>
      <c r="C817" s="263">
        <v>42817</v>
      </c>
      <c r="D817" s="264">
        <f t="shared" si="36"/>
        <v>4</v>
      </c>
      <c r="E817" s="44">
        <v>149</v>
      </c>
      <c r="F817" s="44">
        <v>3</v>
      </c>
      <c r="G817" s="44">
        <v>178</v>
      </c>
      <c r="H817" s="44">
        <v>181</v>
      </c>
      <c r="I817" s="44">
        <v>1019</v>
      </c>
      <c r="J817" s="44">
        <v>59</v>
      </c>
      <c r="K817" s="44">
        <v>1267</v>
      </c>
      <c r="L817" s="44">
        <v>1326</v>
      </c>
      <c r="M817" s="44">
        <f t="shared" si="37"/>
        <v>149.71428571428572</v>
      </c>
      <c r="N817" s="44">
        <f t="shared" si="38"/>
        <v>8.5714285714285712</v>
      </c>
    </row>
    <row r="818" spans="2:14" x14ac:dyDescent="0.2">
      <c r="B818" s="44">
        <v>2017</v>
      </c>
      <c r="C818" s="263">
        <v>42818</v>
      </c>
      <c r="D818" s="264">
        <f t="shared" si="36"/>
        <v>5</v>
      </c>
      <c r="E818" s="44">
        <v>152</v>
      </c>
      <c r="F818" s="44">
        <v>10</v>
      </c>
      <c r="G818" s="44">
        <v>181</v>
      </c>
      <c r="H818" s="44">
        <v>191</v>
      </c>
      <c r="I818" s="44">
        <v>1000</v>
      </c>
      <c r="J818" s="44">
        <v>55</v>
      </c>
      <c r="K818" s="44">
        <v>1253</v>
      </c>
      <c r="L818" s="44">
        <v>1308</v>
      </c>
      <c r="M818" s="44">
        <f t="shared" si="37"/>
        <v>158.71428571428572</v>
      </c>
      <c r="N818" s="44">
        <f t="shared" si="38"/>
        <v>8.5714285714285712</v>
      </c>
    </row>
    <row r="819" spans="2:14" x14ac:dyDescent="0.2">
      <c r="B819" s="44">
        <v>2017</v>
      </c>
      <c r="C819" s="263">
        <v>42819</v>
      </c>
      <c r="D819" s="264">
        <f t="shared" si="36"/>
        <v>6</v>
      </c>
      <c r="E819" s="44">
        <v>169</v>
      </c>
      <c r="F819" s="44">
        <v>13</v>
      </c>
      <c r="G819" s="44">
        <v>216</v>
      </c>
      <c r="H819" s="44">
        <v>229</v>
      </c>
      <c r="I819" s="44">
        <v>1029</v>
      </c>
      <c r="J819" s="44">
        <v>57</v>
      </c>
      <c r="K819" s="44">
        <v>1272</v>
      </c>
      <c r="L819" s="44">
        <v>1329</v>
      </c>
      <c r="M819" s="44">
        <f t="shared" si="37"/>
        <v>164</v>
      </c>
      <c r="N819" s="44">
        <f t="shared" si="38"/>
        <v>8.7142857142857135</v>
      </c>
    </row>
    <row r="820" spans="2:14" x14ac:dyDescent="0.2">
      <c r="B820" s="44">
        <v>2017</v>
      </c>
      <c r="C820" s="263">
        <v>42820</v>
      </c>
      <c r="D820" s="264">
        <f t="shared" si="36"/>
        <v>7</v>
      </c>
      <c r="E820" s="44">
        <v>143</v>
      </c>
      <c r="F820" s="44">
        <v>12</v>
      </c>
      <c r="G820" s="44">
        <v>192</v>
      </c>
      <c r="H820" s="44">
        <v>204</v>
      </c>
      <c r="I820" s="44">
        <v>1048</v>
      </c>
      <c r="J820" s="44">
        <v>60</v>
      </c>
      <c r="K820" s="44">
        <v>1298</v>
      </c>
      <c r="L820" s="44">
        <v>1358</v>
      </c>
      <c r="M820" s="44">
        <f t="shared" si="37"/>
        <v>168.71428571428572</v>
      </c>
      <c r="N820" s="44">
        <f t="shared" si="38"/>
        <v>8.8571428571428577</v>
      </c>
    </row>
    <row r="821" spans="2:14" x14ac:dyDescent="0.2">
      <c r="B821" s="44">
        <v>2017</v>
      </c>
      <c r="C821" s="263">
        <v>42821</v>
      </c>
      <c r="D821" s="264">
        <f t="shared" si="36"/>
        <v>1</v>
      </c>
      <c r="E821" s="44">
        <v>191</v>
      </c>
      <c r="F821" s="44">
        <v>4</v>
      </c>
      <c r="G821" s="44">
        <v>253</v>
      </c>
      <c r="H821" s="44">
        <v>257</v>
      </c>
      <c r="I821" s="44">
        <v>1111</v>
      </c>
      <c r="J821" s="44">
        <v>60</v>
      </c>
      <c r="K821" s="44">
        <v>1392</v>
      </c>
      <c r="L821" s="44">
        <v>1452</v>
      </c>
      <c r="M821" s="44">
        <f t="shared" si="37"/>
        <v>177.42857142857142</v>
      </c>
      <c r="N821" s="44">
        <f t="shared" si="38"/>
        <v>9.7142857142857135</v>
      </c>
    </row>
    <row r="822" spans="2:14" x14ac:dyDescent="0.2">
      <c r="B822" s="44">
        <v>2017</v>
      </c>
      <c r="C822" s="263">
        <v>42822</v>
      </c>
      <c r="D822" s="264">
        <f t="shared" si="36"/>
        <v>2</v>
      </c>
      <c r="E822" s="44">
        <v>201</v>
      </c>
      <c r="F822" s="44">
        <v>12</v>
      </c>
      <c r="G822" s="44">
        <v>222</v>
      </c>
      <c r="H822" s="44">
        <v>234</v>
      </c>
      <c r="I822" s="44">
        <v>1148</v>
      </c>
      <c r="J822" s="44">
        <v>61</v>
      </c>
      <c r="K822" s="44">
        <v>1420</v>
      </c>
      <c r="L822" s="44">
        <v>1481</v>
      </c>
      <c r="M822" s="44">
        <f t="shared" si="37"/>
        <v>181.42857142857142</v>
      </c>
      <c r="N822" s="44">
        <f t="shared" si="38"/>
        <v>9.1428571428571423</v>
      </c>
    </row>
    <row r="823" spans="2:14" x14ac:dyDescent="0.2">
      <c r="B823" s="44">
        <v>2017</v>
      </c>
      <c r="C823" s="263">
        <v>42823</v>
      </c>
      <c r="D823" s="264">
        <f t="shared" si="36"/>
        <v>3</v>
      </c>
      <c r="E823" s="44">
        <v>176</v>
      </c>
      <c r="F823" s="44">
        <v>8</v>
      </c>
      <c r="G823" s="44">
        <v>226</v>
      </c>
      <c r="H823" s="44">
        <v>234</v>
      </c>
      <c r="I823" s="44">
        <v>1181</v>
      </c>
      <c r="J823" s="44">
        <v>62</v>
      </c>
      <c r="K823" s="44">
        <v>1468</v>
      </c>
      <c r="L823" s="44">
        <v>1530</v>
      </c>
      <c r="M823" s="44">
        <f t="shared" si="37"/>
        <v>176.28571428571428</v>
      </c>
      <c r="N823" s="44">
        <f t="shared" si="38"/>
        <v>8.8571428571428577</v>
      </c>
    </row>
    <row r="824" spans="2:14" x14ac:dyDescent="0.2">
      <c r="B824" s="44">
        <v>2017</v>
      </c>
      <c r="C824" s="263">
        <v>42824</v>
      </c>
      <c r="D824" s="264">
        <f t="shared" si="36"/>
        <v>4</v>
      </c>
      <c r="E824" s="44">
        <v>210</v>
      </c>
      <c r="F824" s="44">
        <v>9</v>
      </c>
      <c r="G824" s="44">
        <v>236</v>
      </c>
      <c r="H824" s="44">
        <v>245</v>
      </c>
      <c r="I824" s="44">
        <v>1242</v>
      </c>
      <c r="J824" s="44">
        <v>68</v>
      </c>
      <c r="K824" s="44">
        <v>1526</v>
      </c>
      <c r="L824" s="44">
        <v>1594</v>
      </c>
      <c r="M824" s="44">
        <f t="shared" si="37"/>
        <v>173.85714285714286</v>
      </c>
      <c r="N824" s="44">
        <f t="shared" si="38"/>
        <v>8</v>
      </c>
    </row>
    <row r="825" spans="2:14" x14ac:dyDescent="0.2">
      <c r="B825" s="44">
        <v>2017</v>
      </c>
      <c r="C825" s="263">
        <v>42825</v>
      </c>
      <c r="D825" s="264">
        <f t="shared" si="36"/>
        <v>5</v>
      </c>
      <c r="E825" s="44">
        <v>180</v>
      </c>
      <c r="F825" s="44">
        <v>6</v>
      </c>
      <c r="G825" s="44">
        <v>226</v>
      </c>
      <c r="H825" s="44">
        <v>232</v>
      </c>
      <c r="I825" s="44">
        <v>1270</v>
      </c>
      <c r="J825" s="44">
        <v>64</v>
      </c>
      <c r="K825" s="44">
        <v>1571</v>
      </c>
      <c r="L825" s="44">
        <v>1635</v>
      </c>
      <c r="M825" s="44">
        <f t="shared" si="37"/>
        <v>168.85714285714286</v>
      </c>
      <c r="N825" s="44">
        <f t="shared" si="38"/>
        <v>8.4285714285714288</v>
      </c>
    </row>
    <row r="826" spans="2:14" x14ac:dyDescent="0.2">
      <c r="B826" s="44">
        <v>2017</v>
      </c>
      <c r="C826" s="263">
        <v>42826</v>
      </c>
      <c r="D826" s="264">
        <f t="shared" si="36"/>
        <v>6</v>
      </c>
      <c r="E826" s="44">
        <v>133</v>
      </c>
      <c r="F826" s="44">
        <v>11</v>
      </c>
      <c r="G826" s="44">
        <v>167</v>
      </c>
      <c r="H826" s="44">
        <v>178</v>
      </c>
      <c r="I826" s="44">
        <v>1234</v>
      </c>
      <c r="J826" s="44">
        <v>62</v>
      </c>
      <c r="K826" s="44">
        <v>1522</v>
      </c>
      <c r="L826" s="44">
        <v>1584</v>
      </c>
      <c r="M826" s="44">
        <f t="shared" si="37"/>
        <v>161.28571428571428</v>
      </c>
      <c r="N826" s="44">
        <f t="shared" si="38"/>
        <v>7.4285714285714288</v>
      </c>
    </row>
    <row r="827" spans="2:14" x14ac:dyDescent="0.2">
      <c r="B827" s="44">
        <v>2017</v>
      </c>
      <c r="C827" s="263">
        <v>42827</v>
      </c>
      <c r="D827" s="264">
        <f t="shared" si="36"/>
        <v>7</v>
      </c>
      <c r="E827" s="44">
        <v>126</v>
      </c>
      <c r="F827" s="44">
        <v>6</v>
      </c>
      <c r="G827" s="44">
        <v>173</v>
      </c>
      <c r="H827" s="44">
        <v>179</v>
      </c>
      <c r="I827" s="44">
        <v>1217</v>
      </c>
      <c r="J827" s="44">
        <v>56</v>
      </c>
      <c r="K827" s="44">
        <v>1503</v>
      </c>
      <c r="L827" s="44">
        <v>1559</v>
      </c>
      <c r="M827" s="44">
        <f t="shared" si="37"/>
        <v>162.71428571428572</v>
      </c>
      <c r="N827" s="44">
        <f t="shared" si="38"/>
        <v>7.2857142857142856</v>
      </c>
    </row>
    <row r="828" spans="2:14" x14ac:dyDescent="0.2">
      <c r="B828" s="44">
        <v>2017</v>
      </c>
      <c r="C828" s="263">
        <v>42828</v>
      </c>
      <c r="D828" s="264">
        <f t="shared" si="36"/>
        <v>1</v>
      </c>
      <c r="E828" s="44">
        <v>156</v>
      </c>
      <c r="F828" s="44">
        <v>7</v>
      </c>
      <c r="G828" s="44">
        <v>183</v>
      </c>
      <c r="H828" s="44">
        <v>190</v>
      </c>
      <c r="I828" s="44">
        <v>1182</v>
      </c>
      <c r="J828" s="44">
        <v>59</v>
      </c>
      <c r="K828" s="44">
        <v>1433</v>
      </c>
      <c r="L828" s="44">
        <v>1492</v>
      </c>
      <c r="M828" s="44">
        <f t="shared" si="37"/>
        <v>159.85714285714286</v>
      </c>
      <c r="N828" s="44">
        <f t="shared" si="38"/>
        <v>7.5714285714285712</v>
      </c>
    </row>
    <row r="829" spans="2:14" x14ac:dyDescent="0.2">
      <c r="B829" s="44">
        <v>2017</v>
      </c>
      <c r="C829" s="263">
        <v>42829</v>
      </c>
      <c r="D829" s="264">
        <f t="shared" si="36"/>
        <v>2</v>
      </c>
      <c r="E829" s="44">
        <v>148</v>
      </c>
      <c r="F829" s="44">
        <v>5</v>
      </c>
      <c r="G829" s="44">
        <v>174</v>
      </c>
      <c r="H829" s="44">
        <v>179</v>
      </c>
      <c r="I829" s="44">
        <v>1129</v>
      </c>
      <c r="J829" s="44">
        <v>52</v>
      </c>
      <c r="K829" s="44">
        <v>1385</v>
      </c>
      <c r="L829" s="44">
        <v>1437</v>
      </c>
      <c r="M829" s="44">
        <f t="shared" si="37"/>
        <v>170.28571428571428</v>
      </c>
      <c r="N829" s="44">
        <f t="shared" si="38"/>
        <v>9.1428571428571423</v>
      </c>
    </row>
    <row r="830" spans="2:14" x14ac:dyDescent="0.2">
      <c r="B830" s="44">
        <v>2017</v>
      </c>
      <c r="C830" s="263">
        <v>42830</v>
      </c>
      <c r="D830" s="264">
        <f t="shared" si="36"/>
        <v>3</v>
      </c>
      <c r="E830" s="44">
        <v>186</v>
      </c>
      <c r="F830" s="44">
        <v>7</v>
      </c>
      <c r="G830" s="44">
        <v>226</v>
      </c>
      <c r="H830" s="44">
        <v>233</v>
      </c>
      <c r="I830" s="44">
        <v>1139</v>
      </c>
      <c r="J830" s="44">
        <v>51</v>
      </c>
      <c r="K830" s="44">
        <v>1385</v>
      </c>
      <c r="L830" s="44">
        <v>1436</v>
      </c>
      <c r="M830" s="44">
        <f t="shared" si="37"/>
        <v>179.42857142857142</v>
      </c>
      <c r="N830" s="44">
        <f t="shared" si="38"/>
        <v>8.7142857142857135</v>
      </c>
    </row>
    <row r="831" spans="2:14" x14ac:dyDescent="0.2">
      <c r="B831" s="44">
        <v>2017</v>
      </c>
      <c r="C831" s="263">
        <v>42831</v>
      </c>
      <c r="D831" s="264">
        <f t="shared" si="36"/>
        <v>4</v>
      </c>
      <c r="E831" s="44">
        <v>190</v>
      </c>
      <c r="F831" s="44">
        <v>11</v>
      </c>
      <c r="G831" s="44">
        <v>223</v>
      </c>
      <c r="H831" s="44">
        <v>234</v>
      </c>
      <c r="I831" s="44">
        <v>1119</v>
      </c>
      <c r="J831" s="44">
        <v>53</v>
      </c>
      <c r="K831" s="44">
        <v>1372</v>
      </c>
      <c r="L831" s="44">
        <v>1425</v>
      </c>
      <c r="M831" s="44">
        <f t="shared" si="37"/>
        <v>189.71428571428572</v>
      </c>
      <c r="N831" s="44">
        <f t="shared" si="38"/>
        <v>10</v>
      </c>
    </row>
    <row r="832" spans="2:14" x14ac:dyDescent="0.2">
      <c r="B832" s="44">
        <v>2017</v>
      </c>
      <c r="C832" s="263">
        <v>42832</v>
      </c>
      <c r="D832" s="264">
        <f t="shared" si="36"/>
        <v>5</v>
      </c>
      <c r="E832" s="44">
        <v>253</v>
      </c>
      <c r="F832" s="44">
        <v>17</v>
      </c>
      <c r="G832" s="44">
        <v>330</v>
      </c>
      <c r="H832" s="44">
        <v>347</v>
      </c>
      <c r="I832" s="44">
        <v>1192</v>
      </c>
      <c r="J832" s="44">
        <v>64</v>
      </c>
      <c r="K832" s="44">
        <v>1476</v>
      </c>
      <c r="L832" s="44">
        <v>1540</v>
      </c>
      <c r="M832" s="44">
        <f t="shared" si="37"/>
        <v>190.42857142857142</v>
      </c>
      <c r="N832" s="44">
        <f t="shared" si="38"/>
        <v>9.7142857142857135</v>
      </c>
    </row>
    <row r="833" spans="2:14" x14ac:dyDescent="0.2">
      <c r="B833" s="44">
        <v>2017</v>
      </c>
      <c r="C833" s="263">
        <v>42833</v>
      </c>
      <c r="D833" s="264">
        <f t="shared" si="36"/>
        <v>6</v>
      </c>
      <c r="E833" s="44">
        <v>197</v>
      </c>
      <c r="F833" s="44">
        <v>8</v>
      </c>
      <c r="G833" s="44">
        <v>261</v>
      </c>
      <c r="H833" s="44">
        <v>269</v>
      </c>
      <c r="I833" s="44">
        <v>1256</v>
      </c>
      <c r="J833" s="44">
        <v>61</v>
      </c>
      <c r="K833" s="44">
        <v>1570</v>
      </c>
      <c r="L833" s="44">
        <v>1631</v>
      </c>
      <c r="M833" s="44">
        <f t="shared" si="37"/>
        <v>194.85714285714286</v>
      </c>
      <c r="N833" s="44">
        <f t="shared" si="38"/>
        <v>10.571428571428571</v>
      </c>
    </row>
    <row r="834" spans="2:14" x14ac:dyDescent="0.2">
      <c r="B834" s="44">
        <v>2017</v>
      </c>
      <c r="C834" s="263">
        <v>42834</v>
      </c>
      <c r="D834" s="264">
        <f t="shared" si="36"/>
        <v>7</v>
      </c>
      <c r="E834" s="44">
        <v>198</v>
      </c>
      <c r="F834" s="44">
        <v>15</v>
      </c>
      <c r="G834" s="44">
        <v>264</v>
      </c>
      <c r="H834" s="44">
        <v>279</v>
      </c>
      <c r="I834" s="44">
        <v>1328</v>
      </c>
      <c r="J834" s="44">
        <v>70</v>
      </c>
      <c r="K834" s="44">
        <v>1661</v>
      </c>
      <c r="L834" s="44">
        <v>1731</v>
      </c>
      <c r="M834" s="44">
        <f t="shared" si="37"/>
        <v>194</v>
      </c>
      <c r="N834" s="44">
        <f t="shared" si="38"/>
        <v>10.857142857142858</v>
      </c>
    </row>
    <row r="835" spans="2:14" x14ac:dyDescent="0.2">
      <c r="B835" s="44">
        <v>2017</v>
      </c>
      <c r="C835" s="263">
        <v>42835</v>
      </c>
      <c r="D835" s="264">
        <f t="shared" si="36"/>
        <v>1</v>
      </c>
      <c r="E835" s="44">
        <v>161</v>
      </c>
      <c r="F835" s="44">
        <v>5</v>
      </c>
      <c r="G835" s="44">
        <v>193</v>
      </c>
      <c r="H835" s="44">
        <v>198</v>
      </c>
      <c r="I835" s="44">
        <v>1333</v>
      </c>
      <c r="J835" s="44">
        <v>68</v>
      </c>
      <c r="K835" s="44">
        <v>1671</v>
      </c>
      <c r="L835" s="44">
        <v>1739</v>
      </c>
      <c r="M835" s="44">
        <f t="shared" si="37"/>
        <v>191.28571428571428</v>
      </c>
      <c r="N835" s="44">
        <f t="shared" si="38"/>
        <v>10.142857142857142</v>
      </c>
    </row>
    <row r="836" spans="2:14" x14ac:dyDescent="0.2">
      <c r="B836" s="44">
        <v>2017</v>
      </c>
      <c r="C836" s="263">
        <v>42836</v>
      </c>
      <c r="D836" s="264">
        <f t="shared" si="36"/>
        <v>2</v>
      </c>
      <c r="E836" s="44">
        <v>179</v>
      </c>
      <c r="F836" s="44">
        <v>11</v>
      </c>
      <c r="G836" s="44">
        <v>206</v>
      </c>
      <c r="H836" s="44">
        <v>217</v>
      </c>
      <c r="I836" s="44">
        <v>1364</v>
      </c>
      <c r="J836" s="44">
        <v>74</v>
      </c>
      <c r="K836" s="44">
        <v>1703</v>
      </c>
      <c r="L836" s="44">
        <v>1777</v>
      </c>
      <c r="M836" s="44">
        <f t="shared" si="37"/>
        <v>182.14285714285714</v>
      </c>
      <c r="N836" s="44">
        <f t="shared" si="38"/>
        <v>9.4285714285714288</v>
      </c>
    </row>
    <row r="837" spans="2:14" x14ac:dyDescent="0.2">
      <c r="B837" s="44">
        <v>2017</v>
      </c>
      <c r="C837" s="263">
        <v>42837</v>
      </c>
      <c r="D837" s="264">
        <f t="shared" si="36"/>
        <v>3</v>
      </c>
      <c r="E837" s="44">
        <v>180</v>
      </c>
      <c r="F837" s="44">
        <v>9</v>
      </c>
      <c r="G837" s="44">
        <v>210</v>
      </c>
      <c r="H837" s="44">
        <v>219</v>
      </c>
      <c r="I837" s="44">
        <v>1358</v>
      </c>
      <c r="J837" s="44">
        <v>76</v>
      </c>
      <c r="K837" s="44">
        <v>1687</v>
      </c>
      <c r="L837" s="44">
        <v>1763</v>
      </c>
      <c r="M837" s="44">
        <f t="shared" si="37"/>
        <v>172.85714285714286</v>
      </c>
      <c r="N837" s="44">
        <f t="shared" si="38"/>
        <v>9.2857142857142865</v>
      </c>
    </row>
    <row r="838" spans="2:14" x14ac:dyDescent="0.2">
      <c r="B838" s="44">
        <v>2017</v>
      </c>
      <c r="C838" s="263">
        <v>42838</v>
      </c>
      <c r="D838" s="264">
        <f t="shared" ref="D838:D901" si="39">IF(WEEKDAY(C838)-1=0,7,WEEKDAY(C838)-1)</f>
        <v>4</v>
      </c>
      <c r="E838" s="44">
        <v>171</v>
      </c>
      <c r="F838" s="44">
        <v>6</v>
      </c>
      <c r="G838" s="44">
        <v>214</v>
      </c>
      <c r="H838" s="44">
        <v>220</v>
      </c>
      <c r="I838" s="44">
        <v>1339</v>
      </c>
      <c r="J838" s="44">
        <v>71</v>
      </c>
      <c r="K838" s="44">
        <v>1678</v>
      </c>
      <c r="L838" s="44">
        <v>1749</v>
      </c>
      <c r="M838" s="44">
        <f t="shared" si="37"/>
        <v>164</v>
      </c>
      <c r="N838" s="44">
        <f t="shared" si="38"/>
        <v>8.4285714285714288</v>
      </c>
    </row>
    <row r="839" spans="2:14" x14ac:dyDescent="0.2">
      <c r="B839" s="44">
        <v>2017</v>
      </c>
      <c r="C839" s="263">
        <v>42839</v>
      </c>
      <c r="D839" s="264">
        <f t="shared" si="39"/>
        <v>5</v>
      </c>
      <c r="E839" s="44">
        <v>189</v>
      </c>
      <c r="F839" s="44">
        <v>12</v>
      </c>
      <c r="G839" s="44">
        <v>230</v>
      </c>
      <c r="H839" s="44">
        <v>242</v>
      </c>
      <c r="I839" s="44">
        <v>1275</v>
      </c>
      <c r="J839" s="44">
        <v>66</v>
      </c>
      <c r="K839" s="44">
        <v>1578</v>
      </c>
      <c r="L839" s="44">
        <v>1644</v>
      </c>
      <c r="M839" s="44">
        <f t="shared" si="37"/>
        <v>157.71428571428572</v>
      </c>
      <c r="N839" s="44">
        <f t="shared" si="38"/>
        <v>8.8571428571428577</v>
      </c>
    </row>
    <row r="840" spans="2:14" x14ac:dyDescent="0.2">
      <c r="B840" s="44">
        <v>2017</v>
      </c>
      <c r="C840" s="263">
        <v>42840</v>
      </c>
      <c r="D840" s="264">
        <f t="shared" si="39"/>
        <v>6</v>
      </c>
      <c r="E840" s="44">
        <v>132</v>
      </c>
      <c r="F840" s="44">
        <v>7</v>
      </c>
      <c r="G840" s="44">
        <v>177</v>
      </c>
      <c r="H840" s="44">
        <v>184</v>
      </c>
      <c r="I840" s="44">
        <v>1210</v>
      </c>
      <c r="J840" s="44">
        <v>65</v>
      </c>
      <c r="K840" s="44">
        <v>1494</v>
      </c>
      <c r="L840" s="44">
        <v>1559</v>
      </c>
      <c r="M840" s="44">
        <f t="shared" si="37"/>
        <v>153.71428571428572</v>
      </c>
      <c r="N840" s="44">
        <f t="shared" si="38"/>
        <v>8.4285714285714288</v>
      </c>
    </row>
    <row r="841" spans="2:14" x14ac:dyDescent="0.2">
      <c r="B841" s="44">
        <v>2017</v>
      </c>
      <c r="C841" s="263">
        <v>42841</v>
      </c>
      <c r="D841" s="264">
        <f t="shared" si="39"/>
        <v>7</v>
      </c>
      <c r="E841" s="44">
        <v>136</v>
      </c>
      <c r="F841" s="44">
        <v>9</v>
      </c>
      <c r="G841" s="44">
        <v>181</v>
      </c>
      <c r="H841" s="44">
        <v>190</v>
      </c>
      <c r="I841" s="44">
        <v>1148</v>
      </c>
      <c r="J841" s="44">
        <v>59</v>
      </c>
      <c r="K841" s="44">
        <v>1411</v>
      </c>
      <c r="L841" s="44">
        <v>1470</v>
      </c>
      <c r="M841" s="44">
        <f t="shared" ref="M841:M904" si="40">(E838+E839+E840+E841+E842+E843+E844)/7</f>
        <v>150.71428571428572</v>
      </c>
      <c r="N841" s="44">
        <f t="shared" ref="N841:N904" si="41">(F838+F839+F840+F841+F842+F843+F844)/7</f>
        <v>7.8571428571428568</v>
      </c>
    </row>
    <row r="842" spans="2:14" x14ac:dyDescent="0.2">
      <c r="B842" s="44">
        <v>2017</v>
      </c>
      <c r="C842" s="263">
        <v>42842</v>
      </c>
      <c r="D842" s="264">
        <f t="shared" si="39"/>
        <v>1</v>
      </c>
      <c r="E842" s="44">
        <v>117</v>
      </c>
      <c r="F842" s="44">
        <v>8</v>
      </c>
      <c r="G842" s="44">
        <v>186</v>
      </c>
      <c r="H842" s="44">
        <v>194</v>
      </c>
      <c r="I842" s="44">
        <v>1104</v>
      </c>
      <c r="J842" s="44">
        <v>62</v>
      </c>
      <c r="K842" s="44">
        <v>1404</v>
      </c>
      <c r="L842" s="44">
        <v>1466</v>
      </c>
      <c r="M842" s="44">
        <f t="shared" si="40"/>
        <v>149.42857142857142</v>
      </c>
      <c r="N842" s="44">
        <f t="shared" si="41"/>
        <v>8</v>
      </c>
    </row>
    <row r="843" spans="2:14" x14ac:dyDescent="0.2">
      <c r="B843" s="44">
        <v>2017</v>
      </c>
      <c r="C843" s="263">
        <v>42843</v>
      </c>
      <c r="D843" s="264">
        <f t="shared" si="39"/>
        <v>2</v>
      </c>
      <c r="E843" s="44">
        <v>151</v>
      </c>
      <c r="F843" s="44">
        <v>8</v>
      </c>
      <c r="G843" s="44">
        <v>185</v>
      </c>
      <c r="H843" s="44">
        <v>193</v>
      </c>
      <c r="I843" s="44">
        <v>1076</v>
      </c>
      <c r="J843" s="44">
        <v>59</v>
      </c>
      <c r="K843" s="44">
        <v>1383</v>
      </c>
      <c r="L843" s="44">
        <v>1442</v>
      </c>
      <c r="M843" s="44">
        <f t="shared" si="40"/>
        <v>150.71428571428572</v>
      </c>
      <c r="N843" s="44">
        <f t="shared" si="41"/>
        <v>8.7142857142857135</v>
      </c>
    </row>
    <row r="844" spans="2:14" x14ac:dyDescent="0.2">
      <c r="B844" s="44">
        <v>2017</v>
      </c>
      <c r="C844" s="263">
        <v>42844</v>
      </c>
      <c r="D844" s="264">
        <f t="shared" si="39"/>
        <v>3</v>
      </c>
      <c r="E844" s="44">
        <v>159</v>
      </c>
      <c r="F844" s="44">
        <v>5</v>
      </c>
      <c r="G844" s="44">
        <v>196</v>
      </c>
      <c r="H844" s="44">
        <v>201</v>
      </c>
      <c r="I844" s="44">
        <v>1055</v>
      </c>
      <c r="J844" s="44">
        <v>55</v>
      </c>
      <c r="K844" s="44">
        <v>1369</v>
      </c>
      <c r="L844" s="44">
        <v>1424</v>
      </c>
      <c r="M844" s="44">
        <f t="shared" si="40"/>
        <v>155.42857142857142</v>
      </c>
      <c r="N844" s="44">
        <f t="shared" si="41"/>
        <v>9</v>
      </c>
    </row>
    <row r="845" spans="2:14" x14ac:dyDescent="0.2">
      <c r="B845" s="44">
        <v>2017</v>
      </c>
      <c r="C845" s="263">
        <v>42845</v>
      </c>
      <c r="D845" s="264">
        <f t="shared" si="39"/>
        <v>4</v>
      </c>
      <c r="E845" s="44">
        <v>162</v>
      </c>
      <c r="F845" s="44">
        <v>7</v>
      </c>
      <c r="G845" s="44">
        <v>213</v>
      </c>
      <c r="H845" s="44">
        <v>220</v>
      </c>
      <c r="I845" s="44">
        <v>1046</v>
      </c>
      <c r="J845" s="44">
        <v>56</v>
      </c>
      <c r="K845" s="44">
        <v>1368</v>
      </c>
      <c r="L845" s="44">
        <v>1424</v>
      </c>
      <c r="M845" s="44">
        <f t="shared" si="40"/>
        <v>156.71428571428572</v>
      </c>
      <c r="N845" s="44">
        <f t="shared" si="41"/>
        <v>9.2857142857142865</v>
      </c>
    </row>
    <row r="846" spans="2:14" x14ac:dyDescent="0.2">
      <c r="B846" s="44">
        <v>2017</v>
      </c>
      <c r="C846" s="263">
        <v>42846</v>
      </c>
      <c r="D846" s="264">
        <f t="shared" si="39"/>
        <v>5</v>
      </c>
      <c r="E846" s="44">
        <v>198</v>
      </c>
      <c r="F846" s="44">
        <v>17</v>
      </c>
      <c r="G846" s="44">
        <v>243</v>
      </c>
      <c r="H846" s="44">
        <v>260</v>
      </c>
      <c r="I846" s="44">
        <v>1055</v>
      </c>
      <c r="J846" s="44">
        <v>61</v>
      </c>
      <c r="K846" s="44">
        <v>1381</v>
      </c>
      <c r="L846" s="44">
        <v>1442</v>
      </c>
      <c r="M846" s="44">
        <f t="shared" si="40"/>
        <v>165.42857142857142</v>
      </c>
      <c r="N846" s="44">
        <f t="shared" si="41"/>
        <v>9</v>
      </c>
    </row>
    <row r="847" spans="2:14" x14ac:dyDescent="0.2">
      <c r="B847" s="44">
        <v>2017</v>
      </c>
      <c r="C847" s="263">
        <v>42847</v>
      </c>
      <c r="D847" s="264">
        <f t="shared" si="39"/>
        <v>6</v>
      </c>
      <c r="E847" s="44">
        <v>165</v>
      </c>
      <c r="F847" s="44">
        <v>9</v>
      </c>
      <c r="G847" s="44">
        <v>226</v>
      </c>
      <c r="H847" s="44">
        <v>235</v>
      </c>
      <c r="I847" s="44">
        <v>1088</v>
      </c>
      <c r="J847" s="44">
        <v>63</v>
      </c>
      <c r="K847" s="44">
        <v>1430</v>
      </c>
      <c r="L847" s="44">
        <v>1493</v>
      </c>
      <c r="M847" s="44">
        <f t="shared" si="40"/>
        <v>165.71428571428572</v>
      </c>
      <c r="N847" s="44">
        <f t="shared" si="41"/>
        <v>8.2857142857142865</v>
      </c>
    </row>
    <row r="848" spans="2:14" x14ac:dyDescent="0.2">
      <c r="B848" s="44">
        <v>2017</v>
      </c>
      <c r="C848" s="263">
        <v>42848</v>
      </c>
      <c r="D848" s="264">
        <f t="shared" si="39"/>
        <v>7</v>
      </c>
      <c r="E848" s="44">
        <v>145</v>
      </c>
      <c r="F848" s="44">
        <v>11</v>
      </c>
      <c r="G848" s="44">
        <v>187</v>
      </c>
      <c r="H848" s="44">
        <v>198</v>
      </c>
      <c r="I848" s="44">
        <v>1097</v>
      </c>
      <c r="J848" s="44">
        <v>65</v>
      </c>
      <c r="K848" s="44">
        <v>1436</v>
      </c>
      <c r="L848" s="44">
        <v>1501</v>
      </c>
      <c r="M848" s="44">
        <f t="shared" si="40"/>
        <v>164.42857142857142</v>
      </c>
      <c r="N848" s="44">
        <f t="shared" si="41"/>
        <v>9</v>
      </c>
    </row>
    <row r="849" spans="2:14" x14ac:dyDescent="0.2">
      <c r="B849" s="44">
        <v>2017</v>
      </c>
      <c r="C849" s="263">
        <v>42849</v>
      </c>
      <c r="D849" s="264">
        <f t="shared" si="39"/>
        <v>1</v>
      </c>
      <c r="E849" s="44">
        <v>178</v>
      </c>
      <c r="F849" s="44">
        <v>6</v>
      </c>
      <c r="G849" s="44">
        <v>209</v>
      </c>
      <c r="H849" s="44">
        <v>215</v>
      </c>
      <c r="I849" s="44">
        <v>1158</v>
      </c>
      <c r="J849" s="44">
        <v>63</v>
      </c>
      <c r="K849" s="44">
        <v>1459</v>
      </c>
      <c r="L849" s="44">
        <v>1522</v>
      </c>
      <c r="M849" s="44">
        <f t="shared" si="40"/>
        <v>163.71428571428572</v>
      </c>
      <c r="N849" s="44">
        <f t="shared" si="41"/>
        <v>10.285714285714286</v>
      </c>
    </row>
    <row r="850" spans="2:14" x14ac:dyDescent="0.2">
      <c r="B850" s="44">
        <v>2017</v>
      </c>
      <c r="C850" s="263">
        <v>42850</v>
      </c>
      <c r="D850" s="264">
        <f t="shared" si="39"/>
        <v>2</v>
      </c>
      <c r="E850" s="44">
        <v>153</v>
      </c>
      <c r="F850" s="44">
        <v>3</v>
      </c>
      <c r="G850" s="44">
        <v>190</v>
      </c>
      <c r="H850" s="44">
        <v>193</v>
      </c>
      <c r="I850" s="44">
        <v>1160</v>
      </c>
      <c r="J850" s="44">
        <v>58</v>
      </c>
      <c r="K850" s="44">
        <v>1464</v>
      </c>
      <c r="L850" s="44">
        <v>1522</v>
      </c>
      <c r="M850" s="44">
        <f t="shared" si="40"/>
        <v>159.28571428571428</v>
      </c>
      <c r="N850" s="44">
        <f t="shared" si="41"/>
        <v>9.2857142857142865</v>
      </c>
    </row>
    <row r="851" spans="2:14" x14ac:dyDescent="0.2">
      <c r="B851" s="44">
        <v>2017</v>
      </c>
      <c r="C851" s="263">
        <v>42851</v>
      </c>
      <c r="D851" s="264">
        <f t="shared" si="39"/>
        <v>3</v>
      </c>
      <c r="E851" s="44">
        <v>150</v>
      </c>
      <c r="F851" s="44">
        <v>10</v>
      </c>
      <c r="G851" s="44">
        <v>189</v>
      </c>
      <c r="H851" s="44">
        <v>199</v>
      </c>
      <c r="I851" s="44">
        <v>1151</v>
      </c>
      <c r="J851" s="44">
        <v>63</v>
      </c>
      <c r="K851" s="44">
        <v>1457</v>
      </c>
      <c r="L851" s="44">
        <v>1520</v>
      </c>
      <c r="M851" s="44">
        <f t="shared" si="40"/>
        <v>161</v>
      </c>
      <c r="N851" s="44">
        <f t="shared" si="41"/>
        <v>10</v>
      </c>
    </row>
    <row r="852" spans="2:14" x14ac:dyDescent="0.2">
      <c r="B852" s="44">
        <v>2017</v>
      </c>
      <c r="C852" s="263">
        <v>42852</v>
      </c>
      <c r="D852" s="264">
        <f t="shared" si="39"/>
        <v>4</v>
      </c>
      <c r="E852" s="44">
        <v>157</v>
      </c>
      <c r="F852" s="44">
        <v>16</v>
      </c>
      <c r="G852" s="44">
        <v>189</v>
      </c>
      <c r="H852" s="44">
        <v>205</v>
      </c>
      <c r="I852" s="44">
        <v>1146</v>
      </c>
      <c r="J852" s="44">
        <v>72</v>
      </c>
      <c r="K852" s="44">
        <v>1433</v>
      </c>
      <c r="L852" s="44">
        <v>1505</v>
      </c>
      <c r="M852" s="44">
        <f t="shared" si="40"/>
        <v>159.42857142857142</v>
      </c>
      <c r="N852" s="44">
        <f t="shared" si="41"/>
        <v>10</v>
      </c>
    </row>
    <row r="853" spans="2:14" x14ac:dyDescent="0.2">
      <c r="B853" s="44">
        <v>2017</v>
      </c>
      <c r="C853" s="263">
        <v>42853</v>
      </c>
      <c r="D853" s="264">
        <f t="shared" si="39"/>
        <v>5</v>
      </c>
      <c r="E853" s="44">
        <v>167</v>
      </c>
      <c r="F853" s="44">
        <v>10</v>
      </c>
      <c r="G853" s="44">
        <v>190</v>
      </c>
      <c r="H853" s="44">
        <v>200</v>
      </c>
      <c r="I853" s="44">
        <v>1115</v>
      </c>
      <c r="J853" s="44">
        <v>65</v>
      </c>
      <c r="K853" s="44">
        <v>1380</v>
      </c>
      <c r="L853" s="44">
        <v>1445</v>
      </c>
      <c r="M853" s="44">
        <f t="shared" si="40"/>
        <v>147.71428571428572</v>
      </c>
      <c r="N853" s="44">
        <f t="shared" si="41"/>
        <v>10.285714285714286</v>
      </c>
    </row>
    <row r="854" spans="2:14" x14ac:dyDescent="0.2">
      <c r="B854" s="44">
        <v>2017</v>
      </c>
      <c r="C854" s="263">
        <v>42854</v>
      </c>
      <c r="D854" s="264">
        <f t="shared" si="39"/>
        <v>6</v>
      </c>
      <c r="E854" s="44">
        <v>177</v>
      </c>
      <c r="F854" s="44">
        <v>14</v>
      </c>
      <c r="G854" s="44">
        <v>234</v>
      </c>
      <c r="H854" s="44">
        <v>248</v>
      </c>
      <c r="I854" s="44">
        <v>1127</v>
      </c>
      <c r="J854" s="44">
        <v>70</v>
      </c>
      <c r="K854" s="44">
        <v>1388</v>
      </c>
      <c r="L854" s="44">
        <v>1458</v>
      </c>
      <c r="M854" s="44">
        <f t="shared" si="40"/>
        <v>149.42857142857142</v>
      </c>
      <c r="N854" s="44">
        <f t="shared" si="41"/>
        <v>11</v>
      </c>
    </row>
    <row r="855" spans="2:14" x14ac:dyDescent="0.2">
      <c r="B855" s="44">
        <v>2017</v>
      </c>
      <c r="C855" s="263">
        <v>42855</v>
      </c>
      <c r="D855" s="264">
        <f t="shared" si="39"/>
        <v>7</v>
      </c>
      <c r="E855" s="44">
        <v>134</v>
      </c>
      <c r="F855" s="44">
        <v>11</v>
      </c>
      <c r="G855" s="44">
        <v>184</v>
      </c>
      <c r="H855" s="44">
        <v>195</v>
      </c>
      <c r="I855" s="44">
        <v>1116</v>
      </c>
      <c r="J855" s="44">
        <v>70</v>
      </c>
      <c r="K855" s="44">
        <v>1385</v>
      </c>
      <c r="L855" s="44">
        <v>1455</v>
      </c>
      <c r="M855" s="44">
        <f t="shared" si="40"/>
        <v>151.71428571428572</v>
      </c>
      <c r="N855" s="44">
        <f t="shared" si="41"/>
        <v>10.285714285714286</v>
      </c>
    </row>
    <row r="856" spans="2:14" x14ac:dyDescent="0.2">
      <c r="B856" s="44">
        <v>2017</v>
      </c>
      <c r="C856" s="263">
        <v>42856</v>
      </c>
      <c r="D856" s="264">
        <f t="shared" si="39"/>
        <v>1</v>
      </c>
      <c r="E856" s="44">
        <v>96</v>
      </c>
      <c r="F856" s="44">
        <v>8</v>
      </c>
      <c r="G856" s="44">
        <v>127</v>
      </c>
      <c r="H856" s="44">
        <v>135</v>
      </c>
      <c r="I856" s="44">
        <v>1034</v>
      </c>
      <c r="J856" s="44">
        <v>72</v>
      </c>
      <c r="K856" s="44">
        <v>1303</v>
      </c>
      <c r="L856" s="44">
        <v>1375</v>
      </c>
      <c r="M856" s="44">
        <f t="shared" si="40"/>
        <v>150</v>
      </c>
      <c r="N856" s="44">
        <f t="shared" si="41"/>
        <v>8.7142857142857135</v>
      </c>
    </row>
    <row r="857" spans="2:14" x14ac:dyDescent="0.2">
      <c r="B857" s="44">
        <v>2017</v>
      </c>
      <c r="C857" s="263">
        <v>42857</v>
      </c>
      <c r="D857" s="264">
        <f t="shared" si="39"/>
        <v>2</v>
      </c>
      <c r="E857" s="44">
        <v>165</v>
      </c>
      <c r="F857" s="44">
        <v>8</v>
      </c>
      <c r="G857" s="44">
        <v>215</v>
      </c>
      <c r="H857" s="44">
        <v>223</v>
      </c>
      <c r="I857" s="44">
        <v>1046</v>
      </c>
      <c r="J857" s="44">
        <v>77</v>
      </c>
      <c r="K857" s="44">
        <v>1328</v>
      </c>
      <c r="L857" s="44">
        <v>1405</v>
      </c>
      <c r="M857" s="44">
        <f t="shared" si="40"/>
        <v>151.28571428571428</v>
      </c>
      <c r="N857" s="44">
        <f t="shared" si="41"/>
        <v>8.2857142857142865</v>
      </c>
    </row>
    <row r="858" spans="2:14" x14ac:dyDescent="0.2">
      <c r="B858" s="44">
        <v>2017</v>
      </c>
      <c r="C858" s="263">
        <v>42858</v>
      </c>
      <c r="D858" s="264">
        <f t="shared" si="39"/>
        <v>3</v>
      </c>
      <c r="E858" s="44">
        <v>166</v>
      </c>
      <c r="F858" s="44">
        <v>5</v>
      </c>
      <c r="G858" s="44">
        <v>193</v>
      </c>
      <c r="H858" s="44">
        <v>198</v>
      </c>
      <c r="I858" s="44">
        <v>1062</v>
      </c>
      <c r="J858" s="44">
        <v>72</v>
      </c>
      <c r="K858" s="44">
        <v>1332</v>
      </c>
      <c r="L858" s="44">
        <v>1404</v>
      </c>
      <c r="M858" s="44">
        <f t="shared" si="40"/>
        <v>146</v>
      </c>
      <c r="N858" s="44">
        <f t="shared" si="41"/>
        <v>8</v>
      </c>
    </row>
    <row r="859" spans="2:14" x14ac:dyDescent="0.2">
      <c r="B859" s="44">
        <v>2017</v>
      </c>
      <c r="C859" s="263">
        <v>42859</v>
      </c>
      <c r="D859" s="264">
        <f t="shared" si="39"/>
        <v>4</v>
      </c>
      <c r="E859" s="44">
        <v>145</v>
      </c>
      <c r="F859" s="44">
        <v>5</v>
      </c>
      <c r="G859" s="44">
        <v>169</v>
      </c>
      <c r="H859" s="44">
        <v>174</v>
      </c>
      <c r="I859" s="44">
        <v>1050</v>
      </c>
      <c r="J859" s="44">
        <v>61</v>
      </c>
      <c r="K859" s="44">
        <v>1312</v>
      </c>
      <c r="L859" s="44">
        <v>1373</v>
      </c>
      <c r="M859" s="44">
        <f t="shared" si="40"/>
        <v>147.28571428571428</v>
      </c>
      <c r="N859" s="44">
        <f t="shared" si="41"/>
        <v>7.8571428571428568</v>
      </c>
    </row>
    <row r="860" spans="2:14" x14ac:dyDescent="0.2">
      <c r="B860" s="44">
        <v>2017</v>
      </c>
      <c r="C860" s="263">
        <v>42860</v>
      </c>
      <c r="D860" s="264">
        <f t="shared" si="39"/>
        <v>5</v>
      </c>
      <c r="E860" s="44">
        <v>176</v>
      </c>
      <c r="F860" s="44">
        <v>7</v>
      </c>
      <c r="G860" s="44">
        <v>205</v>
      </c>
      <c r="H860" s="44">
        <v>212</v>
      </c>
      <c r="I860" s="44">
        <v>1059</v>
      </c>
      <c r="J860" s="44">
        <v>58</v>
      </c>
      <c r="K860" s="44">
        <v>1327</v>
      </c>
      <c r="L860" s="44">
        <v>1385</v>
      </c>
      <c r="M860" s="44">
        <f t="shared" si="40"/>
        <v>149.57142857142858</v>
      </c>
      <c r="N860" s="44">
        <f t="shared" si="41"/>
        <v>7.7142857142857144</v>
      </c>
    </row>
    <row r="861" spans="2:14" x14ac:dyDescent="0.2">
      <c r="B861" s="44">
        <v>2017</v>
      </c>
      <c r="C861" s="263">
        <v>42861</v>
      </c>
      <c r="D861" s="264">
        <f t="shared" si="39"/>
        <v>6</v>
      </c>
      <c r="E861" s="44">
        <v>140</v>
      </c>
      <c r="F861" s="44">
        <v>12</v>
      </c>
      <c r="G861" s="44">
        <v>199</v>
      </c>
      <c r="H861" s="44">
        <v>211</v>
      </c>
      <c r="I861" s="44">
        <v>1022</v>
      </c>
      <c r="J861" s="44">
        <v>56</v>
      </c>
      <c r="K861" s="44">
        <v>1292</v>
      </c>
      <c r="L861" s="44">
        <v>1348</v>
      </c>
      <c r="M861" s="44">
        <f t="shared" si="40"/>
        <v>154.57142857142858</v>
      </c>
      <c r="N861" s="44">
        <f t="shared" si="41"/>
        <v>8.7142857142857135</v>
      </c>
    </row>
    <row r="862" spans="2:14" x14ac:dyDescent="0.2">
      <c r="B862" s="44">
        <v>2017</v>
      </c>
      <c r="C862" s="263">
        <v>42862</v>
      </c>
      <c r="D862" s="264">
        <f t="shared" si="39"/>
        <v>7</v>
      </c>
      <c r="E862" s="44">
        <v>143</v>
      </c>
      <c r="F862" s="44">
        <v>10</v>
      </c>
      <c r="G862" s="44">
        <v>190</v>
      </c>
      <c r="H862" s="44">
        <v>200</v>
      </c>
      <c r="I862" s="44">
        <v>1031</v>
      </c>
      <c r="J862" s="44">
        <v>55</v>
      </c>
      <c r="K862" s="44">
        <v>1298</v>
      </c>
      <c r="L862" s="44">
        <v>1353</v>
      </c>
      <c r="M862" s="44">
        <f t="shared" si="40"/>
        <v>154.71428571428572</v>
      </c>
      <c r="N862" s="44">
        <f t="shared" si="41"/>
        <v>8.7142857142857135</v>
      </c>
    </row>
    <row r="863" spans="2:14" x14ac:dyDescent="0.2">
      <c r="B863" s="44">
        <v>2017</v>
      </c>
      <c r="C863" s="263">
        <v>42863</v>
      </c>
      <c r="D863" s="264">
        <f t="shared" si="39"/>
        <v>1</v>
      </c>
      <c r="E863" s="44">
        <v>112</v>
      </c>
      <c r="F863" s="44">
        <v>7</v>
      </c>
      <c r="G863" s="44">
        <v>134</v>
      </c>
      <c r="H863" s="44">
        <v>141</v>
      </c>
      <c r="I863" s="44">
        <v>1047</v>
      </c>
      <c r="J863" s="44">
        <v>54</v>
      </c>
      <c r="K863" s="44">
        <v>1305</v>
      </c>
      <c r="L863" s="44">
        <v>1359</v>
      </c>
      <c r="M863" s="44">
        <f t="shared" si="40"/>
        <v>154.57142857142858</v>
      </c>
      <c r="N863" s="44">
        <f t="shared" si="41"/>
        <v>8.8571428571428577</v>
      </c>
    </row>
    <row r="864" spans="2:14" x14ac:dyDescent="0.2">
      <c r="B864" s="44">
        <v>2017</v>
      </c>
      <c r="C864" s="263">
        <v>42864</v>
      </c>
      <c r="D864" s="264">
        <f t="shared" si="39"/>
        <v>2</v>
      </c>
      <c r="E864" s="44">
        <v>200</v>
      </c>
      <c r="F864" s="44">
        <v>15</v>
      </c>
      <c r="G864" s="44">
        <v>228</v>
      </c>
      <c r="H864" s="44">
        <v>243</v>
      </c>
      <c r="I864" s="44">
        <v>1082</v>
      </c>
      <c r="J864" s="44">
        <v>61</v>
      </c>
      <c r="K864" s="44">
        <v>1318</v>
      </c>
      <c r="L864" s="44">
        <v>1379</v>
      </c>
      <c r="M864" s="44">
        <f t="shared" si="40"/>
        <v>152.14285714285714</v>
      </c>
      <c r="N864" s="44">
        <f t="shared" si="41"/>
        <v>8.8571428571428577</v>
      </c>
    </row>
    <row r="865" spans="2:14" x14ac:dyDescent="0.2">
      <c r="B865" s="44">
        <v>2017</v>
      </c>
      <c r="C865" s="263">
        <v>42865</v>
      </c>
      <c r="D865" s="264">
        <f t="shared" si="39"/>
        <v>3</v>
      </c>
      <c r="E865" s="44">
        <v>167</v>
      </c>
      <c r="F865" s="44">
        <v>5</v>
      </c>
      <c r="G865" s="44">
        <v>197</v>
      </c>
      <c r="H865" s="44">
        <v>202</v>
      </c>
      <c r="I865" s="44">
        <v>1083</v>
      </c>
      <c r="J865" s="44">
        <v>61</v>
      </c>
      <c r="K865" s="44">
        <v>1322</v>
      </c>
      <c r="L865" s="44">
        <v>1383</v>
      </c>
      <c r="M865" s="44">
        <f t="shared" si="40"/>
        <v>155.42857142857142</v>
      </c>
      <c r="N865" s="44">
        <f t="shared" si="41"/>
        <v>9.4285714285714288</v>
      </c>
    </row>
    <row r="866" spans="2:14" x14ac:dyDescent="0.2">
      <c r="B866" s="44">
        <v>2017</v>
      </c>
      <c r="C866" s="263">
        <v>42866</v>
      </c>
      <c r="D866" s="264">
        <f t="shared" si="39"/>
        <v>4</v>
      </c>
      <c r="E866" s="44">
        <v>144</v>
      </c>
      <c r="F866" s="44">
        <v>6</v>
      </c>
      <c r="G866" s="44">
        <v>153</v>
      </c>
      <c r="H866" s="44">
        <v>159</v>
      </c>
      <c r="I866" s="44">
        <v>1082</v>
      </c>
      <c r="J866" s="44">
        <v>62</v>
      </c>
      <c r="K866" s="44">
        <v>1306</v>
      </c>
      <c r="L866" s="44">
        <v>1368</v>
      </c>
      <c r="M866" s="44">
        <f t="shared" si="40"/>
        <v>154.28571428571428</v>
      </c>
      <c r="N866" s="44">
        <f t="shared" si="41"/>
        <v>9.5714285714285712</v>
      </c>
    </row>
    <row r="867" spans="2:14" x14ac:dyDescent="0.2">
      <c r="B867" s="44">
        <v>2017</v>
      </c>
      <c r="C867" s="263">
        <v>42867</v>
      </c>
      <c r="D867" s="264">
        <f t="shared" si="39"/>
        <v>5</v>
      </c>
      <c r="E867" s="44">
        <v>159</v>
      </c>
      <c r="F867" s="44">
        <v>7</v>
      </c>
      <c r="G867" s="44">
        <v>196</v>
      </c>
      <c r="H867" s="44">
        <v>203</v>
      </c>
      <c r="I867" s="44">
        <v>1065</v>
      </c>
      <c r="J867" s="44">
        <v>62</v>
      </c>
      <c r="K867" s="44">
        <v>1297</v>
      </c>
      <c r="L867" s="44">
        <v>1359</v>
      </c>
      <c r="M867" s="44">
        <f t="shared" si="40"/>
        <v>161.57142857142858</v>
      </c>
      <c r="N867" s="44">
        <f t="shared" si="41"/>
        <v>10.285714285714286</v>
      </c>
    </row>
    <row r="868" spans="2:14" x14ac:dyDescent="0.2">
      <c r="B868" s="44">
        <v>2017</v>
      </c>
      <c r="C868" s="263">
        <v>42868</v>
      </c>
      <c r="D868" s="264">
        <f t="shared" si="39"/>
        <v>6</v>
      </c>
      <c r="E868" s="44">
        <v>163</v>
      </c>
      <c r="F868" s="44">
        <v>16</v>
      </c>
      <c r="G868" s="44">
        <v>192</v>
      </c>
      <c r="H868" s="44">
        <v>208</v>
      </c>
      <c r="I868" s="44">
        <v>1088</v>
      </c>
      <c r="J868" s="44">
        <v>66</v>
      </c>
      <c r="K868" s="44">
        <v>1290</v>
      </c>
      <c r="L868" s="44">
        <v>1356</v>
      </c>
      <c r="M868" s="44">
        <f t="shared" si="40"/>
        <v>162.42857142857142</v>
      </c>
      <c r="N868" s="44">
        <f t="shared" si="41"/>
        <v>9.2857142857142865</v>
      </c>
    </row>
    <row r="869" spans="2:14" x14ac:dyDescent="0.2">
      <c r="B869" s="44">
        <v>2017</v>
      </c>
      <c r="C869" s="263">
        <v>42869</v>
      </c>
      <c r="D869" s="264">
        <f t="shared" si="39"/>
        <v>7</v>
      </c>
      <c r="E869" s="44">
        <v>135</v>
      </c>
      <c r="F869" s="44">
        <v>11</v>
      </c>
      <c r="G869" s="44">
        <v>192</v>
      </c>
      <c r="H869" s="44">
        <v>203</v>
      </c>
      <c r="I869" s="44">
        <v>1080</v>
      </c>
      <c r="J869" s="44">
        <v>67</v>
      </c>
      <c r="K869" s="44">
        <v>1292</v>
      </c>
      <c r="L869" s="44">
        <v>1359</v>
      </c>
      <c r="M869" s="44">
        <f t="shared" si="40"/>
        <v>169.28571428571428</v>
      </c>
      <c r="N869" s="44">
        <f t="shared" si="41"/>
        <v>10.142857142857142</v>
      </c>
    </row>
    <row r="870" spans="2:14" x14ac:dyDescent="0.2">
      <c r="B870" s="44">
        <v>2017</v>
      </c>
      <c r="C870" s="263">
        <v>42870</v>
      </c>
      <c r="D870" s="264">
        <f t="shared" si="39"/>
        <v>1</v>
      </c>
      <c r="E870" s="44">
        <v>163</v>
      </c>
      <c r="F870" s="44">
        <v>12</v>
      </c>
      <c r="G870" s="44">
        <v>192</v>
      </c>
      <c r="H870" s="44">
        <v>204</v>
      </c>
      <c r="I870" s="44">
        <v>1131</v>
      </c>
      <c r="J870" s="44">
        <v>72</v>
      </c>
      <c r="K870" s="44">
        <v>1350</v>
      </c>
      <c r="L870" s="44">
        <v>1422</v>
      </c>
      <c r="M870" s="44">
        <f t="shared" si="40"/>
        <v>171.28571428571428</v>
      </c>
      <c r="N870" s="44">
        <f t="shared" si="41"/>
        <v>10.285714285714286</v>
      </c>
    </row>
    <row r="871" spans="2:14" x14ac:dyDescent="0.2">
      <c r="B871" s="44">
        <v>2017</v>
      </c>
      <c r="C871" s="263">
        <v>42871</v>
      </c>
      <c r="D871" s="264">
        <f t="shared" si="39"/>
        <v>2</v>
      </c>
      <c r="E871" s="44">
        <v>206</v>
      </c>
      <c r="F871" s="44">
        <v>8</v>
      </c>
      <c r="G871" s="44">
        <v>246</v>
      </c>
      <c r="H871" s="44">
        <v>254</v>
      </c>
      <c r="I871" s="44">
        <v>1137</v>
      </c>
      <c r="J871" s="44">
        <v>65</v>
      </c>
      <c r="K871" s="44">
        <v>1368</v>
      </c>
      <c r="L871" s="44">
        <v>1433</v>
      </c>
      <c r="M871" s="44">
        <f t="shared" si="40"/>
        <v>175.42857142857142</v>
      </c>
      <c r="N871" s="44">
        <f t="shared" si="41"/>
        <v>10.428571428571429</v>
      </c>
    </row>
    <row r="872" spans="2:14" x14ac:dyDescent="0.2">
      <c r="B872" s="44">
        <v>2017</v>
      </c>
      <c r="C872" s="263">
        <v>42872</v>
      </c>
      <c r="D872" s="264">
        <f t="shared" si="39"/>
        <v>3</v>
      </c>
      <c r="E872" s="44">
        <v>215</v>
      </c>
      <c r="F872" s="44">
        <v>11</v>
      </c>
      <c r="G872" s="44">
        <v>243</v>
      </c>
      <c r="H872" s="44">
        <v>254</v>
      </c>
      <c r="I872" s="44">
        <v>1185</v>
      </c>
      <c r="J872" s="44">
        <v>71</v>
      </c>
      <c r="K872" s="44">
        <v>1414</v>
      </c>
      <c r="L872" s="44">
        <v>1485</v>
      </c>
      <c r="M872" s="44">
        <f t="shared" si="40"/>
        <v>175.71428571428572</v>
      </c>
      <c r="N872" s="44">
        <f t="shared" si="41"/>
        <v>9.7142857142857135</v>
      </c>
    </row>
    <row r="873" spans="2:14" x14ac:dyDescent="0.2">
      <c r="B873" s="44">
        <v>2017</v>
      </c>
      <c r="C873" s="263">
        <v>42873</v>
      </c>
      <c r="D873" s="264">
        <f t="shared" si="39"/>
        <v>4</v>
      </c>
      <c r="E873" s="44">
        <v>158</v>
      </c>
      <c r="F873" s="44">
        <v>7</v>
      </c>
      <c r="G873" s="44">
        <v>189</v>
      </c>
      <c r="H873" s="44">
        <v>196</v>
      </c>
      <c r="I873" s="44">
        <v>1199</v>
      </c>
      <c r="J873" s="44">
        <v>72</v>
      </c>
      <c r="K873" s="44">
        <v>1450</v>
      </c>
      <c r="L873" s="44">
        <v>1522</v>
      </c>
      <c r="M873" s="44">
        <f t="shared" si="40"/>
        <v>182</v>
      </c>
      <c r="N873" s="44">
        <f t="shared" si="41"/>
        <v>10</v>
      </c>
    </row>
    <row r="874" spans="2:14" x14ac:dyDescent="0.2">
      <c r="B874" s="44">
        <v>2017</v>
      </c>
      <c r="C874" s="263">
        <v>42874</v>
      </c>
      <c r="D874" s="264">
        <f t="shared" si="39"/>
        <v>5</v>
      </c>
      <c r="E874" s="44">
        <v>188</v>
      </c>
      <c r="F874" s="44">
        <v>8</v>
      </c>
      <c r="G874" s="44">
        <v>251</v>
      </c>
      <c r="H874" s="44">
        <v>259</v>
      </c>
      <c r="I874" s="44">
        <v>1228</v>
      </c>
      <c r="J874" s="44">
        <v>73</v>
      </c>
      <c r="K874" s="44">
        <v>1505</v>
      </c>
      <c r="L874" s="44">
        <v>1578</v>
      </c>
      <c r="M874" s="44">
        <f t="shared" si="40"/>
        <v>181.57142857142858</v>
      </c>
      <c r="N874" s="44">
        <f t="shared" si="41"/>
        <v>10.142857142857142</v>
      </c>
    </row>
    <row r="875" spans="2:14" x14ac:dyDescent="0.2">
      <c r="B875" s="44">
        <v>2017</v>
      </c>
      <c r="C875" s="263">
        <v>42875</v>
      </c>
      <c r="D875" s="264">
        <f t="shared" si="39"/>
        <v>6</v>
      </c>
      <c r="E875" s="44">
        <v>165</v>
      </c>
      <c r="F875" s="44">
        <v>11</v>
      </c>
      <c r="G875" s="44">
        <v>219</v>
      </c>
      <c r="H875" s="44">
        <v>230</v>
      </c>
      <c r="I875" s="44">
        <v>1230</v>
      </c>
      <c r="J875" s="44">
        <v>68</v>
      </c>
      <c r="K875" s="44">
        <v>1532</v>
      </c>
      <c r="L875" s="44">
        <v>1600</v>
      </c>
      <c r="M875" s="44">
        <f t="shared" si="40"/>
        <v>178.14285714285714</v>
      </c>
      <c r="N875" s="44">
        <f t="shared" si="41"/>
        <v>10</v>
      </c>
    </row>
    <row r="876" spans="2:14" x14ac:dyDescent="0.2">
      <c r="B876" s="44">
        <v>2017</v>
      </c>
      <c r="C876" s="263">
        <v>42876</v>
      </c>
      <c r="D876" s="264">
        <f t="shared" si="39"/>
        <v>7</v>
      </c>
      <c r="E876" s="44">
        <v>179</v>
      </c>
      <c r="F876" s="44">
        <v>13</v>
      </c>
      <c r="G876" s="44">
        <v>227</v>
      </c>
      <c r="H876" s="44">
        <v>240</v>
      </c>
      <c r="I876" s="44">
        <v>1274</v>
      </c>
      <c r="J876" s="44">
        <v>70</v>
      </c>
      <c r="K876" s="44">
        <v>1567</v>
      </c>
      <c r="L876" s="44">
        <v>1637</v>
      </c>
      <c r="M876" s="44">
        <f t="shared" si="40"/>
        <v>175</v>
      </c>
      <c r="N876" s="44">
        <f t="shared" si="41"/>
        <v>9.4285714285714288</v>
      </c>
    </row>
    <row r="877" spans="2:14" x14ac:dyDescent="0.2">
      <c r="B877" s="44">
        <v>2017</v>
      </c>
      <c r="C877" s="263">
        <v>42877</v>
      </c>
      <c r="D877" s="264">
        <f t="shared" si="39"/>
        <v>1</v>
      </c>
      <c r="E877" s="44">
        <v>160</v>
      </c>
      <c r="F877" s="44">
        <v>13</v>
      </c>
      <c r="G877" s="44">
        <v>182</v>
      </c>
      <c r="H877" s="44">
        <v>195</v>
      </c>
      <c r="I877" s="44">
        <v>1271</v>
      </c>
      <c r="J877" s="44">
        <v>71</v>
      </c>
      <c r="K877" s="44">
        <v>1557</v>
      </c>
      <c r="L877" s="44">
        <v>1628</v>
      </c>
      <c r="M877" s="44">
        <f t="shared" si="40"/>
        <v>174.28571428571428</v>
      </c>
      <c r="N877" s="44">
        <f t="shared" si="41"/>
        <v>9.2857142857142865</v>
      </c>
    </row>
    <row r="878" spans="2:14" x14ac:dyDescent="0.2">
      <c r="B878" s="44">
        <v>2017</v>
      </c>
      <c r="C878" s="263">
        <v>42878</v>
      </c>
      <c r="D878" s="264">
        <f t="shared" si="39"/>
        <v>2</v>
      </c>
      <c r="E878" s="44">
        <v>182</v>
      </c>
      <c r="F878" s="44">
        <v>7</v>
      </c>
      <c r="G878" s="44">
        <v>237</v>
      </c>
      <c r="H878" s="44">
        <v>244</v>
      </c>
      <c r="I878" s="44">
        <v>1247</v>
      </c>
      <c r="J878" s="44">
        <v>70</v>
      </c>
      <c r="K878" s="44">
        <v>1548</v>
      </c>
      <c r="L878" s="44">
        <v>1618</v>
      </c>
      <c r="M878" s="44">
        <f t="shared" si="40"/>
        <v>176.42857142857142</v>
      </c>
      <c r="N878" s="44">
        <f t="shared" si="41"/>
        <v>10.142857142857142</v>
      </c>
    </row>
    <row r="879" spans="2:14" x14ac:dyDescent="0.2">
      <c r="B879" s="44">
        <v>2017</v>
      </c>
      <c r="C879" s="263">
        <v>42879</v>
      </c>
      <c r="D879" s="264">
        <f t="shared" si="39"/>
        <v>3</v>
      </c>
      <c r="E879" s="44">
        <v>193</v>
      </c>
      <c r="F879" s="44">
        <v>7</v>
      </c>
      <c r="G879" s="44">
        <v>250</v>
      </c>
      <c r="H879" s="44">
        <v>257</v>
      </c>
      <c r="I879" s="44">
        <v>1225</v>
      </c>
      <c r="J879" s="44">
        <v>66</v>
      </c>
      <c r="K879" s="44">
        <v>1555</v>
      </c>
      <c r="L879" s="44">
        <v>1621</v>
      </c>
      <c r="M879" s="44">
        <f t="shared" si="40"/>
        <v>176</v>
      </c>
      <c r="N879" s="44">
        <f t="shared" si="41"/>
        <v>10.428571428571429</v>
      </c>
    </row>
    <row r="880" spans="2:14" x14ac:dyDescent="0.2">
      <c r="B880" s="44">
        <v>2017</v>
      </c>
      <c r="C880" s="263">
        <v>42880</v>
      </c>
      <c r="D880" s="264">
        <f t="shared" si="39"/>
        <v>4</v>
      </c>
      <c r="E880" s="44">
        <v>153</v>
      </c>
      <c r="F880" s="44">
        <v>6</v>
      </c>
      <c r="G880" s="44">
        <v>207</v>
      </c>
      <c r="H880" s="44">
        <v>213</v>
      </c>
      <c r="I880" s="44">
        <v>1220</v>
      </c>
      <c r="J880" s="44">
        <v>65</v>
      </c>
      <c r="K880" s="44">
        <v>1573</v>
      </c>
      <c r="L880" s="44">
        <v>1638</v>
      </c>
      <c r="M880" s="44">
        <f t="shared" si="40"/>
        <v>175</v>
      </c>
      <c r="N880" s="44">
        <f t="shared" si="41"/>
        <v>10.142857142857142</v>
      </c>
    </row>
    <row r="881" spans="2:14" x14ac:dyDescent="0.2">
      <c r="B881" s="44">
        <v>2017</v>
      </c>
      <c r="C881" s="263">
        <v>42881</v>
      </c>
      <c r="D881" s="264">
        <f t="shared" si="39"/>
        <v>5</v>
      </c>
      <c r="E881" s="44">
        <v>203</v>
      </c>
      <c r="F881" s="44">
        <v>14</v>
      </c>
      <c r="G881" s="44">
        <v>259</v>
      </c>
      <c r="H881" s="44">
        <v>273</v>
      </c>
      <c r="I881" s="44">
        <v>1235</v>
      </c>
      <c r="J881" s="44">
        <v>71</v>
      </c>
      <c r="K881" s="44">
        <v>1581</v>
      </c>
      <c r="L881" s="44">
        <v>1652</v>
      </c>
      <c r="M881" s="44">
        <f t="shared" si="40"/>
        <v>177.14285714285714</v>
      </c>
      <c r="N881" s="44">
        <f t="shared" si="41"/>
        <v>10.285714285714286</v>
      </c>
    </row>
    <row r="882" spans="2:14" x14ac:dyDescent="0.2">
      <c r="B882" s="44">
        <v>2017</v>
      </c>
      <c r="C882" s="263">
        <v>42882</v>
      </c>
      <c r="D882" s="264">
        <f t="shared" si="39"/>
        <v>6</v>
      </c>
      <c r="E882" s="44">
        <v>162</v>
      </c>
      <c r="F882" s="44">
        <v>13</v>
      </c>
      <c r="G882" s="44">
        <v>218</v>
      </c>
      <c r="H882" s="44">
        <v>231</v>
      </c>
      <c r="I882" s="44">
        <v>1232</v>
      </c>
      <c r="J882" s="44">
        <v>73</v>
      </c>
      <c r="K882" s="44">
        <v>1580</v>
      </c>
      <c r="L882" s="44">
        <v>1653</v>
      </c>
      <c r="M882" s="44">
        <f t="shared" si="40"/>
        <v>172.28571428571428</v>
      </c>
      <c r="N882" s="44">
        <f t="shared" si="41"/>
        <v>10.142857142857142</v>
      </c>
    </row>
    <row r="883" spans="2:14" x14ac:dyDescent="0.2">
      <c r="B883" s="44">
        <v>2017</v>
      </c>
      <c r="C883" s="263">
        <v>42883</v>
      </c>
      <c r="D883" s="264">
        <f t="shared" si="39"/>
        <v>7</v>
      </c>
      <c r="E883" s="44">
        <v>172</v>
      </c>
      <c r="F883" s="44">
        <v>11</v>
      </c>
      <c r="G883" s="44">
        <v>248</v>
      </c>
      <c r="H883" s="44">
        <v>259</v>
      </c>
      <c r="I883" s="44">
        <v>1225</v>
      </c>
      <c r="J883" s="44">
        <v>71</v>
      </c>
      <c r="K883" s="44">
        <v>1601</v>
      </c>
      <c r="L883" s="44">
        <v>1672</v>
      </c>
      <c r="M883" s="44">
        <f t="shared" si="40"/>
        <v>170.28571428571428</v>
      </c>
      <c r="N883" s="44">
        <f t="shared" si="41"/>
        <v>11.142857142857142</v>
      </c>
    </row>
    <row r="884" spans="2:14" x14ac:dyDescent="0.2">
      <c r="B884" s="44">
        <v>2017</v>
      </c>
      <c r="C884" s="263">
        <v>42884</v>
      </c>
      <c r="D884" s="264">
        <f t="shared" si="39"/>
        <v>1</v>
      </c>
      <c r="E884" s="44">
        <v>175</v>
      </c>
      <c r="F884" s="44">
        <v>14</v>
      </c>
      <c r="G884" s="44">
        <v>214</v>
      </c>
      <c r="H884" s="44">
        <v>228</v>
      </c>
      <c r="I884" s="44">
        <v>1240</v>
      </c>
      <c r="J884" s="44">
        <v>72</v>
      </c>
      <c r="K884" s="44">
        <v>1633</v>
      </c>
      <c r="L884" s="44">
        <v>1705</v>
      </c>
      <c r="M884" s="44">
        <f t="shared" si="40"/>
        <v>175.42857142857142</v>
      </c>
      <c r="N884" s="44">
        <f t="shared" si="41"/>
        <v>11.857142857142858</v>
      </c>
    </row>
    <row r="885" spans="2:14" x14ac:dyDescent="0.2">
      <c r="B885" s="44">
        <v>2017</v>
      </c>
      <c r="C885" s="263">
        <v>42885</v>
      </c>
      <c r="D885" s="264">
        <f t="shared" si="39"/>
        <v>2</v>
      </c>
      <c r="E885" s="44">
        <v>148</v>
      </c>
      <c r="F885" s="44">
        <v>6</v>
      </c>
      <c r="G885" s="44">
        <v>182</v>
      </c>
      <c r="H885" s="44">
        <v>188</v>
      </c>
      <c r="I885" s="44">
        <v>1206</v>
      </c>
      <c r="J885" s="44">
        <v>71</v>
      </c>
      <c r="K885" s="44">
        <v>1578</v>
      </c>
      <c r="L885" s="44">
        <v>1649</v>
      </c>
      <c r="M885" s="44">
        <f t="shared" si="40"/>
        <v>180.42857142857142</v>
      </c>
      <c r="N885" s="44">
        <f t="shared" si="41"/>
        <v>10.714285714285714</v>
      </c>
    </row>
    <row r="886" spans="2:14" x14ac:dyDescent="0.2">
      <c r="B886" s="44">
        <v>2017</v>
      </c>
      <c r="C886" s="263">
        <v>42886</v>
      </c>
      <c r="D886" s="264">
        <f t="shared" si="39"/>
        <v>3</v>
      </c>
      <c r="E886" s="44">
        <v>179</v>
      </c>
      <c r="F886" s="44">
        <v>14</v>
      </c>
      <c r="G886" s="44">
        <v>213</v>
      </c>
      <c r="H886" s="44">
        <v>227</v>
      </c>
      <c r="I886" s="44">
        <v>1192</v>
      </c>
      <c r="J886" s="44">
        <v>78</v>
      </c>
      <c r="K886" s="44">
        <v>1541</v>
      </c>
      <c r="L886" s="44">
        <v>1619</v>
      </c>
      <c r="M886" s="44">
        <f t="shared" si="40"/>
        <v>179.85714285714286</v>
      </c>
      <c r="N886" s="44">
        <f t="shared" si="41"/>
        <v>10.285714285714286</v>
      </c>
    </row>
    <row r="887" spans="2:14" x14ac:dyDescent="0.2">
      <c r="B887" s="44">
        <v>2017</v>
      </c>
      <c r="C887" s="263">
        <v>42887</v>
      </c>
      <c r="D887" s="264">
        <f t="shared" si="39"/>
        <v>4</v>
      </c>
      <c r="E887" s="44">
        <v>189</v>
      </c>
      <c r="F887" s="44">
        <v>11</v>
      </c>
      <c r="G887" s="44">
        <v>212</v>
      </c>
      <c r="H887" s="44">
        <v>223</v>
      </c>
      <c r="I887" s="44">
        <v>1228</v>
      </c>
      <c r="J887" s="44">
        <v>83</v>
      </c>
      <c r="K887" s="44">
        <v>1546</v>
      </c>
      <c r="L887" s="44">
        <v>1629</v>
      </c>
      <c r="M887" s="44">
        <f t="shared" si="40"/>
        <v>175.85714285714286</v>
      </c>
      <c r="N887" s="44">
        <f t="shared" si="41"/>
        <v>9.7142857142857135</v>
      </c>
    </row>
    <row r="888" spans="2:14" x14ac:dyDescent="0.2">
      <c r="B888" s="44">
        <v>2017</v>
      </c>
      <c r="C888" s="263">
        <v>42888</v>
      </c>
      <c r="D888" s="264">
        <f t="shared" si="39"/>
        <v>5</v>
      </c>
      <c r="E888" s="44">
        <v>238</v>
      </c>
      <c r="F888" s="44">
        <v>6</v>
      </c>
      <c r="G888" s="44">
        <v>287</v>
      </c>
      <c r="H888" s="44">
        <v>293</v>
      </c>
      <c r="I888" s="44">
        <v>1263</v>
      </c>
      <c r="J888" s="44">
        <v>75</v>
      </c>
      <c r="K888" s="44">
        <v>1574</v>
      </c>
      <c r="L888" s="44">
        <v>1649</v>
      </c>
      <c r="M888" s="44">
        <f t="shared" si="40"/>
        <v>166.85714285714286</v>
      </c>
      <c r="N888" s="44">
        <f t="shared" si="41"/>
        <v>8.8571428571428577</v>
      </c>
    </row>
    <row r="889" spans="2:14" x14ac:dyDescent="0.2">
      <c r="B889" s="44">
        <v>2017</v>
      </c>
      <c r="C889" s="263">
        <v>42889</v>
      </c>
      <c r="D889" s="264">
        <f t="shared" si="39"/>
        <v>6</v>
      </c>
      <c r="E889" s="44">
        <v>158</v>
      </c>
      <c r="F889" s="44">
        <v>10</v>
      </c>
      <c r="G889" s="44">
        <v>221</v>
      </c>
      <c r="H889" s="44">
        <v>231</v>
      </c>
      <c r="I889" s="44">
        <v>1259</v>
      </c>
      <c r="J889" s="44">
        <v>72</v>
      </c>
      <c r="K889" s="44">
        <v>1577</v>
      </c>
      <c r="L889" s="44">
        <v>1649</v>
      </c>
      <c r="M889" s="44">
        <f t="shared" si="40"/>
        <v>172.71428571428572</v>
      </c>
      <c r="N889" s="44">
        <f t="shared" si="41"/>
        <v>8.5714285714285712</v>
      </c>
    </row>
    <row r="890" spans="2:14" x14ac:dyDescent="0.2">
      <c r="B890" s="44">
        <v>2017</v>
      </c>
      <c r="C890" s="263">
        <v>42890</v>
      </c>
      <c r="D890" s="264">
        <f t="shared" si="39"/>
        <v>7</v>
      </c>
      <c r="E890" s="44">
        <v>144</v>
      </c>
      <c r="F890" s="44">
        <v>7</v>
      </c>
      <c r="G890" s="44">
        <v>189</v>
      </c>
      <c r="H890" s="44">
        <v>196</v>
      </c>
      <c r="I890" s="44">
        <v>1231</v>
      </c>
      <c r="J890" s="44">
        <v>68</v>
      </c>
      <c r="K890" s="44">
        <v>1518</v>
      </c>
      <c r="L890" s="44">
        <v>1586</v>
      </c>
      <c r="M890" s="44">
        <f t="shared" si="40"/>
        <v>175.28571428571428</v>
      </c>
      <c r="N890" s="44">
        <f t="shared" si="41"/>
        <v>8.1428571428571423</v>
      </c>
    </row>
    <row r="891" spans="2:14" x14ac:dyDescent="0.2">
      <c r="B891" s="44">
        <v>2017</v>
      </c>
      <c r="C891" s="263">
        <v>42891</v>
      </c>
      <c r="D891" s="264">
        <f t="shared" si="39"/>
        <v>1</v>
      </c>
      <c r="E891" s="44">
        <v>112</v>
      </c>
      <c r="F891" s="44">
        <v>8</v>
      </c>
      <c r="G891" s="44">
        <v>151</v>
      </c>
      <c r="H891" s="44">
        <v>159</v>
      </c>
      <c r="I891" s="44">
        <v>1168</v>
      </c>
      <c r="J891" s="44">
        <v>62</v>
      </c>
      <c r="K891" s="44">
        <v>1455</v>
      </c>
      <c r="L891" s="44">
        <v>1517</v>
      </c>
      <c r="M891" s="44">
        <f t="shared" si="40"/>
        <v>178</v>
      </c>
      <c r="N891" s="44">
        <f t="shared" si="41"/>
        <v>9</v>
      </c>
    </row>
    <row r="892" spans="2:14" x14ac:dyDescent="0.2">
      <c r="B892" s="44">
        <v>2017</v>
      </c>
      <c r="C892" s="263">
        <v>42892</v>
      </c>
      <c r="D892" s="264">
        <f t="shared" si="39"/>
        <v>2</v>
      </c>
      <c r="E892" s="44">
        <v>189</v>
      </c>
      <c r="F892" s="44">
        <v>4</v>
      </c>
      <c r="G892" s="44">
        <v>244</v>
      </c>
      <c r="H892" s="44">
        <v>248</v>
      </c>
      <c r="I892" s="44">
        <v>1209</v>
      </c>
      <c r="J892" s="44">
        <v>60</v>
      </c>
      <c r="K892" s="44">
        <v>1517</v>
      </c>
      <c r="L892" s="44">
        <v>1577</v>
      </c>
      <c r="M892" s="44">
        <f t="shared" si="40"/>
        <v>174.14285714285714</v>
      </c>
      <c r="N892" s="44">
        <f t="shared" si="41"/>
        <v>9</v>
      </c>
    </row>
    <row r="893" spans="2:14" x14ac:dyDescent="0.2">
      <c r="B893" s="44">
        <v>2017</v>
      </c>
      <c r="C893" s="263">
        <v>42893</v>
      </c>
      <c r="D893" s="264">
        <f t="shared" si="39"/>
        <v>3</v>
      </c>
      <c r="E893" s="44">
        <v>197</v>
      </c>
      <c r="F893" s="44">
        <v>11</v>
      </c>
      <c r="G893" s="44">
        <v>239</v>
      </c>
      <c r="H893" s="44">
        <v>250</v>
      </c>
      <c r="I893" s="44">
        <v>1227</v>
      </c>
      <c r="J893" s="44">
        <v>57</v>
      </c>
      <c r="K893" s="44">
        <v>1543</v>
      </c>
      <c r="L893" s="44">
        <v>1600</v>
      </c>
      <c r="M893" s="44">
        <f t="shared" si="40"/>
        <v>180.14285714285714</v>
      </c>
      <c r="N893" s="44">
        <f t="shared" si="41"/>
        <v>9.2857142857142865</v>
      </c>
    </row>
    <row r="894" spans="2:14" x14ac:dyDescent="0.2">
      <c r="B894" s="44">
        <v>2017</v>
      </c>
      <c r="C894" s="263">
        <v>42894</v>
      </c>
      <c r="D894" s="264">
        <f t="shared" si="39"/>
        <v>4</v>
      </c>
      <c r="E894" s="44">
        <v>208</v>
      </c>
      <c r="F894" s="44">
        <v>17</v>
      </c>
      <c r="G894" s="44">
        <v>232</v>
      </c>
      <c r="H894" s="44">
        <v>249</v>
      </c>
      <c r="I894" s="44">
        <v>1246</v>
      </c>
      <c r="J894" s="44">
        <v>63</v>
      </c>
      <c r="K894" s="44">
        <v>1563</v>
      </c>
      <c r="L894" s="44">
        <v>1626</v>
      </c>
      <c r="M894" s="44">
        <f t="shared" si="40"/>
        <v>183.71428571428572</v>
      </c>
      <c r="N894" s="44">
        <f t="shared" si="41"/>
        <v>10.571428571428571</v>
      </c>
    </row>
    <row r="895" spans="2:14" x14ac:dyDescent="0.2">
      <c r="B895" s="44">
        <v>2017</v>
      </c>
      <c r="C895" s="263">
        <v>42895</v>
      </c>
      <c r="D895" s="264">
        <f t="shared" si="39"/>
        <v>5</v>
      </c>
      <c r="E895" s="44">
        <v>211</v>
      </c>
      <c r="F895" s="44">
        <v>6</v>
      </c>
      <c r="G895" s="44">
        <v>244</v>
      </c>
      <c r="H895" s="44">
        <v>250</v>
      </c>
      <c r="I895" s="44">
        <v>1219</v>
      </c>
      <c r="J895" s="44">
        <v>63</v>
      </c>
      <c r="K895" s="44">
        <v>1520</v>
      </c>
      <c r="L895" s="44">
        <v>1583</v>
      </c>
      <c r="M895" s="44">
        <f t="shared" si="40"/>
        <v>198.71428571428572</v>
      </c>
      <c r="N895" s="44">
        <f t="shared" si="41"/>
        <v>10.714285714285714</v>
      </c>
    </row>
    <row r="896" spans="2:14" x14ac:dyDescent="0.2">
      <c r="B896" s="44">
        <v>2017</v>
      </c>
      <c r="C896" s="263">
        <v>42896</v>
      </c>
      <c r="D896" s="264">
        <f t="shared" si="39"/>
        <v>6</v>
      </c>
      <c r="E896" s="44">
        <v>200</v>
      </c>
      <c r="F896" s="44">
        <v>12</v>
      </c>
      <c r="G896" s="44">
        <v>271</v>
      </c>
      <c r="H896" s="44">
        <v>283</v>
      </c>
      <c r="I896" s="44">
        <v>1261</v>
      </c>
      <c r="J896" s="44">
        <v>65</v>
      </c>
      <c r="K896" s="44">
        <v>1570</v>
      </c>
      <c r="L896" s="44">
        <v>1635</v>
      </c>
      <c r="M896" s="44">
        <f t="shared" si="40"/>
        <v>200.85714285714286</v>
      </c>
      <c r="N896" s="44">
        <f t="shared" si="41"/>
        <v>11.714285714285714</v>
      </c>
    </row>
    <row r="897" spans="2:14" x14ac:dyDescent="0.2">
      <c r="B897" s="44">
        <v>2017</v>
      </c>
      <c r="C897" s="263">
        <v>42897</v>
      </c>
      <c r="D897" s="264">
        <f t="shared" si="39"/>
        <v>7</v>
      </c>
      <c r="E897" s="44">
        <v>169</v>
      </c>
      <c r="F897" s="44">
        <v>16</v>
      </c>
      <c r="G897" s="44">
        <v>220</v>
      </c>
      <c r="H897" s="44">
        <v>236</v>
      </c>
      <c r="I897" s="44">
        <v>1286</v>
      </c>
      <c r="J897" s="44">
        <v>74</v>
      </c>
      <c r="K897" s="44">
        <v>1601</v>
      </c>
      <c r="L897" s="44">
        <v>1675</v>
      </c>
      <c r="M897" s="44">
        <f t="shared" si="40"/>
        <v>202.85714285714286</v>
      </c>
      <c r="N897" s="44">
        <f t="shared" si="41"/>
        <v>11.428571428571429</v>
      </c>
    </row>
    <row r="898" spans="2:14" x14ac:dyDescent="0.2">
      <c r="B898" s="44">
        <v>2017</v>
      </c>
      <c r="C898" s="263">
        <v>42898</v>
      </c>
      <c r="D898" s="264">
        <f t="shared" si="39"/>
        <v>1</v>
      </c>
      <c r="E898" s="44">
        <v>217</v>
      </c>
      <c r="F898" s="44">
        <v>9</v>
      </c>
      <c r="G898" s="44">
        <v>248</v>
      </c>
      <c r="H898" s="44">
        <v>257</v>
      </c>
      <c r="I898" s="44">
        <v>1391</v>
      </c>
      <c r="J898" s="44">
        <v>75</v>
      </c>
      <c r="K898" s="44">
        <v>1698</v>
      </c>
      <c r="L898" s="44">
        <v>1773</v>
      </c>
      <c r="M898" s="44">
        <f t="shared" si="40"/>
        <v>198.42857142857142</v>
      </c>
      <c r="N898" s="44">
        <f t="shared" si="41"/>
        <v>10.428571428571429</v>
      </c>
    </row>
    <row r="899" spans="2:14" x14ac:dyDescent="0.2">
      <c r="B899" s="44">
        <v>2017</v>
      </c>
      <c r="C899" s="263">
        <v>42899</v>
      </c>
      <c r="D899" s="264">
        <f t="shared" si="39"/>
        <v>2</v>
      </c>
      <c r="E899" s="44">
        <v>204</v>
      </c>
      <c r="F899" s="44">
        <v>11</v>
      </c>
      <c r="G899" s="44">
        <v>241</v>
      </c>
      <c r="H899" s="44">
        <v>252</v>
      </c>
      <c r="I899" s="44">
        <v>1406</v>
      </c>
      <c r="J899" s="44">
        <v>82</v>
      </c>
      <c r="K899" s="44">
        <v>1695</v>
      </c>
      <c r="L899" s="44">
        <v>1777</v>
      </c>
      <c r="M899" s="44">
        <f t="shared" si="40"/>
        <v>201.14285714285714</v>
      </c>
      <c r="N899" s="44">
        <f t="shared" si="41"/>
        <v>10.857142857142858</v>
      </c>
    </row>
    <row r="900" spans="2:14" x14ac:dyDescent="0.2">
      <c r="B900" s="44">
        <v>2017</v>
      </c>
      <c r="C900" s="263">
        <v>42900</v>
      </c>
      <c r="D900" s="264">
        <f t="shared" si="39"/>
        <v>3</v>
      </c>
      <c r="E900" s="44">
        <v>211</v>
      </c>
      <c r="F900" s="44">
        <v>9</v>
      </c>
      <c r="G900" s="44">
        <v>272</v>
      </c>
      <c r="H900" s="44">
        <v>281</v>
      </c>
      <c r="I900" s="44">
        <v>1420</v>
      </c>
      <c r="J900" s="44">
        <v>80</v>
      </c>
      <c r="K900" s="44">
        <v>1728</v>
      </c>
      <c r="L900" s="44">
        <v>1808</v>
      </c>
      <c r="M900" s="44">
        <f t="shared" si="40"/>
        <v>200.71428571428572</v>
      </c>
      <c r="N900" s="44">
        <f t="shared" si="41"/>
        <v>10.285714285714286</v>
      </c>
    </row>
    <row r="901" spans="2:14" x14ac:dyDescent="0.2">
      <c r="B901" s="44">
        <v>2017</v>
      </c>
      <c r="C901" s="263">
        <v>42901</v>
      </c>
      <c r="D901" s="264">
        <f t="shared" si="39"/>
        <v>4</v>
      </c>
      <c r="E901" s="44">
        <v>177</v>
      </c>
      <c r="F901" s="44">
        <v>10</v>
      </c>
      <c r="G901" s="44">
        <v>211</v>
      </c>
      <c r="H901" s="44">
        <v>221</v>
      </c>
      <c r="I901" s="44">
        <v>1389</v>
      </c>
      <c r="J901" s="44">
        <v>73</v>
      </c>
      <c r="K901" s="44">
        <v>1707</v>
      </c>
      <c r="L901" s="44">
        <v>1780</v>
      </c>
      <c r="M901" s="44">
        <f t="shared" si="40"/>
        <v>201.85714285714286</v>
      </c>
      <c r="N901" s="44">
        <f t="shared" si="41"/>
        <v>10.714285714285714</v>
      </c>
    </row>
    <row r="902" spans="2:14" x14ac:dyDescent="0.2">
      <c r="B902" s="44">
        <v>2017</v>
      </c>
      <c r="C902" s="263">
        <v>42902</v>
      </c>
      <c r="D902" s="264">
        <f t="shared" ref="D902:D965" si="42">IF(WEEKDAY(C902)-1=0,7,WEEKDAY(C902)-1)</f>
        <v>5</v>
      </c>
      <c r="E902" s="44">
        <v>230</v>
      </c>
      <c r="F902" s="44">
        <v>9</v>
      </c>
      <c r="G902" s="44">
        <v>286</v>
      </c>
      <c r="H902" s="44">
        <v>295</v>
      </c>
      <c r="I902" s="44">
        <v>1408</v>
      </c>
      <c r="J902" s="44">
        <v>76</v>
      </c>
      <c r="K902" s="44">
        <v>1749</v>
      </c>
      <c r="L902" s="44">
        <v>1825</v>
      </c>
      <c r="M902" s="44">
        <f t="shared" si="40"/>
        <v>199</v>
      </c>
      <c r="N902" s="44">
        <f t="shared" si="41"/>
        <v>10.428571428571429</v>
      </c>
    </row>
    <row r="903" spans="2:14" x14ac:dyDescent="0.2">
      <c r="B903" s="44">
        <v>2017</v>
      </c>
      <c r="C903" s="263">
        <v>42903</v>
      </c>
      <c r="D903" s="264">
        <f t="shared" si="42"/>
        <v>6</v>
      </c>
      <c r="E903" s="44">
        <v>197</v>
      </c>
      <c r="F903" s="44">
        <v>8</v>
      </c>
      <c r="G903" s="44">
        <v>260</v>
      </c>
      <c r="H903" s="44">
        <v>268</v>
      </c>
      <c r="I903" s="44">
        <v>1405</v>
      </c>
      <c r="J903" s="44">
        <v>72</v>
      </c>
      <c r="K903" s="44">
        <v>1738</v>
      </c>
      <c r="L903" s="44">
        <v>1810</v>
      </c>
      <c r="M903" s="44">
        <f t="shared" si="40"/>
        <v>199.28571428571428</v>
      </c>
      <c r="N903" s="44">
        <f t="shared" si="41"/>
        <v>9.5714285714285712</v>
      </c>
    </row>
    <row r="904" spans="2:14" x14ac:dyDescent="0.2">
      <c r="B904" s="44">
        <v>2017</v>
      </c>
      <c r="C904" s="263">
        <v>42904</v>
      </c>
      <c r="D904" s="264">
        <f t="shared" si="42"/>
        <v>7</v>
      </c>
      <c r="E904" s="44">
        <v>177</v>
      </c>
      <c r="F904" s="44">
        <v>19</v>
      </c>
      <c r="G904" s="44">
        <v>242</v>
      </c>
      <c r="H904" s="44">
        <v>261</v>
      </c>
      <c r="I904" s="44">
        <v>1413</v>
      </c>
      <c r="J904" s="44">
        <v>75</v>
      </c>
      <c r="K904" s="44">
        <v>1760</v>
      </c>
      <c r="L904" s="44">
        <v>1835</v>
      </c>
      <c r="M904" s="44">
        <f t="shared" si="40"/>
        <v>197.57142857142858</v>
      </c>
      <c r="N904" s="44">
        <f t="shared" si="41"/>
        <v>10.857142857142858</v>
      </c>
    </row>
    <row r="905" spans="2:14" x14ac:dyDescent="0.2">
      <c r="B905" s="44">
        <v>2017</v>
      </c>
      <c r="C905" s="263">
        <v>42905</v>
      </c>
      <c r="D905" s="264">
        <f t="shared" si="42"/>
        <v>1</v>
      </c>
      <c r="E905" s="44">
        <v>197</v>
      </c>
      <c r="F905" s="44">
        <v>7</v>
      </c>
      <c r="G905" s="44">
        <v>263</v>
      </c>
      <c r="H905" s="44">
        <v>270</v>
      </c>
      <c r="I905" s="44">
        <v>1393</v>
      </c>
      <c r="J905" s="44">
        <v>73</v>
      </c>
      <c r="K905" s="44">
        <v>1775</v>
      </c>
      <c r="L905" s="44">
        <v>1848</v>
      </c>
      <c r="M905" s="44">
        <f t="shared" ref="M905:M968" si="43">(E902+E903+E904+E905+E906+E907+E908)/7</f>
        <v>200.14285714285714</v>
      </c>
      <c r="N905" s="44">
        <f t="shared" ref="N905:N968" si="44">(F902+F903+F904+F905+F906+F907+F908)/7</f>
        <v>11.285714285714286</v>
      </c>
    </row>
    <row r="906" spans="2:14" x14ac:dyDescent="0.2">
      <c r="B906" s="44">
        <v>2017</v>
      </c>
      <c r="C906" s="263">
        <v>42906</v>
      </c>
      <c r="D906" s="264">
        <f t="shared" si="42"/>
        <v>2</v>
      </c>
      <c r="E906" s="44">
        <v>206</v>
      </c>
      <c r="F906" s="44">
        <v>5</v>
      </c>
      <c r="G906" s="44">
        <v>254</v>
      </c>
      <c r="H906" s="44">
        <v>259</v>
      </c>
      <c r="I906" s="44">
        <v>1395</v>
      </c>
      <c r="J906" s="44">
        <v>67</v>
      </c>
      <c r="K906" s="44">
        <v>1788</v>
      </c>
      <c r="L906" s="44">
        <v>1855</v>
      </c>
      <c r="M906" s="44">
        <f t="shared" si="43"/>
        <v>199.85714285714286</v>
      </c>
      <c r="N906" s="44">
        <f t="shared" si="44"/>
        <v>11.285714285714286</v>
      </c>
    </row>
    <row r="907" spans="2:14" x14ac:dyDescent="0.2">
      <c r="B907" s="44">
        <v>2017</v>
      </c>
      <c r="C907" s="263">
        <v>42907</v>
      </c>
      <c r="D907" s="264">
        <f t="shared" si="42"/>
        <v>3</v>
      </c>
      <c r="E907" s="44">
        <v>199</v>
      </c>
      <c r="F907" s="44">
        <v>18</v>
      </c>
      <c r="G907" s="44">
        <v>247</v>
      </c>
      <c r="H907" s="44">
        <v>265</v>
      </c>
      <c r="I907" s="44">
        <v>1383</v>
      </c>
      <c r="J907" s="44">
        <v>76</v>
      </c>
      <c r="K907" s="44">
        <v>1763</v>
      </c>
      <c r="L907" s="44">
        <v>1839</v>
      </c>
      <c r="M907" s="44">
        <f t="shared" si="43"/>
        <v>199.28571428571428</v>
      </c>
      <c r="N907" s="44">
        <f t="shared" si="44"/>
        <v>11.285714285714286</v>
      </c>
    </row>
    <row r="908" spans="2:14" x14ac:dyDescent="0.2">
      <c r="B908" s="44">
        <v>2017</v>
      </c>
      <c r="C908" s="263">
        <v>42908</v>
      </c>
      <c r="D908" s="264">
        <f t="shared" si="42"/>
        <v>4</v>
      </c>
      <c r="E908" s="44">
        <v>195</v>
      </c>
      <c r="F908" s="44">
        <v>13</v>
      </c>
      <c r="G908" s="44">
        <v>225</v>
      </c>
      <c r="H908" s="44">
        <v>238</v>
      </c>
      <c r="I908" s="44">
        <v>1401</v>
      </c>
      <c r="J908" s="44">
        <v>79</v>
      </c>
      <c r="K908" s="44">
        <v>1777</v>
      </c>
      <c r="L908" s="44">
        <v>1856</v>
      </c>
      <c r="M908" s="44">
        <f t="shared" si="43"/>
        <v>201.42857142857142</v>
      </c>
      <c r="N908" s="44">
        <f t="shared" si="44"/>
        <v>11.285714285714286</v>
      </c>
    </row>
    <row r="909" spans="2:14" x14ac:dyDescent="0.2">
      <c r="B909" s="44">
        <v>2017</v>
      </c>
      <c r="C909" s="263">
        <v>42909</v>
      </c>
      <c r="D909" s="264">
        <f t="shared" si="42"/>
        <v>5</v>
      </c>
      <c r="E909" s="44">
        <v>228</v>
      </c>
      <c r="F909" s="44">
        <v>9</v>
      </c>
      <c r="G909" s="44">
        <v>291</v>
      </c>
      <c r="H909" s="44">
        <v>300</v>
      </c>
      <c r="I909" s="44">
        <v>1399</v>
      </c>
      <c r="J909" s="44">
        <v>79</v>
      </c>
      <c r="K909" s="44">
        <v>1782</v>
      </c>
      <c r="L909" s="44">
        <v>1861</v>
      </c>
      <c r="M909" s="44">
        <f t="shared" si="43"/>
        <v>200.57142857142858</v>
      </c>
      <c r="N909" s="44">
        <f t="shared" si="44"/>
        <v>12.714285714285714</v>
      </c>
    </row>
    <row r="910" spans="2:14" x14ac:dyDescent="0.2">
      <c r="B910" s="44">
        <v>2017</v>
      </c>
      <c r="C910" s="263">
        <v>42910</v>
      </c>
      <c r="D910" s="264">
        <f t="shared" si="42"/>
        <v>6</v>
      </c>
      <c r="E910" s="44">
        <v>193</v>
      </c>
      <c r="F910" s="44">
        <v>8</v>
      </c>
      <c r="G910" s="44">
        <v>251</v>
      </c>
      <c r="H910" s="44">
        <v>259</v>
      </c>
      <c r="I910" s="44">
        <v>1395</v>
      </c>
      <c r="J910" s="44">
        <v>79</v>
      </c>
      <c r="K910" s="44">
        <v>1773</v>
      </c>
      <c r="L910" s="44">
        <v>1852</v>
      </c>
      <c r="M910" s="44">
        <f t="shared" si="43"/>
        <v>197.14285714285714</v>
      </c>
      <c r="N910" s="44">
        <f t="shared" si="44"/>
        <v>13.571428571428571</v>
      </c>
    </row>
    <row r="911" spans="2:14" x14ac:dyDescent="0.2">
      <c r="B911" s="44">
        <v>2017</v>
      </c>
      <c r="C911" s="263">
        <v>42911</v>
      </c>
      <c r="D911" s="264">
        <f t="shared" si="42"/>
        <v>7</v>
      </c>
      <c r="E911" s="44">
        <v>192</v>
      </c>
      <c r="F911" s="44">
        <v>19</v>
      </c>
      <c r="G911" s="44">
        <v>268</v>
      </c>
      <c r="H911" s="44">
        <v>287</v>
      </c>
      <c r="I911" s="44">
        <v>1410</v>
      </c>
      <c r="J911" s="44">
        <v>79</v>
      </c>
      <c r="K911" s="44">
        <v>1799</v>
      </c>
      <c r="L911" s="44">
        <v>1878</v>
      </c>
      <c r="M911" s="44">
        <f t="shared" si="43"/>
        <v>194.42857142857142</v>
      </c>
      <c r="N911" s="44">
        <f t="shared" si="44"/>
        <v>13.428571428571429</v>
      </c>
    </row>
    <row r="912" spans="2:14" x14ac:dyDescent="0.2">
      <c r="B912" s="44">
        <v>2017</v>
      </c>
      <c r="C912" s="263">
        <v>42912</v>
      </c>
      <c r="D912" s="264">
        <f t="shared" si="42"/>
        <v>1</v>
      </c>
      <c r="E912" s="44">
        <v>191</v>
      </c>
      <c r="F912" s="44">
        <v>17</v>
      </c>
      <c r="G912" s="44">
        <v>227</v>
      </c>
      <c r="H912" s="44">
        <v>244</v>
      </c>
      <c r="I912" s="44">
        <v>1404</v>
      </c>
      <c r="J912" s="44">
        <v>89</v>
      </c>
      <c r="K912" s="44">
        <v>1763</v>
      </c>
      <c r="L912" s="44">
        <v>1852</v>
      </c>
      <c r="M912" s="44">
        <f t="shared" si="43"/>
        <v>192.14285714285714</v>
      </c>
      <c r="N912" s="44">
        <f t="shared" si="44"/>
        <v>12.857142857142858</v>
      </c>
    </row>
    <row r="913" spans="2:14" x14ac:dyDescent="0.2">
      <c r="B913" s="44">
        <v>2017</v>
      </c>
      <c r="C913" s="263">
        <v>42913</v>
      </c>
      <c r="D913" s="264">
        <f t="shared" si="42"/>
        <v>2</v>
      </c>
      <c r="E913" s="44">
        <v>182</v>
      </c>
      <c r="F913" s="44">
        <v>11</v>
      </c>
      <c r="G913" s="44">
        <v>208</v>
      </c>
      <c r="H913" s="44">
        <v>219</v>
      </c>
      <c r="I913" s="44">
        <v>1380</v>
      </c>
      <c r="J913" s="44">
        <v>95</v>
      </c>
      <c r="K913" s="44">
        <v>1717</v>
      </c>
      <c r="L913" s="44">
        <v>1812</v>
      </c>
      <c r="M913" s="44">
        <f t="shared" si="43"/>
        <v>184.85714285714286</v>
      </c>
      <c r="N913" s="44">
        <f t="shared" si="44"/>
        <v>12.714285714285714</v>
      </c>
    </row>
    <row r="914" spans="2:14" x14ac:dyDescent="0.2">
      <c r="B914" s="44">
        <v>2017</v>
      </c>
      <c r="C914" s="263">
        <v>42914</v>
      </c>
      <c r="D914" s="264">
        <f t="shared" si="42"/>
        <v>3</v>
      </c>
      <c r="E914" s="44">
        <v>180</v>
      </c>
      <c r="F914" s="44">
        <v>17</v>
      </c>
      <c r="G914" s="44">
        <v>224</v>
      </c>
      <c r="H914" s="44">
        <v>241</v>
      </c>
      <c r="I914" s="44">
        <v>1361</v>
      </c>
      <c r="J914" s="44">
        <v>94</v>
      </c>
      <c r="K914" s="44">
        <v>1694</v>
      </c>
      <c r="L914" s="44">
        <v>1788</v>
      </c>
      <c r="M914" s="44">
        <f t="shared" si="43"/>
        <v>181.28571428571428</v>
      </c>
      <c r="N914" s="44">
        <f t="shared" si="44"/>
        <v>12.428571428571429</v>
      </c>
    </row>
    <row r="915" spans="2:14" x14ac:dyDescent="0.2">
      <c r="B915" s="44">
        <v>2017</v>
      </c>
      <c r="C915" s="263">
        <v>42915</v>
      </c>
      <c r="D915" s="264">
        <f t="shared" si="42"/>
        <v>4</v>
      </c>
      <c r="E915" s="44">
        <v>179</v>
      </c>
      <c r="F915" s="44">
        <v>9</v>
      </c>
      <c r="G915" s="44">
        <v>227</v>
      </c>
      <c r="H915" s="44">
        <v>236</v>
      </c>
      <c r="I915" s="44">
        <v>1345</v>
      </c>
      <c r="J915" s="44">
        <v>90</v>
      </c>
      <c r="K915" s="44">
        <v>1696</v>
      </c>
      <c r="L915" s="44">
        <v>1786</v>
      </c>
      <c r="M915" s="44">
        <f t="shared" si="43"/>
        <v>176.85714285714286</v>
      </c>
      <c r="N915" s="44">
        <f t="shared" si="44"/>
        <v>11.428571428571429</v>
      </c>
    </row>
    <row r="916" spans="2:14" x14ac:dyDescent="0.2">
      <c r="B916" s="44">
        <v>2017</v>
      </c>
      <c r="C916" s="263">
        <v>42916</v>
      </c>
      <c r="D916" s="264">
        <f t="shared" si="42"/>
        <v>5</v>
      </c>
      <c r="E916" s="44">
        <v>177</v>
      </c>
      <c r="F916" s="44">
        <v>8</v>
      </c>
      <c r="G916" s="44">
        <v>238</v>
      </c>
      <c r="H916" s="44">
        <v>246</v>
      </c>
      <c r="I916" s="44">
        <v>1294</v>
      </c>
      <c r="J916" s="44">
        <v>89</v>
      </c>
      <c r="K916" s="44">
        <v>1643</v>
      </c>
      <c r="L916" s="44">
        <v>1732</v>
      </c>
      <c r="M916" s="44">
        <f t="shared" si="43"/>
        <v>177.28571428571428</v>
      </c>
      <c r="N916" s="44">
        <f t="shared" si="44"/>
        <v>10.571428571428571</v>
      </c>
    </row>
    <row r="917" spans="2:14" x14ac:dyDescent="0.2">
      <c r="B917" s="44">
        <v>2017</v>
      </c>
      <c r="C917" s="263">
        <v>42917</v>
      </c>
      <c r="D917" s="264">
        <f t="shared" si="42"/>
        <v>6</v>
      </c>
      <c r="E917" s="44">
        <v>168</v>
      </c>
      <c r="F917" s="44">
        <v>6</v>
      </c>
      <c r="G917" s="44">
        <v>239</v>
      </c>
      <c r="H917" s="44">
        <v>245</v>
      </c>
      <c r="I917" s="44">
        <v>1269</v>
      </c>
      <c r="J917" s="44">
        <v>87</v>
      </c>
      <c r="K917" s="44">
        <v>1631</v>
      </c>
      <c r="L917" s="44">
        <v>1718</v>
      </c>
      <c r="M917" s="44">
        <f t="shared" si="43"/>
        <v>180.28571428571428</v>
      </c>
      <c r="N917" s="44">
        <f t="shared" si="44"/>
        <v>9.8571428571428577</v>
      </c>
    </row>
    <row r="918" spans="2:14" x14ac:dyDescent="0.2">
      <c r="B918" s="44">
        <v>2017</v>
      </c>
      <c r="C918" s="263">
        <v>42918</v>
      </c>
      <c r="D918" s="264">
        <f t="shared" si="42"/>
        <v>7</v>
      </c>
      <c r="E918" s="44">
        <v>161</v>
      </c>
      <c r="F918" s="44">
        <v>12</v>
      </c>
      <c r="G918" s="44">
        <v>245</v>
      </c>
      <c r="H918" s="44">
        <v>257</v>
      </c>
      <c r="I918" s="44">
        <v>1238</v>
      </c>
      <c r="J918" s="44">
        <v>80</v>
      </c>
      <c r="K918" s="44">
        <v>1608</v>
      </c>
      <c r="L918" s="44">
        <v>1688</v>
      </c>
      <c r="M918" s="44">
        <f t="shared" si="43"/>
        <v>187.85714285714286</v>
      </c>
      <c r="N918" s="44">
        <f t="shared" si="44"/>
        <v>9.1428571428571423</v>
      </c>
    </row>
    <row r="919" spans="2:14" x14ac:dyDescent="0.2">
      <c r="B919" s="44">
        <v>2017</v>
      </c>
      <c r="C919" s="263">
        <v>42919</v>
      </c>
      <c r="D919" s="264">
        <f t="shared" si="42"/>
        <v>1</v>
      </c>
      <c r="E919" s="44">
        <v>194</v>
      </c>
      <c r="F919" s="44">
        <v>11</v>
      </c>
      <c r="G919" s="44">
        <v>247</v>
      </c>
      <c r="H919" s="44">
        <v>258</v>
      </c>
      <c r="I919" s="44">
        <v>1241</v>
      </c>
      <c r="J919" s="44">
        <v>74</v>
      </c>
      <c r="K919" s="44">
        <v>1628</v>
      </c>
      <c r="L919" s="44">
        <v>1702</v>
      </c>
      <c r="M919" s="44">
        <f t="shared" si="43"/>
        <v>190.85714285714286</v>
      </c>
      <c r="N919" s="44">
        <f t="shared" si="44"/>
        <v>8.7142857142857135</v>
      </c>
    </row>
    <row r="920" spans="2:14" x14ac:dyDescent="0.2">
      <c r="B920" s="44">
        <v>2017</v>
      </c>
      <c r="C920" s="263">
        <v>42920</v>
      </c>
      <c r="D920" s="264">
        <f t="shared" si="42"/>
        <v>2</v>
      </c>
      <c r="E920" s="44">
        <v>203</v>
      </c>
      <c r="F920" s="44">
        <v>6</v>
      </c>
      <c r="G920" s="44">
        <v>255</v>
      </c>
      <c r="H920" s="44">
        <v>261</v>
      </c>
      <c r="I920" s="44">
        <v>1262</v>
      </c>
      <c r="J920" s="44">
        <v>69</v>
      </c>
      <c r="K920" s="44">
        <v>1675</v>
      </c>
      <c r="L920" s="44">
        <v>1744</v>
      </c>
      <c r="M920" s="44">
        <f t="shared" si="43"/>
        <v>195.42857142857142</v>
      </c>
      <c r="N920" s="44">
        <f t="shared" si="44"/>
        <v>10.142857142857142</v>
      </c>
    </row>
    <row r="921" spans="2:14" x14ac:dyDescent="0.2">
      <c r="B921" s="44">
        <v>2017</v>
      </c>
      <c r="C921" s="263">
        <v>42921</v>
      </c>
      <c r="D921" s="264">
        <f t="shared" si="42"/>
        <v>3</v>
      </c>
      <c r="E921" s="44">
        <v>233</v>
      </c>
      <c r="F921" s="44">
        <v>12</v>
      </c>
      <c r="G921" s="44">
        <v>288</v>
      </c>
      <c r="H921" s="44">
        <v>300</v>
      </c>
      <c r="I921" s="44">
        <v>1315</v>
      </c>
      <c r="J921" s="44">
        <v>64</v>
      </c>
      <c r="K921" s="44">
        <v>1739</v>
      </c>
      <c r="L921" s="44">
        <v>1803</v>
      </c>
      <c r="M921" s="44">
        <f t="shared" si="43"/>
        <v>196</v>
      </c>
      <c r="N921" s="44">
        <f t="shared" si="44"/>
        <v>11</v>
      </c>
    </row>
    <row r="922" spans="2:14" x14ac:dyDescent="0.2">
      <c r="B922" s="44">
        <v>2017</v>
      </c>
      <c r="C922" s="263">
        <v>42922</v>
      </c>
      <c r="D922" s="264">
        <f t="shared" si="42"/>
        <v>4</v>
      </c>
      <c r="E922" s="44">
        <v>200</v>
      </c>
      <c r="F922" s="44">
        <v>6</v>
      </c>
      <c r="G922" s="44">
        <v>266</v>
      </c>
      <c r="H922" s="44">
        <v>272</v>
      </c>
      <c r="I922" s="44">
        <v>1336</v>
      </c>
      <c r="J922" s="44">
        <v>61</v>
      </c>
      <c r="K922" s="44">
        <v>1778</v>
      </c>
      <c r="L922" s="44">
        <v>1839</v>
      </c>
      <c r="M922" s="44">
        <f t="shared" si="43"/>
        <v>199.85714285714286</v>
      </c>
      <c r="N922" s="44">
        <f t="shared" si="44"/>
        <v>10.428571428571429</v>
      </c>
    </row>
    <row r="923" spans="2:14" x14ac:dyDescent="0.2">
      <c r="B923" s="44">
        <v>2017</v>
      </c>
      <c r="C923" s="263">
        <v>42923</v>
      </c>
      <c r="D923" s="264">
        <f t="shared" si="42"/>
        <v>5</v>
      </c>
      <c r="E923" s="44">
        <v>209</v>
      </c>
      <c r="F923" s="44">
        <v>18</v>
      </c>
      <c r="G923" s="44">
        <v>262</v>
      </c>
      <c r="H923" s="44">
        <v>280</v>
      </c>
      <c r="I923" s="44">
        <v>1368</v>
      </c>
      <c r="J923" s="44">
        <v>71</v>
      </c>
      <c r="K923" s="44">
        <v>1802</v>
      </c>
      <c r="L923" s="44">
        <v>1873</v>
      </c>
      <c r="M923" s="44">
        <f t="shared" si="43"/>
        <v>196.14285714285714</v>
      </c>
      <c r="N923" s="44">
        <f t="shared" si="44"/>
        <v>11.714285714285714</v>
      </c>
    </row>
    <row r="924" spans="2:14" x14ac:dyDescent="0.2">
      <c r="B924" s="44">
        <v>2017</v>
      </c>
      <c r="C924" s="263">
        <v>42924</v>
      </c>
      <c r="D924" s="264">
        <f t="shared" si="42"/>
        <v>6</v>
      </c>
      <c r="E924" s="44">
        <v>172</v>
      </c>
      <c r="F924" s="44">
        <v>12</v>
      </c>
      <c r="G924" s="44">
        <v>227</v>
      </c>
      <c r="H924" s="44">
        <v>239</v>
      </c>
      <c r="I924" s="44">
        <v>1372</v>
      </c>
      <c r="J924" s="44">
        <v>77</v>
      </c>
      <c r="K924" s="44">
        <v>1790</v>
      </c>
      <c r="L924" s="44">
        <v>1867</v>
      </c>
      <c r="M924" s="44">
        <f t="shared" si="43"/>
        <v>189.85714285714286</v>
      </c>
      <c r="N924" s="44">
        <f t="shared" si="44"/>
        <v>12.142857142857142</v>
      </c>
    </row>
    <row r="925" spans="2:14" x14ac:dyDescent="0.2">
      <c r="B925" s="44">
        <v>2017</v>
      </c>
      <c r="C925" s="263">
        <v>42925</v>
      </c>
      <c r="D925" s="264">
        <f t="shared" si="42"/>
        <v>7</v>
      </c>
      <c r="E925" s="44">
        <v>188</v>
      </c>
      <c r="F925" s="44">
        <v>8</v>
      </c>
      <c r="G925" s="44">
        <v>265</v>
      </c>
      <c r="H925" s="44">
        <v>273</v>
      </c>
      <c r="I925" s="44">
        <v>1399</v>
      </c>
      <c r="J925" s="44">
        <v>73</v>
      </c>
      <c r="K925" s="44">
        <v>1810</v>
      </c>
      <c r="L925" s="44">
        <v>1883</v>
      </c>
      <c r="M925" s="44">
        <f t="shared" si="43"/>
        <v>179.14285714285714</v>
      </c>
      <c r="N925" s="44">
        <f t="shared" si="44"/>
        <v>12.285714285714286</v>
      </c>
    </row>
    <row r="926" spans="2:14" x14ac:dyDescent="0.2">
      <c r="B926" s="44">
        <v>2017</v>
      </c>
      <c r="C926" s="263">
        <v>42926</v>
      </c>
      <c r="D926" s="264">
        <f t="shared" si="42"/>
        <v>1</v>
      </c>
      <c r="E926" s="44">
        <v>168</v>
      </c>
      <c r="F926" s="44">
        <v>20</v>
      </c>
      <c r="G926" s="44">
        <v>240</v>
      </c>
      <c r="H926" s="44">
        <v>260</v>
      </c>
      <c r="I926" s="44">
        <v>1373</v>
      </c>
      <c r="J926" s="44">
        <v>82</v>
      </c>
      <c r="K926" s="44">
        <v>1803</v>
      </c>
      <c r="L926" s="44">
        <v>1885</v>
      </c>
      <c r="M926" s="44">
        <f t="shared" si="43"/>
        <v>177.14285714285714</v>
      </c>
      <c r="N926" s="44">
        <f t="shared" si="44"/>
        <v>13.285714285714286</v>
      </c>
    </row>
    <row r="927" spans="2:14" x14ac:dyDescent="0.2">
      <c r="B927" s="44">
        <v>2017</v>
      </c>
      <c r="C927" s="263">
        <v>42927</v>
      </c>
      <c r="D927" s="264">
        <f t="shared" si="42"/>
        <v>2</v>
      </c>
      <c r="E927" s="44">
        <v>159</v>
      </c>
      <c r="F927" s="44">
        <v>9</v>
      </c>
      <c r="G927" s="44">
        <v>219</v>
      </c>
      <c r="H927" s="44">
        <v>228</v>
      </c>
      <c r="I927" s="44">
        <v>1329</v>
      </c>
      <c r="J927" s="44">
        <v>85</v>
      </c>
      <c r="K927" s="44">
        <v>1767</v>
      </c>
      <c r="L927" s="44">
        <v>1852</v>
      </c>
      <c r="M927" s="44">
        <f t="shared" si="43"/>
        <v>166.85714285714286</v>
      </c>
      <c r="N927" s="44">
        <f t="shared" si="44"/>
        <v>12.142857142857142</v>
      </c>
    </row>
    <row r="928" spans="2:14" x14ac:dyDescent="0.2">
      <c r="B928" s="44">
        <v>2017</v>
      </c>
      <c r="C928" s="263">
        <v>42928</v>
      </c>
      <c r="D928" s="264">
        <f t="shared" si="42"/>
        <v>3</v>
      </c>
      <c r="E928" s="44">
        <v>158</v>
      </c>
      <c r="F928" s="44">
        <v>13</v>
      </c>
      <c r="G928" s="44">
        <v>197</v>
      </c>
      <c r="H928" s="44">
        <v>210</v>
      </c>
      <c r="I928" s="44">
        <v>1254</v>
      </c>
      <c r="J928" s="44">
        <v>86</v>
      </c>
      <c r="K928" s="44">
        <v>1676</v>
      </c>
      <c r="L928" s="44">
        <v>1762</v>
      </c>
      <c r="M928" s="44">
        <f t="shared" si="43"/>
        <v>166.42857142857142</v>
      </c>
      <c r="N928" s="44">
        <f t="shared" si="44"/>
        <v>13.142857142857142</v>
      </c>
    </row>
    <row r="929" spans="2:14" x14ac:dyDescent="0.2">
      <c r="B929" s="44">
        <v>2017</v>
      </c>
      <c r="C929" s="263">
        <v>42929</v>
      </c>
      <c r="D929" s="264">
        <f t="shared" si="42"/>
        <v>4</v>
      </c>
      <c r="E929" s="44">
        <v>186</v>
      </c>
      <c r="F929" s="44">
        <v>13</v>
      </c>
      <c r="G929" s="44">
        <v>242</v>
      </c>
      <c r="H929" s="44">
        <v>255</v>
      </c>
      <c r="I929" s="44">
        <v>1240</v>
      </c>
      <c r="J929" s="44">
        <v>93</v>
      </c>
      <c r="K929" s="44">
        <v>1652</v>
      </c>
      <c r="L929" s="44">
        <v>1745</v>
      </c>
      <c r="M929" s="44">
        <f t="shared" si="43"/>
        <v>161.85714285714286</v>
      </c>
      <c r="N929" s="44">
        <f t="shared" si="44"/>
        <v>13.714285714285714</v>
      </c>
    </row>
    <row r="930" spans="2:14" x14ac:dyDescent="0.2">
      <c r="B930" s="44">
        <v>2017</v>
      </c>
      <c r="C930" s="263">
        <v>42930</v>
      </c>
      <c r="D930" s="264">
        <f t="shared" si="42"/>
        <v>5</v>
      </c>
      <c r="E930" s="44">
        <v>137</v>
      </c>
      <c r="F930" s="44">
        <v>10</v>
      </c>
      <c r="G930" s="44">
        <v>200</v>
      </c>
      <c r="H930" s="44">
        <v>210</v>
      </c>
      <c r="I930" s="44">
        <v>1168</v>
      </c>
      <c r="J930" s="44">
        <v>85</v>
      </c>
      <c r="K930" s="44">
        <v>1590</v>
      </c>
      <c r="L930" s="44">
        <v>1675</v>
      </c>
      <c r="M930" s="44">
        <f t="shared" si="43"/>
        <v>166</v>
      </c>
      <c r="N930" s="44">
        <f t="shared" si="44"/>
        <v>12.714285714285714</v>
      </c>
    </row>
    <row r="931" spans="2:14" x14ac:dyDescent="0.2">
      <c r="B931" s="44">
        <v>2017</v>
      </c>
      <c r="C931" s="263">
        <v>42931</v>
      </c>
      <c r="D931" s="264">
        <f t="shared" si="42"/>
        <v>6</v>
      </c>
      <c r="E931" s="44">
        <v>169</v>
      </c>
      <c r="F931" s="44">
        <v>19</v>
      </c>
      <c r="G931" s="44">
        <v>242</v>
      </c>
      <c r="H931" s="44">
        <v>261</v>
      </c>
      <c r="I931" s="44">
        <v>1165</v>
      </c>
      <c r="J931" s="44">
        <v>92</v>
      </c>
      <c r="K931" s="44">
        <v>1605</v>
      </c>
      <c r="L931" s="44">
        <v>1697</v>
      </c>
      <c r="M931" s="44">
        <f t="shared" si="43"/>
        <v>166.71428571428572</v>
      </c>
      <c r="N931" s="44">
        <f t="shared" si="44"/>
        <v>13</v>
      </c>
    </row>
    <row r="932" spans="2:14" x14ac:dyDescent="0.2">
      <c r="B932" s="44">
        <v>2017</v>
      </c>
      <c r="C932" s="263">
        <v>42932</v>
      </c>
      <c r="D932" s="264">
        <f t="shared" si="42"/>
        <v>7</v>
      </c>
      <c r="E932" s="44">
        <v>156</v>
      </c>
      <c r="F932" s="44">
        <v>12</v>
      </c>
      <c r="G932" s="44">
        <v>217</v>
      </c>
      <c r="H932" s="44">
        <v>229</v>
      </c>
      <c r="I932" s="44">
        <v>1133</v>
      </c>
      <c r="J932" s="44">
        <v>96</v>
      </c>
      <c r="K932" s="44">
        <v>1557</v>
      </c>
      <c r="L932" s="44">
        <v>1653</v>
      </c>
      <c r="M932" s="44">
        <f t="shared" si="43"/>
        <v>165</v>
      </c>
      <c r="N932" s="44">
        <f t="shared" si="44"/>
        <v>12.428571428571429</v>
      </c>
    </row>
    <row r="933" spans="2:14" x14ac:dyDescent="0.2">
      <c r="B933" s="44">
        <v>2017</v>
      </c>
      <c r="C933" s="263">
        <v>42933</v>
      </c>
      <c r="D933" s="264">
        <f t="shared" si="42"/>
        <v>1</v>
      </c>
      <c r="E933" s="44">
        <v>197</v>
      </c>
      <c r="F933" s="44">
        <v>13</v>
      </c>
      <c r="G933" s="44">
        <v>261</v>
      </c>
      <c r="H933" s="44">
        <v>274</v>
      </c>
      <c r="I933" s="44">
        <v>1162</v>
      </c>
      <c r="J933" s="44">
        <v>89</v>
      </c>
      <c r="K933" s="44">
        <v>1578</v>
      </c>
      <c r="L933" s="44">
        <v>1667</v>
      </c>
      <c r="M933" s="44">
        <f t="shared" si="43"/>
        <v>163.14285714285714</v>
      </c>
      <c r="N933" s="44">
        <f t="shared" si="44"/>
        <v>11.857142857142858</v>
      </c>
    </row>
    <row r="934" spans="2:14" x14ac:dyDescent="0.2">
      <c r="B934" s="44">
        <v>2017</v>
      </c>
      <c r="C934" s="263">
        <v>42934</v>
      </c>
      <c r="D934" s="264">
        <f t="shared" si="42"/>
        <v>2</v>
      </c>
      <c r="E934" s="44">
        <v>164</v>
      </c>
      <c r="F934" s="44">
        <v>11</v>
      </c>
      <c r="G934" s="44">
        <v>195</v>
      </c>
      <c r="H934" s="44">
        <v>206</v>
      </c>
      <c r="I934" s="44">
        <v>1167</v>
      </c>
      <c r="J934" s="44">
        <v>91</v>
      </c>
      <c r="K934" s="44">
        <v>1554</v>
      </c>
      <c r="L934" s="44">
        <v>1645</v>
      </c>
      <c r="M934" s="44">
        <f t="shared" si="43"/>
        <v>169</v>
      </c>
      <c r="N934" s="44">
        <f t="shared" si="44"/>
        <v>12.142857142857142</v>
      </c>
    </row>
    <row r="935" spans="2:14" x14ac:dyDescent="0.2">
      <c r="B935" s="44">
        <v>2017</v>
      </c>
      <c r="C935" s="263">
        <v>42935</v>
      </c>
      <c r="D935" s="264">
        <f t="shared" si="42"/>
        <v>3</v>
      </c>
      <c r="E935" s="44">
        <v>146</v>
      </c>
      <c r="F935" s="44">
        <v>9</v>
      </c>
      <c r="G935" s="44">
        <v>171</v>
      </c>
      <c r="H935" s="44">
        <v>180</v>
      </c>
      <c r="I935" s="44">
        <v>1155</v>
      </c>
      <c r="J935" s="44">
        <v>87</v>
      </c>
      <c r="K935" s="44">
        <v>1528</v>
      </c>
      <c r="L935" s="44">
        <v>1615</v>
      </c>
      <c r="M935" s="44">
        <f t="shared" si="43"/>
        <v>165.14285714285714</v>
      </c>
      <c r="N935" s="44">
        <f t="shared" si="44"/>
        <v>11</v>
      </c>
    </row>
    <row r="936" spans="2:14" x14ac:dyDescent="0.2">
      <c r="B936" s="44">
        <v>2017</v>
      </c>
      <c r="C936" s="263">
        <v>42936</v>
      </c>
      <c r="D936" s="264">
        <f t="shared" si="42"/>
        <v>4</v>
      </c>
      <c r="E936" s="44">
        <v>173</v>
      </c>
      <c r="F936" s="44">
        <v>9</v>
      </c>
      <c r="G936" s="44">
        <v>222</v>
      </c>
      <c r="H936" s="44">
        <v>231</v>
      </c>
      <c r="I936" s="44">
        <v>1142</v>
      </c>
      <c r="J936" s="44">
        <v>83</v>
      </c>
      <c r="K936" s="44">
        <v>1508</v>
      </c>
      <c r="L936" s="44">
        <v>1591</v>
      </c>
      <c r="M936" s="44">
        <f t="shared" si="43"/>
        <v>160.42857142857142</v>
      </c>
      <c r="N936" s="44">
        <f t="shared" si="44"/>
        <v>10.285714285714286</v>
      </c>
    </row>
    <row r="937" spans="2:14" x14ac:dyDescent="0.2">
      <c r="B937" s="44">
        <v>2017</v>
      </c>
      <c r="C937" s="263">
        <v>42937</v>
      </c>
      <c r="D937" s="264">
        <f t="shared" si="42"/>
        <v>5</v>
      </c>
      <c r="E937" s="44">
        <v>178</v>
      </c>
      <c r="F937" s="44">
        <v>12</v>
      </c>
      <c r="G937" s="44">
        <v>208</v>
      </c>
      <c r="H937" s="44">
        <v>220</v>
      </c>
      <c r="I937" s="44">
        <v>1183</v>
      </c>
      <c r="J937" s="44">
        <v>85</v>
      </c>
      <c r="K937" s="44">
        <v>1516</v>
      </c>
      <c r="L937" s="44">
        <v>1601</v>
      </c>
      <c r="M937" s="44">
        <f t="shared" si="43"/>
        <v>153.57142857142858</v>
      </c>
      <c r="N937" s="44">
        <f t="shared" si="44"/>
        <v>9.7142857142857135</v>
      </c>
    </row>
    <row r="938" spans="2:14" x14ac:dyDescent="0.2">
      <c r="B938" s="44">
        <v>2017</v>
      </c>
      <c r="C938" s="263">
        <v>42938</v>
      </c>
      <c r="D938" s="264">
        <f t="shared" si="42"/>
        <v>6</v>
      </c>
      <c r="E938" s="44">
        <v>142</v>
      </c>
      <c r="F938" s="44">
        <v>11</v>
      </c>
      <c r="G938" s="44">
        <v>190</v>
      </c>
      <c r="H938" s="44">
        <v>201</v>
      </c>
      <c r="I938" s="44">
        <v>1156</v>
      </c>
      <c r="J938" s="44">
        <v>77</v>
      </c>
      <c r="K938" s="44">
        <v>1464</v>
      </c>
      <c r="L938" s="44">
        <v>1541</v>
      </c>
      <c r="M938" s="44">
        <f t="shared" si="43"/>
        <v>148.71428571428572</v>
      </c>
      <c r="N938" s="44">
        <f t="shared" si="44"/>
        <v>9.4285714285714288</v>
      </c>
    </row>
    <row r="939" spans="2:14" x14ac:dyDescent="0.2">
      <c r="B939" s="44">
        <v>2017</v>
      </c>
      <c r="C939" s="263">
        <v>42939</v>
      </c>
      <c r="D939" s="264">
        <f t="shared" si="42"/>
        <v>7</v>
      </c>
      <c r="E939" s="44">
        <v>123</v>
      </c>
      <c r="F939" s="44">
        <v>7</v>
      </c>
      <c r="G939" s="44">
        <v>176</v>
      </c>
      <c r="H939" s="44">
        <v>183</v>
      </c>
      <c r="I939" s="44">
        <v>1123</v>
      </c>
      <c r="J939" s="44">
        <v>72</v>
      </c>
      <c r="K939" s="44">
        <v>1423</v>
      </c>
      <c r="L939" s="44">
        <v>1495</v>
      </c>
      <c r="M939" s="44">
        <f t="shared" si="43"/>
        <v>148.57142857142858</v>
      </c>
      <c r="N939" s="44">
        <f t="shared" si="44"/>
        <v>9</v>
      </c>
    </row>
    <row r="940" spans="2:14" x14ac:dyDescent="0.2">
      <c r="B940" s="44">
        <v>2017</v>
      </c>
      <c r="C940" s="263">
        <v>42940</v>
      </c>
      <c r="D940" s="264">
        <f t="shared" si="42"/>
        <v>1</v>
      </c>
      <c r="E940" s="44">
        <v>149</v>
      </c>
      <c r="F940" s="44">
        <v>9</v>
      </c>
      <c r="G940" s="44">
        <v>202</v>
      </c>
      <c r="H940" s="44">
        <v>211</v>
      </c>
      <c r="I940" s="44">
        <v>1075</v>
      </c>
      <c r="J940" s="44">
        <v>68</v>
      </c>
      <c r="K940" s="44">
        <v>1364</v>
      </c>
      <c r="L940" s="44">
        <v>1432</v>
      </c>
      <c r="M940" s="44">
        <f t="shared" si="43"/>
        <v>145.71428571428572</v>
      </c>
      <c r="N940" s="44">
        <f t="shared" si="44"/>
        <v>9.5714285714285712</v>
      </c>
    </row>
    <row r="941" spans="2:14" x14ac:dyDescent="0.2">
      <c r="B941" s="44">
        <v>2017</v>
      </c>
      <c r="C941" s="263">
        <v>42941</v>
      </c>
      <c r="D941" s="264">
        <f t="shared" si="42"/>
        <v>2</v>
      </c>
      <c r="E941" s="44">
        <v>130</v>
      </c>
      <c r="F941" s="44">
        <v>9</v>
      </c>
      <c r="G941" s="44">
        <v>185</v>
      </c>
      <c r="H941" s="44">
        <v>194</v>
      </c>
      <c r="I941" s="44">
        <v>1041</v>
      </c>
      <c r="J941" s="44">
        <v>66</v>
      </c>
      <c r="K941" s="44">
        <v>1354</v>
      </c>
      <c r="L941" s="44">
        <v>1420</v>
      </c>
      <c r="M941" s="44">
        <f t="shared" si="43"/>
        <v>143.42857142857142</v>
      </c>
      <c r="N941" s="44">
        <f t="shared" si="44"/>
        <v>10</v>
      </c>
    </row>
    <row r="942" spans="2:14" x14ac:dyDescent="0.2">
      <c r="B942" s="44">
        <v>2017</v>
      </c>
      <c r="C942" s="263">
        <v>42942</v>
      </c>
      <c r="D942" s="264">
        <f t="shared" si="42"/>
        <v>3</v>
      </c>
      <c r="E942" s="44">
        <v>145</v>
      </c>
      <c r="F942" s="44">
        <v>6</v>
      </c>
      <c r="G942" s="44">
        <v>168</v>
      </c>
      <c r="H942" s="44">
        <v>174</v>
      </c>
      <c r="I942" s="44">
        <v>1040</v>
      </c>
      <c r="J942" s="44">
        <v>63</v>
      </c>
      <c r="K942" s="44">
        <v>1351</v>
      </c>
      <c r="L942" s="44">
        <v>1414</v>
      </c>
      <c r="M942" s="44">
        <f t="shared" si="43"/>
        <v>145.28571428571428</v>
      </c>
      <c r="N942" s="44">
        <f t="shared" si="44"/>
        <v>9.8571428571428577</v>
      </c>
    </row>
    <row r="943" spans="2:14" x14ac:dyDescent="0.2">
      <c r="B943" s="44">
        <v>2017</v>
      </c>
      <c r="C943" s="263">
        <v>42943</v>
      </c>
      <c r="D943" s="264">
        <f t="shared" si="42"/>
        <v>4</v>
      </c>
      <c r="E943" s="44">
        <v>153</v>
      </c>
      <c r="F943" s="44">
        <v>13</v>
      </c>
      <c r="G943" s="44">
        <v>196</v>
      </c>
      <c r="H943" s="44">
        <v>209</v>
      </c>
      <c r="I943" s="44">
        <v>1020</v>
      </c>
      <c r="J943" s="44">
        <v>67</v>
      </c>
      <c r="K943" s="44">
        <v>1325</v>
      </c>
      <c r="L943" s="44">
        <v>1392</v>
      </c>
      <c r="M943" s="44">
        <f t="shared" si="43"/>
        <v>147.14285714285714</v>
      </c>
      <c r="N943" s="44">
        <f t="shared" si="44"/>
        <v>10.857142857142858</v>
      </c>
    </row>
    <row r="944" spans="2:14" x14ac:dyDescent="0.2">
      <c r="B944" s="44">
        <v>2017</v>
      </c>
      <c r="C944" s="263">
        <v>42944</v>
      </c>
      <c r="D944" s="264">
        <f t="shared" si="42"/>
        <v>5</v>
      </c>
      <c r="E944" s="44">
        <v>162</v>
      </c>
      <c r="F944" s="44">
        <v>15</v>
      </c>
      <c r="G944" s="44">
        <v>192</v>
      </c>
      <c r="H944" s="44">
        <v>207</v>
      </c>
      <c r="I944" s="44">
        <v>1004</v>
      </c>
      <c r="J944" s="44">
        <v>70</v>
      </c>
      <c r="K944" s="44">
        <v>1309</v>
      </c>
      <c r="L944" s="44">
        <v>1379</v>
      </c>
      <c r="M944" s="44">
        <f t="shared" si="43"/>
        <v>145</v>
      </c>
      <c r="N944" s="44">
        <f t="shared" si="44"/>
        <v>10.714285714285714</v>
      </c>
    </row>
    <row r="945" spans="2:14" x14ac:dyDescent="0.2">
      <c r="B945" s="44">
        <v>2017</v>
      </c>
      <c r="C945" s="263">
        <v>42945</v>
      </c>
      <c r="D945" s="264">
        <f t="shared" si="42"/>
        <v>6</v>
      </c>
      <c r="E945" s="44">
        <v>155</v>
      </c>
      <c r="F945" s="44">
        <v>10</v>
      </c>
      <c r="G945" s="44">
        <v>204</v>
      </c>
      <c r="H945" s="44">
        <v>214</v>
      </c>
      <c r="I945" s="44">
        <v>1017</v>
      </c>
      <c r="J945" s="44">
        <v>69</v>
      </c>
      <c r="K945" s="44">
        <v>1323</v>
      </c>
      <c r="L945" s="44">
        <v>1392</v>
      </c>
      <c r="M945" s="44">
        <f t="shared" si="43"/>
        <v>145.28571428571428</v>
      </c>
      <c r="N945" s="44">
        <f t="shared" si="44"/>
        <v>10.428571428571429</v>
      </c>
    </row>
    <row r="946" spans="2:14" x14ac:dyDescent="0.2">
      <c r="B946" s="44">
        <v>2017</v>
      </c>
      <c r="C946" s="263">
        <v>42946</v>
      </c>
      <c r="D946" s="264">
        <f t="shared" si="42"/>
        <v>7</v>
      </c>
      <c r="E946" s="44">
        <v>136</v>
      </c>
      <c r="F946" s="44">
        <v>14</v>
      </c>
      <c r="G946" s="44">
        <v>212</v>
      </c>
      <c r="H946" s="44">
        <v>226</v>
      </c>
      <c r="I946" s="44">
        <v>1030</v>
      </c>
      <c r="J946" s="44">
        <v>76</v>
      </c>
      <c r="K946" s="44">
        <v>1359</v>
      </c>
      <c r="L946" s="44">
        <v>1435</v>
      </c>
      <c r="M946" s="44">
        <f t="shared" si="43"/>
        <v>146.14285714285714</v>
      </c>
      <c r="N946" s="44">
        <f t="shared" si="44"/>
        <v>11.857142857142858</v>
      </c>
    </row>
    <row r="947" spans="2:14" x14ac:dyDescent="0.2">
      <c r="B947" s="44">
        <v>2017</v>
      </c>
      <c r="C947" s="263">
        <v>42947</v>
      </c>
      <c r="D947" s="264">
        <f t="shared" si="42"/>
        <v>1</v>
      </c>
      <c r="E947" s="44">
        <v>134</v>
      </c>
      <c r="F947" s="44">
        <v>8</v>
      </c>
      <c r="G947" s="44">
        <v>162</v>
      </c>
      <c r="H947" s="44">
        <v>170</v>
      </c>
      <c r="I947" s="44">
        <v>1015</v>
      </c>
      <c r="J947" s="44">
        <v>75</v>
      </c>
      <c r="K947" s="44">
        <v>1319</v>
      </c>
      <c r="L947" s="44">
        <v>1394</v>
      </c>
      <c r="M947" s="44">
        <f t="shared" si="43"/>
        <v>146.28571428571428</v>
      </c>
      <c r="N947" s="44">
        <f t="shared" si="44"/>
        <v>10.857142857142858</v>
      </c>
    </row>
    <row r="948" spans="2:14" x14ac:dyDescent="0.2">
      <c r="B948" s="44">
        <v>2017</v>
      </c>
      <c r="C948" s="263">
        <v>42948</v>
      </c>
      <c r="D948" s="264">
        <f t="shared" si="42"/>
        <v>2</v>
      </c>
      <c r="E948" s="44">
        <v>132</v>
      </c>
      <c r="F948" s="44">
        <v>7</v>
      </c>
      <c r="G948" s="44">
        <v>173</v>
      </c>
      <c r="H948" s="44">
        <v>180</v>
      </c>
      <c r="I948" s="44">
        <v>1017</v>
      </c>
      <c r="J948" s="44">
        <v>73</v>
      </c>
      <c r="K948" s="44">
        <v>1307</v>
      </c>
      <c r="L948" s="44">
        <v>1380</v>
      </c>
      <c r="M948" s="44">
        <f t="shared" si="43"/>
        <v>145</v>
      </c>
      <c r="N948" s="44">
        <f t="shared" si="44"/>
        <v>9.2857142857142865</v>
      </c>
    </row>
    <row r="949" spans="2:14" x14ac:dyDescent="0.2">
      <c r="B949" s="44">
        <v>2017</v>
      </c>
      <c r="C949" s="263">
        <v>42949</v>
      </c>
      <c r="D949" s="264">
        <f t="shared" si="42"/>
        <v>3</v>
      </c>
      <c r="E949" s="44">
        <v>151</v>
      </c>
      <c r="F949" s="44">
        <v>16</v>
      </c>
      <c r="G949" s="44">
        <v>176</v>
      </c>
      <c r="H949" s="44">
        <v>192</v>
      </c>
      <c r="I949" s="44">
        <v>1023</v>
      </c>
      <c r="J949" s="44">
        <v>83</v>
      </c>
      <c r="K949" s="44">
        <v>1315</v>
      </c>
      <c r="L949" s="44">
        <v>1398</v>
      </c>
      <c r="M949" s="44">
        <f t="shared" si="43"/>
        <v>144.71428571428572</v>
      </c>
      <c r="N949" s="44">
        <f t="shared" si="44"/>
        <v>9.5714285714285712</v>
      </c>
    </row>
    <row r="950" spans="2:14" x14ac:dyDescent="0.2">
      <c r="B950" s="44">
        <v>2017</v>
      </c>
      <c r="C950" s="263">
        <v>42950</v>
      </c>
      <c r="D950" s="264">
        <f t="shared" si="42"/>
        <v>4</v>
      </c>
      <c r="E950" s="44">
        <v>154</v>
      </c>
      <c r="F950" s="44">
        <v>6</v>
      </c>
      <c r="G950" s="44">
        <v>186</v>
      </c>
      <c r="H950" s="44">
        <v>192</v>
      </c>
      <c r="I950" s="44">
        <v>1024</v>
      </c>
      <c r="J950" s="44">
        <v>76</v>
      </c>
      <c r="K950" s="44">
        <v>1305</v>
      </c>
      <c r="L950" s="44">
        <v>1381</v>
      </c>
      <c r="M950" s="44">
        <f t="shared" si="43"/>
        <v>146.71428571428572</v>
      </c>
      <c r="N950" s="44">
        <f t="shared" si="44"/>
        <v>9</v>
      </c>
    </row>
    <row r="951" spans="2:14" x14ac:dyDescent="0.2">
      <c r="B951" s="44">
        <v>2017</v>
      </c>
      <c r="C951" s="263">
        <v>42951</v>
      </c>
      <c r="D951" s="264">
        <f t="shared" si="42"/>
        <v>5</v>
      </c>
      <c r="E951" s="44">
        <v>153</v>
      </c>
      <c r="F951" s="44">
        <v>4</v>
      </c>
      <c r="G951" s="44">
        <v>192</v>
      </c>
      <c r="H951" s="44">
        <v>196</v>
      </c>
      <c r="I951" s="44">
        <v>1015</v>
      </c>
      <c r="J951" s="44">
        <v>65</v>
      </c>
      <c r="K951" s="44">
        <v>1305</v>
      </c>
      <c r="L951" s="44">
        <v>1370</v>
      </c>
      <c r="M951" s="44">
        <f t="shared" si="43"/>
        <v>149.57142857142858</v>
      </c>
      <c r="N951" s="44">
        <f t="shared" si="44"/>
        <v>10.142857142857142</v>
      </c>
    </row>
    <row r="952" spans="2:14" x14ac:dyDescent="0.2">
      <c r="B952" s="44">
        <v>2017</v>
      </c>
      <c r="C952" s="263">
        <v>42952</v>
      </c>
      <c r="D952" s="264">
        <f t="shared" si="42"/>
        <v>6</v>
      </c>
      <c r="E952" s="44">
        <v>153</v>
      </c>
      <c r="F952" s="44">
        <v>12</v>
      </c>
      <c r="G952" s="44">
        <v>197</v>
      </c>
      <c r="H952" s="44">
        <v>209</v>
      </c>
      <c r="I952" s="44">
        <v>1013</v>
      </c>
      <c r="J952" s="44">
        <v>67</v>
      </c>
      <c r="K952" s="44">
        <v>1298</v>
      </c>
      <c r="L952" s="44">
        <v>1365</v>
      </c>
      <c r="M952" s="44">
        <f t="shared" si="43"/>
        <v>152.28571428571428</v>
      </c>
      <c r="N952" s="44">
        <f t="shared" si="44"/>
        <v>10.714285714285714</v>
      </c>
    </row>
    <row r="953" spans="2:14" x14ac:dyDescent="0.2">
      <c r="B953" s="44">
        <v>2017</v>
      </c>
      <c r="C953" s="263">
        <v>42953</v>
      </c>
      <c r="D953" s="264">
        <f t="shared" si="42"/>
        <v>7</v>
      </c>
      <c r="E953" s="44">
        <v>150</v>
      </c>
      <c r="F953" s="44">
        <v>10</v>
      </c>
      <c r="G953" s="44">
        <v>199</v>
      </c>
      <c r="H953" s="44">
        <v>209</v>
      </c>
      <c r="I953" s="44">
        <v>1027</v>
      </c>
      <c r="J953" s="44">
        <v>63</v>
      </c>
      <c r="K953" s="44">
        <v>1285</v>
      </c>
      <c r="L953" s="44">
        <v>1348</v>
      </c>
      <c r="M953" s="44">
        <f t="shared" si="43"/>
        <v>151</v>
      </c>
      <c r="N953" s="44">
        <f t="shared" si="44"/>
        <v>9.2857142857142865</v>
      </c>
    </row>
    <row r="954" spans="2:14" x14ac:dyDescent="0.2">
      <c r="B954" s="44">
        <v>2017</v>
      </c>
      <c r="C954" s="263">
        <v>42954</v>
      </c>
      <c r="D954" s="264">
        <f t="shared" si="42"/>
        <v>1</v>
      </c>
      <c r="E954" s="44">
        <v>154</v>
      </c>
      <c r="F954" s="44">
        <v>16</v>
      </c>
      <c r="G954" s="44">
        <v>188</v>
      </c>
      <c r="H954" s="44">
        <v>204</v>
      </c>
      <c r="I954" s="44">
        <v>1047</v>
      </c>
      <c r="J954" s="44">
        <v>71</v>
      </c>
      <c r="K954" s="44">
        <v>1311</v>
      </c>
      <c r="L954" s="44">
        <v>1382</v>
      </c>
      <c r="M954" s="44">
        <f t="shared" si="43"/>
        <v>148.85714285714286</v>
      </c>
      <c r="N954" s="44">
        <f t="shared" si="44"/>
        <v>11.285714285714286</v>
      </c>
    </row>
    <row r="955" spans="2:14" x14ac:dyDescent="0.2">
      <c r="B955" s="44">
        <v>2017</v>
      </c>
      <c r="C955" s="263">
        <v>42955</v>
      </c>
      <c r="D955" s="264">
        <f t="shared" si="42"/>
        <v>2</v>
      </c>
      <c r="E955" s="44">
        <v>151</v>
      </c>
      <c r="F955" s="44">
        <v>11</v>
      </c>
      <c r="G955" s="44">
        <v>208</v>
      </c>
      <c r="H955" s="44">
        <v>219</v>
      </c>
      <c r="I955" s="44">
        <v>1066</v>
      </c>
      <c r="J955" s="44">
        <v>75</v>
      </c>
      <c r="K955" s="44">
        <v>1346</v>
      </c>
      <c r="L955" s="44">
        <v>1421</v>
      </c>
      <c r="M955" s="44">
        <f t="shared" si="43"/>
        <v>143.28571428571428</v>
      </c>
      <c r="N955" s="44">
        <f t="shared" si="44"/>
        <v>11.285714285714286</v>
      </c>
    </row>
    <row r="956" spans="2:14" x14ac:dyDescent="0.2">
      <c r="B956" s="44">
        <v>2017</v>
      </c>
      <c r="C956" s="263">
        <v>42956</v>
      </c>
      <c r="D956" s="264">
        <f t="shared" si="42"/>
        <v>3</v>
      </c>
      <c r="E956" s="44">
        <v>142</v>
      </c>
      <c r="F956" s="44">
        <v>6</v>
      </c>
      <c r="G956" s="44">
        <v>185</v>
      </c>
      <c r="H956" s="44">
        <v>191</v>
      </c>
      <c r="I956" s="44">
        <v>1057</v>
      </c>
      <c r="J956" s="44">
        <v>65</v>
      </c>
      <c r="K956" s="44">
        <v>1355</v>
      </c>
      <c r="L956" s="44">
        <v>1420</v>
      </c>
      <c r="M956" s="44">
        <f t="shared" si="43"/>
        <v>141.42857142857142</v>
      </c>
      <c r="N956" s="44">
        <f t="shared" si="44"/>
        <v>11.428571428571429</v>
      </c>
    </row>
    <row r="957" spans="2:14" x14ac:dyDescent="0.2">
      <c r="B957" s="44">
        <v>2017</v>
      </c>
      <c r="C957" s="263">
        <v>42957</v>
      </c>
      <c r="D957" s="264">
        <f t="shared" si="42"/>
        <v>4</v>
      </c>
      <c r="E957" s="44">
        <v>139</v>
      </c>
      <c r="F957" s="44">
        <v>20</v>
      </c>
      <c r="G957" s="44">
        <v>164</v>
      </c>
      <c r="H957" s="44">
        <v>184</v>
      </c>
      <c r="I957" s="44">
        <v>1042</v>
      </c>
      <c r="J957" s="44">
        <v>79</v>
      </c>
      <c r="K957" s="44">
        <v>1333</v>
      </c>
      <c r="L957" s="44">
        <v>1412</v>
      </c>
      <c r="M957" s="44">
        <f t="shared" si="43"/>
        <v>137.85714285714286</v>
      </c>
      <c r="N957" s="44">
        <f t="shared" si="44"/>
        <v>11.571428571428571</v>
      </c>
    </row>
    <row r="958" spans="2:14" x14ac:dyDescent="0.2">
      <c r="B958" s="44">
        <v>2017</v>
      </c>
      <c r="C958" s="263">
        <v>42958</v>
      </c>
      <c r="D958" s="264">
        <f t="shared" si="42"/>
        <v>5</v>
      </c>
      <c r="E958" s="44">
        <v>114</v>
      </c>
      <c r="F958" s="44">
        <v>4</v>
      </c>
      <c r="G958" s="44">
        <v>150</v>
      </c>
      <c r="H958" s="44">
        <v>154</v>
      </c>
      <c r="I958" s="44">
        <v>1003</v>
      </c>
      <c r="J958" s="44">
        <v>79</v>
      </c>
      <c r="K958" s="44">
        <v>1291</v>
      </c>
      <c r="L958" s="44">
        <v>1370</v>
      </c>
      <c r="M958" s="44">
        <f t="shared" si="43"/>
        <v>136.57142857142858</v>
      </c>
      <c r="N958" s="44">
        <f t="shared" si="44"/>
        <v>10.857142857142858</v>
      </c>
    </row>
    <row r="959" spans="2:14" x14ac:dyDescent="0.2">
      <c r="B959" s="44">
        <v>2017</v>
      </c>
      <c r="C959" s="263">
        <v>42959</v>
      </c>
      <c r="D959" s="264">
        <f t="shared" si="42"/>
        <v>6</v>
      </c>
      <c r="E959" s="44">
        <v>140</v>
      </c>
      <c r="F959" s="44">
        <v>13</v>
      </c>
      <c r="G959" s="44">
        <v>194</v>
      </c>
      <c r="H959" s="44">
        <v>207</v>
      </c>
      <c r="I959" s="44">
        <v>990</v>
      </c>
      <c r="J959" s="44">
        <v>80</v>
      </c>
      <c r="K959" s="44">
        <v>1288</v>
      </c>
      <c r="L959" s="44">
        <v>1368</v>
      </c>
      <c r="M959" s="44">
        <f t="shared" si="43"/>
        <v>129.42857142857142</v>
      </c>
      <c r="N959" s="44">
        <f t="shared" si="44"/>
        <v>10.571428571428571</v>
      </c>
    </row>
    <row r="960" spans="2:14" x14ac:dyDescent="0.2">
      <c r="B960" s="44">
        <v>2017</v>
      </c>
      <c r="C960" s="263">
        <v>42960</v>
      </c>
      <c r="D960" s="264">
        <f t="shared" si="42"/>
        <v>7</v>
      </c>
      <c r="E960" s="44">
        <v>125</v>
      </c>
      <c r="F960" s="44">
        <v>11</v>
      </c>
      <c r="G960" s="44">
        <v>156</v>
      </c>
      <c r="H960" s="44">
        <v>167</v>
      </c>
      <c r="I960" s="44">
        <v>965</v>
      </c>
      <c r="J960" s="44">
        <v>81</v>
      </c>
      <c r="K960" s="44">
        <v>1245</v>
      </c>
      <c r="L960" s="44">
        <v>1326</v>
      </c>
      <c r="M960" s="44">
        <f t="shared" si="43"/>
        <v>126.42857142857143</v>
      </c>
      <c r="N960" s="44">
        <f t="shared" si="44"/>
        <v>10.857142857142858</v>
      </c>
    </row>
    <row r="961" spans="2:14" x14ac:dyDescent="0.2">
      <c r="B961" s="44">
        <v>2017</v>
      </c>
      <c r="C961" s="263">
        <v>42961</v>
      </c>
      <c r="D961" s="264">
        <f t="shared" si="42"/>
        <v>1</v>
      </c>
      <c r="E961" s="44">
        <v>145</v>
      </c>
      <c r="F961" s="44">
        <v>11</v>
      </c>
      <c r="G961" s="44">
        <v>191</v>
      </c>
      <c r="H961" s="44">
        <v>202</v>
      </c>
      <c r="I961" s="44">
        <v>956</v>
      </c>
      <c r="J961" s="44">
        <v>76</v>
      </c>
      <c r="K961" s="44">
        <v>1248</v>
      </c>
      <c r="L961" s="44">
        <v>1324</v>
      </c>
      <c r="M961" s="44">
        <f t="shared" si="43"/>
        <v>125.42857142857143</v>
      </c>
      <c r="N961" s="44">
        <f t="shared" si="44"/>
        <v>9.4285714285714288</v>
      </c>
    </row>
    <row r="962" spans="2:14" x14ac:dyDescent="0.2">
      <c r="B962" s="44">
        <v>2017</v>
      </c>
      <c r="C962" s="263">
        <v>42962</v>
      </c>
      <c r="D962" s="264">
        <f t="shared" si="42"/>
        <v>2</v>
      </c>
      <c r="E962" s="44">
        <v>101</v>
      </c>
      <c r="F962" s="44">
        <v>9</v>
      </c>
      <c r="G962" s="44">
        <v>153</v>
      </c>
      <c r="H962" s="44">
        <v>162</v>
      </c>
      <c r="I962" s="44">
        <v>906</v>
      </c>
      <c r="J962" s="44">
        <v>74</v>
      </c>
      <c r="K962" s="44">
        <v>1193</v>
      </c>
      <c r="L962" s="44">
        <v>1267</v>
      </c>
      <c r="M962" s="44">
        <f t="shared" si="43"/>
        <v>129.71428571428572</v>
      </c>
      <c r="N962" s="44">
        <f t="shared" si="44"/>
        <v>9.8571428571428577</v>
      </c>
    </row>
    <row r="963" spans="2:14" x14ac:dyDescent="0.2">
      <c r="B963" s="44">
        <v>2017</v>
      </c>
      <c r="C963" s="263">
        <v>42963</v>
      </c>
      <c r="D963" s="264">
        <f t="shared" si="42"/>
        <v>3</v>
      </c>
      <c r="E963" s="44">
        <v>121</v>
      </c>
      <c r="F963" s="44">
        <v>8</v>
      </c>
      <c r="G963" s="44">
        <v>147</v>
      </c>
      <c r="H963" s="44">
        <v>155</v>
      </c>
      <c r="I963" s="44">
        <v>885</v>
      </c>
      <c r="J963" s="44">
        <v>76</v>
      </c>
      <c r="K963" s="44">
        <v>1155</v>
      </c>
      <c r="L963" s="44">
        <v>1231</v>
      </c>
      <c r="M963" s="44">
        <f t="shared" si="43"/>
        <v>127.14285714285714</v>
      </c>
      <c r="N963" s="44">
        <f t="shared" si="44"/>
        <v>9</v>
      </c>
    </row>
    <row r="964" spans="2:14" x14ac:dyDescent="0.2">
      <c r="B964" s="44">
        <v>2017</v>
      </c>
      <c r="C964" s="263">
        <v>42964</v>
      </c>
      <c r="D964" s="264">
        <f t="shared" si="42"/>
        <v>4</v>
      </c>
      <c r="E964" s="44">
        <v>132</v>
      </c>
      <c r="F964" s="44">
        <v>10</v>
      </c>
      <c r="G964" s="44">
        <v>171</v>
      </c>
      <c r="H964" s="44">
        <v>181</v>
      </c>
      <c r="I964" s="44">
        <v>878</v>
      </c>
      <c r="J964" s="44">
        <v>66</v>
      </c>
      <c r="K964" s="44">
        <v>1162</v>
      </c>
      <c r="L964" s="44">
        <v>1228</v>
      </c>
      <c r="M964" s="44">
        <f t="shared" si="43"/>
        <v>125.57142857142857</v>
      </c>
      <c r="N964" s="44">
        <f t="shared" si="44"/>
        <v>8.2857142857142865</v>
      </c>
    </row>
    <row r="965" spans="2:14" x14ac:dyDescent="0.2">
      <c r="B965" s="44">
        <v>2017</v>
      </c>
      <c r="C965" s="263">
        <v>42965</v>
      </c>
      <c r="D965" s="264">
        <f t="shared" si="42"/>
        <v>5</v>
      </c>
      <c r="E965" s="44">
        <v>144</v>
      </c>
      <c r="F965" s="44">
        <v>7</v>
      </c>
      <c r="G965" s="44">
        <v>192</v>
      </c>
      <c r="H965" s="44">
        <v>199</v>
      </c>
      <c r="I965" s="44">
        <v>908</v>
      </c>
      <c r="J965" s="44">
        <v>69</v>
      </c>
      <c r="K965" s="44">
        <v>1204</v>
      </c>
      <c r="L965" s="44">
        <v>1273</v>
      </c>
      <c r="M965" s="44">
        <f t="shared" si="43"/>
        <v>122.42857142857143</v>
      </c>
      <c r="N965" s="44">
        <f t="shared" si="44"/>
        <v>8</v>
      </c>
    </row>
    <row r="966" spans="2:14" x14ac:dyDescent="0.2">
      <c r="B966" s="44">
        <v>2017</v>
      </c>
      <c r="C966" s="263">
        <v>42966</v>
      </c>
      <c r="D966" s="264">
        <f t="shared" ref="D966:D1029" si="45">IF(WEEKDAY(C966)-1=0,7,WEEKDAY(C966)-1)</f>
        <v>6</v>
      </c>
      <c r="E966" s="44">
        <v>122</v>
      </c>
      <c r="F966" s="44">
        <v>7</v>
      </c>
      <c r="G966" s="44">
        <v>193</v>
      </c>
      <c r="H966" s="44">
        <v>200</v>
      </c>
      <c r="I966" s="44">
        <v>890</v>
      </c>
      <c r="J966" s="44">
        <v>63</v>
      </c>
      <c r="K966" s="44">
        <v>1203</v>
      </c>
      <c r="L966" s="44">
        <v>1266</v>
      </c>
      <c r="M966" s="44">
        <f t="shared" si="43"/>
        <v>131.28571428571428</v>
      </c>
      <c r="N966" s="44">
        <f t="shared" si="44"/>
        <v>8.5714285714285712</v>
      </c>
    </row>
    <row r="967" spans="2:14" x14ac:dyDescent="0.2">
      <c r="B967" s="44">
        <v>2017</v>
      </c>
      <c r="C967" s="263">
        <v>42967</v>
      </c>
      <c r="D967" s="264">
        <f t="shared" si="45"/>
        <v>7</v>
      </c>
      <c r="E967" s="44">
        <v>114</v>
      </c>
      <c r="F967" s="44">
        <v>6</v>
      </c>
      <c r="G967" s="44">
        <v>155</v>
      </c>
      <c r="H967" s="44">
        <v>161</v>
      </c>
      <c r="I967" s="44">
        <v>879</v>
      </c>
      <c r="J967" s="44">
        <v>58</v>
      </c>
      <c r="K967" s="44">
        <v>1202</v>
      </c>
      <c r="L967" s="44">
        <v>1260</v>
      </c>
      <c r="M967" s="44">
        <f t="shared" si="43"/>
        <v>130.85714285714286</v>
      </c>
      <c r="N967" s="44">
        <f t="shared" si="44"/>
        <v>8</v>
      </c>
    </row>
    <row r="968" spans="2:14" x14ac:dyDescent="0.2">
      <c r="B968" s="44">
        <v>2017</v>
      </c>
      <c r="C968" s="263">
        <v>42968</v>
      </c>
      <c r="D968" s="264">
        <f t="shared" si="45"/>
        <v>1</v>
      </c>
      <c r="E968" s="44">
        <v>123</v>
      </c>
      <c r="F968" s="44">
        <v>9</v>
      </c>
      <c r="G968" s="44">
        <v>137</v>
      </c>
      <c r="H968" s="44">
        <v>146</v>
      </c>
      <c r="I968" s="44">
        <v>857</v>
      </c>
      <c r="J968" s="44">
        <v>56</v>
      </c>
      <c r="K968" s="44">
        <v>1148</v>
      </c>
      <c r="L968" s="44">
        <v>1204</v>
      </c>
      <c r="M968" s="44">
        <f t="shared" si="43"/>
        <v>131.85714285714286</v>
      </c>
      <c r="N968" s="44">
        <f t="shared" si="44"/>
        <v>7.8571428571428568</v>
      </c>
    </row>
    <row r="969" spans="2:14" x14ac:dyDescent="0.2">
      <c r="B969" s="44">
        <v>2017</v>
      </c>
      <c r="C969" s="263">
        <v>42969</v>
      </c>
      <c r="D969" s="264">
        <f t="shared" si="45"/>
        <v>2</v>
      </c>
      <c r="E969" s="44">
        <v>163</v>
      </c>
      <c r="F969" s="44">
        <v>13</v>
      </c>
      <c r="G969" s="44">
        <v>194</v>
      </c>
      <c r="H969" s="44">
        <v>207</v>
      </c>
      <c r="I969" s="44">
        <v>919</v>
      </c>
      <c r="J969" s="44">
        <v>60</v>
      </c>
      <c r="K969" s="44">
        <v>1189</v>
      </c>
      <c r="L969" s="44">
        <v>1249</v>
      </c>
      <c r="M969" s="44">
        <f t="shared" ref="M969:M1032" si="46">(E966+E967+E968+E969+E970+E971+E972)/7</f>
        <v>133.42857142857142</v>
      </c>
      <c r="N969" s="44">
        <f t="shared" ref="N969:N1032" si="47">(F966+F967+F968+F969+F970+F971+F972)/7</f>
        <v>8.7142857142857135</v>
      </c>
    </row>
    <row r="970" spans="2:14" x14ac:dyDescent="0.2">
      <c r="B970" s="44">
        <v>2017</v>
      </c>
      <c r="C970" s="263">
        <v>42970</v>
      </c>
      <c r="D970" s="264">
        <f t="shared" si="45"/>
        <v>3</v>
      </c>
      <c r="E970" s="44">
        <v>118</v>
      </c>
      <c r="F970" s="44">
        <v>4</v>
      </c>
      <c r="G970" s="44">
        <v>158</v>
      </c>
      <c r="H970" s="44">
        <v>162</v>
      </c>
      <c r="I970" s="44">
        <v>916</v>
      </c>
      <c r="J970" s="44">
        <v>56</v>
      </c>
      <c r="K970" s="44">
        <v>1200</v>
      </c>
      <c r="L970" s="44">
        <v>1256</v>
      </c>
      <c r="M970" s="44">
        <f t="shared" si="46"/>
        <v>136</v>
      </c>
      <c r="N970" s="44">
        <f t="shared" si="47"/>
        <v>8.7142857142857135</v>
      </c>
    </row>
    <row r="971" spans="2:14" x14ac:dyDescent="0.2">
      <c r="B971" s="44">
        <v>2017</v>
      </c>
      <c r="C971" s="263">
        <v>42971</v>
      </c>
      <c r="D971" s="264">
        <f t="shared" si="45"/>
        <v>4</v>
      </c>
      <c r="E971" s="44">
        <v>139</v>
      </c>
      <c r="F971" s="44">
        <v>9</v>
      </c>
      <c r="G971" s="44">
        <v>176</v>
      </c>
      <c r="H971" s="44">
        <v>185</v>
      </c>
      <c r="I971" s="44">
        <v>923</v>
      </c>
      <c r="J971" s="44">
        <v>55</v>
      </c>
      <c r="K971" s="44">
        <v>1205</v>
      </c>
      <c r="L971" s="44">
        <v>1260</v>
      </c>
      <c r="M971" s="44">
        <f t="shared" si="46"/>
        <v>136.28571428571428</v>
      </c>
      <c r="N971" s="44">
        <f t="shared" si="47"/>
        <v>9</v>
      </c>
    </row>
    <row r="972" spans="2:14" x14ac:dyDescent="0.2">
      <c r="B972" s="44">
        <v>2017</v>
      </c>
      <c r="C972" s="263">
        <v>42972</v>
      </c>
      <c r="D972" s="264">
        <f t="shared" si="45"/>
        <v>5</v>
      </c>
      <c r="E972" s="44">
        <v>155</v>
      </c>
      <c r="F972" s="44">
        <v>13</v>
      </c>
      <c r="G972" s="44">
        <v>199</v>
      </c>
      <c r="H972" s="44">
        <v>212</v>
      </c>
      <c r="I972" s="44">
        <v>934</v>
      </c>
      <c r="J972" s="44">
        <v>61</v>
      </c>
      <c r="K972" s="44">
        <v>1212</v>
      </c>
      <c r="L972" s="44">
        <v>1273</v>
      </c>
      <c r="M972" s="44">
        <f t="shared" si="46"/>
        <v>137.57142857142858</v>
      </c>
      <c r="N972" s="44">
        <f t="shared" si="47"/>
        <v>9</v>
      </c>
    </row>
    <row r="973" spans="2:14" x14ac:dyDescent="0.2">
      <c r="B973" s="44">
        <v>2017</v>
      </c>
      <c r="C973" s="263">
        <v>42973</v>
      </c>
      <c r="D973" s="264">
        <f t="shared" si="45"/>
        <v>6</v>
      </c>
      <c r="E973" s="44">
        <v>140</v>
      </c>
      <c r="F973" s="44">
        <v>7</v>
      </c>
      <c r="G973" s="44">
        <v>183</v>
      </c>
      <c r="H973" s="44">
        <v>190</v>
      </c>
      <c r="I973" s="44">
        <v>952</v>
      </c>
      <c r="J973" s="44">
        <v>61</v>
      </c>
      <c r="K973" s="44">
        <v>1202</v>
      </c>
      <c r="L973" s="44">
        <v>1263</v>
      </c>
      <c r="M973" s="44">
        <f t="shared" si="46"/>
        <v>137.71428571428572</v>
      </c>
      <c r="N973" s="44">
        <f t="shared" si="47"/>
        <v>8.4285714285714288</v>
      </c>
    </row>
    <row r="974" spans="2:14" x14ac:dyDescent="0.2">
      <c r="B974" s="44">
        <v>2017</v>
      </c>
      <c r="C974" s="263">
        <v>42974</v>
      </c>
      <c r="D974" s="264">
        <f t="shared" si="45"/>
        <v>7</v>
      </c>
      <c r="E974" s="44">
        <v>116</v>
      </c>
      <c r="F974" s="44">
        <v>8</v>
      </c>
      <c r="G974" s="44">
        <v>157</v>
      </c>
      <c r="H974" s="44">
        <v>165</v>
      </c>
      <c r="I974" s="44">
        <v>954</v>
      </c>
      <c r="J974" s="44">
        <v>63</v>
      </c>
      <c r="K974" s="44">
        <v>1204</v>
      </c>
      <c r="L974" s="44">
        <v>1267</v>
      </c>
      <c r="M974" s="44">
        <f t="shared" si="46"/>
        <v>140.71428571428572</v>
      </c>
      <c r="N974" s="44">
        <f t="shared" si="47"/>
        <v>9.4285714285714288</v>
      </c>
    </row>
    <row r="975" spans="2:14" x14ac:dyDescent="0.2">
      <c r="B975" s="44">
        <v>2017</v>
      </c>
      <c r="C975" s="263">
        <v>42975</v>
      </c>
      <c r="D975" s="264">
        <f t="shared" si="45"/>
        <v>1</v>
      </c>
      <c r="E975" s="44">
        <v>132</v>
      </c>
      <c r="F975" s="44">
        <v>9</v>
      </c>
      <c r="G975" s="44">
        <v>167</v>
      </c>
      <c r="H975" s="44">
        <v>176</v>
      </c>
      <c r="I975" s="44">
        <v>963</v>
      </c>
      <c r="J975" s="44">
        <v>63</v>
      </c>
      <c r="K975" s="44">
        <v>1234</v>
      </c>
      <c r="L975" s="44">
        <v>1297</v>
      </c>
      <c r="M975" s="44">
        <f t="shared" si="46"/>
        <v>144.42857142857142</v>
      </c>
      <c r="N975" s="44">
        <f t="shared" si="47"/>
        <v>9.7142857142857135</v>
      </c>
    </row>
    <row r="976" spans="2:14" x14ac:dyDescent="0.2">
      <c r="B976" s="44">
        <v>2017</v>
      </c>
      <c r="C976" s="263">
        <v>42976</v>
      </c>
      <c r="D976" s="264">
        <f t="shared" si="45"/>
        <v>2</v>
      </c>
      <c r="E976" s="44">
        <v>164</v>
      </c>
      <c r="F976" s="44">
        <v>9</v>
      </c>
      <c r="G976" s="44">
        <v>207</v>
      </c>
      <c r="H976" s="44">
        <v>216</v>
      </c>
      <c r="I976" s="44">
        <v>964</v>
      </c>
      <c r="J976" s="44">
        <v>59</v>
      </c>
      <c r="K976" s="44">
        <v>1247</v>
      </c>
      <c r="L976" s="44">
        <v>1306</v>
      </c>
      <c r="M976" s="44">
        <f t="shared" si="46"/>
        <v>146.71428571428572</v>
      </c>
      <c r="N976" s="44">
        <f t="shared" si="47"/>
        <v>9.1428571428571423</v>
      </c>
    </row>
    <row r="977" spans="2:14" x14ac:dyDescent="0.2">
      <c r="B977" s="44">
        <v>2017</v>
      </c>
      <c r="C977" s="263">
        <v>42977</v>
      </c>
      <c r="D977" s="264">
        <f t="shared" si="45"/>
        <v>3</v>
      </c>
      <c r="E977" s="44">
        <v>139</v>
      </c>
      <c r="F977" s="44">
        <v>11</v>
      </c>
      <c r="G977" s="44">
        <v>159</v>
      </c>
      <c r="H977" s="44">
        <v>170</v>
      </c>
      <c r="I977" s="44">
        <v>985</v>
      </c>
      <c r="J977" s="44">
        <v>66</v>
      </c>
      <c r="K977" s="44">
        <v>1248</v>
      </c>
      <c r="L977" s="44">
        <v>1314</v>
      </c>
      <c r="M977" s="44">
        <f t="shared" si="46"/>
        <v>146.57142857142858</v>
      </c>
      <c r="N977" s="44">
        <f t="shared" si="47"/>
        <v>9.4285714285714288</v>
      </c>
    </row>
    <row r="978" spans="2:14" x14ac:dyDescent="0.2">
      <c r="B978" s="44">
        <v>2017</v>
      </c>
      <c r="C978" s="263">
        <v>42978</v>
      </c>
      <c r="D978" s="264">
        <f t="shared" si="45"/>
        <v>4</v>
      </c>
      <c r="E978" s="44">
        <v>165</v>
      </c>
      <c r="F978" s="44">
        <v>11</v>
      </c>
      <c r="G978" s="44">
        <v>216</v>
      </c>
      <c r="H978" s="44">
        <v>227</v>
      </c>
      <c r="I978" s="44">
        <v>1011</v>
      </c>
      <c r="J978" s="44">
        <v>68</v>
      </c>
      <c r="K978" s="44">
        <v>1288</v>
      </c>
      <c r="L978" s="44">
        <v>1356</v>
      </c>
      <c r="M978" s="44">
        <f t="shared" si="46"/>
        <v>148.71428571428572</v>
      </c>
      <c r="N978" s="44">
        <f t="shared" si="47"/>
        <v>10</v>
      </c>
    </row>
    <row r="979" spans="2:14" x14ac:dyDescent="0.2">
      <c r="B979" s="44">
        <v>2017</v>
      </c>
      <c r="C979" s="263">
        <v>42979</v>
      </c>
      <c r="D979" s="264">
        <f t="shared" si="45"/>
        <v>5</v>
      </c>
      <c r="E979" s="44">
        <v>171</v>
      </c>
      <c r="F979" s="44">
        <v>9</v>
      </c>
      <c r="G979" s="44">
        <v>232</v>
      </c>
      <c r="H979" s="44">
        <v>241</v>
      </c>
      <c r="I979" s="44">
        <v>1027</v>
      </c>
      <c r="J979" s="44">
        <v>64</v>
      </c>
      <c r="K979" s="44">
        <v>1321</v>
      </c>
      <c r="L979" s="44">
        <v>1385</v>
      </c>
      <c r="M979" s="44">
        <f t="shared" si="46"/>
        <v>149.71428571428572</v>
      </c>
      <c r="N979" s="44">
        <f t="shared" si="47"/>
        <v>10</v>
      </c>
    </row>
    <row r="980" spans="2:14" x14ac:dyDescent="0.2">
      <c r="B980" s="44">
        <v>2017</v>
      </c>
      <c r="C980" s="263">
        <v>42980</v>
      </c>
      <c r="D980" s="264">
        <f t="shared" si="45"/>
        <v>6</v>
      </c>
      <c r="E980" s="44">
        <v>139</v>
      </c>
      <c r="F980" s="44">
        <v>9</v>
      </c>
      <c r="G980" s="44">
        <v>185</v>
      </c>
      <c r="H980" s="44">
        <v>194</v>
      </c>
      <c r="I980" s="44">
        <v>1026</v>
      </c>
      <c r="J980" s="44">
        <v>66</v>
      </c>
      <c r="K980" s="44">
        <v>1323</v>
      </c>
      <c r="L980" s="44">
        <v>1389</v>
      </c>
      <c r="M980" s="44">
        <f t="shared" si="46"/>
        <v>148.28571428571428</v>
      </c>
      <c r="N980" s="44">
        <f t="shared" si="47"/>
        <v>10</v>
      </c>
    </row>
    <row r="981" spans="2:14" x14ac:dyDescent="0.2">
      <c r="B981" s="44">
        <v>2017</v>
      </c>
      <c r="C981" s="263">
        <v>42981</v>
      </c>
      <c r="D981" s="264">
        <f t="shared" si="45"/>
        <v>7</v>
      </c>
      <c r="E981" s="44">
        <v>131</v>
      </c>
      <c r="F981" s="44">
        <v>12</v>
      </c>
      <c r="G981" s="44">
        <v>174</v>
      </c>
      <c r="H981" s="44">
        <v>186</v>
      </c>
      <c r="I981" s="44">
        <v>1041</v>
      </c>
      <c r="J981" s="44">
        <v>70</v>
      </c>
      <c r="K981" s="44">
        <v>1340</v>
      </c>
      <c r="L981" s="44">
        <v>1410</v>
      </c>
      <c r="M981" s="44">
        <f t="shared" si="46"/>
        <v>148.28571428571428</v>
      </c>
      <c r="N981" s="44">
        <f t="shared" si="47"/>
        <v>10</v>
      </c>
    </row>
    <row r="982" spans="2:14" x14ac:dyDescent="0.2">
      <c r="B982" s="44">
        <v>2017</v>
      </c>
      <c r="C982" s="263">
        <v>42982</v>
      </c>
      <c r="D982" s="264">
        <f t="shared" si="45"/>
        <v>1</v>
      </c>
      <c r="E982" s="44">
        <v>139</v>
      </c>
      <c r="F982" s="44">
        <v>9</v>
      </c>
      <c r="G982" s="44">
        <v>167</v>
      </c>
      <c r="H982" s="44">
        <v>176</v>
      </c>
      <c r="I982" s="44">
        <v>1048</v>
      </c>
      <c r="J982" s="44">
        <v>70</v>
      </c>
      <c r="K982" s="44">
        <v>1340</v>
      </c>
      <c r="L982" s="44">
        <v>1410</v>
      </c>
      <c r="M982" s="44">
        <f t="shared" si="46"/>
        <v>147.28571428571428</v>
      </c>
      <c r="N982" s="44">
        <f t="shared" si="47"/>
        <v>9.7142857142857135</v>
      </c>
    </row>
    <row r="983" spans="2:14" x14ac:dyDescent="0.2">
      <c r="B983" s="44">
        <v>2017</v>
      </c>
      <c r="C983" s="263">
        <v>42983</v>
      </c>
      <c r="D983" s="264">
        <f t="shared" si="45"/>
        <v>2</v>
      </c>
      <c r="E983" s="44">
        <v>154</v>
      </c>
      <c r="F983" s="44">
        <v>9</v>
      </c>
      <c r="G983" s="44">
        <v>194</v>
      </c>
      <c r="H983" s="44">
        <v>203</v>
      </c>
      <c r="I983" s="44">
        <v>1038</v>
      </c>
      <c r="J983" s="44">
        <v>70</v>
      </c>
      <c r="K983" s="44">
        <v>1327</v>
      </c>
      <c r="L983" s="44">
        <v>1397</v>
      </c>
      <c r="M983" s="44">
        <f t="shared" si="46"/>
        <v>149.14285714285714</v>
      </c>
      <c r="N983" s="44">
        <f t="shared" si="47"/>
        <v>9.5714285714285712</v>
      </c>
    </row>
    <row r="984" spans="2:14" x14ac:dyDescent="0.2">
      <c r="B984" s="44">
        <v>2017</v>
      </c>
      <c r="C984" s="263">
        <v>42984</v>
      </c>
      <c r="D984" s="264">
        <f t="shared" si="45"/>
        <v>3</v>
      </c>
      <c r="E984" s="44">
        <v>139</v>
      </c>
      <c r="F984" s="44">
        <v>11</v>
      </c>
      <c r="G984" s="44">
        <v>163</v>
      </c>
      <c r="H984" s="44">
        <v>174</v>
      </c>
      <c r="I984" s="44">
        <v>1038</v>
      </c>
      <c r="J984" s="44">
        <v>70</v>
      </c>
      <c r="K984" s="44">
        <v>1331</v>
      </c>
      <c r="L984" s="44">
        <v>1401</v>
      </c>
      <c r="M984" s="44">
        <f t="shared" si="46"/>
        <v>152.71428571428572</v>
      </c>
      <c r="N984" s="44">
        <f t="shared" si="47"/>
        <v>9.1428571428571423</v>
      </c>
    </row>
    <row r="985" spans="2:14" x14ac:dyDescent="0.2">
      <c r="B985" s="44">
        <v>2017</v>
      </c>
      <c r="C985" s="263">
        <v>42985</v>
      </c>
      <c r="D985" s="264">
        <f t="shared" si="45"/>
        <v>4</v>
      </c>
      <c r="E985" s="44">
        <v>158</v>
      </c>
      <c r="F985" s="44">
        <v>9</v>
      </c>
      <c r="G985" s="44">
        <v>196</v>
      </c>
      <c r="H985" s="44">
        <v>205</v>
      </c>
      <c r="I985" s="44">
        <v>1031</v>
      </c>
      <c r="J985" s="44">
        <v>68</v>
      </c>
      <c r="K985" s="44">
        <v>1311</v>
      </c>
      <c r="L985" s="44">
        <v>1379</v>
      </c>
      <c r="M985" s="44">
        <f t="shared" si="46"/>
        <v>150.57142857142858</v>
      </c>
      <c r="N985" s="44">
        <f t="shared" si="47"/>
        <v>8.5714285714285712</v>
      </c>
    </row>
    <row r="986" spans="2:14" x14ac:dyDescent="0.2">
      <c r="B986" s="44">
        <v>2017</v>
      </c>
      <c r="C986" s="263">
        <v>42986</v>
      </c>
      <c r="D986" s="264">
        <f t="shared" si="45"/>
        <v>5</v>
      </c>
      <c r="E986" s="44">
        <v>184</v>
      </c>
      <c r="F986" s="44">
        <v>8</v>
      </c>
      <c r="G986" s="44">
        <v>227</v>
      </c>
      <c r="H986" s="44">
        <v>235</v>
      </c>
      <c r="I986" s="44">
        <v>1044</v>
      </c>
      <c r="J986" s="44">
        <v>67</v>
      </c>
      <c r="K986" s="44">
        <v>1306</v>
      </c>
      <c r="L986" s="44">
        <v>1373</v>
      </c>
      <c r="M986" s="44">
        <f t="shared" si="46"/>
        <v>151.42857142857142</v>
      </c>
      <c r="N986" s="44">
        <f t="shared" si="47"/>
        <v>8.1428571428571423</v>
      </c>
    </row>
    <row r="987" spans="2:14" x14ac:dyDescent="0.2">
      <c r="B987" s="44">
        <v>2017</v>
      </c>
      <c r="C987" s="263">
        <v>42987</v>
      </c>
      <c r="D987" s="264">
        <f t="shared" si="45"/>
        <v>6</v>
      </c>
      <c r="E987" s="44">
        <v>164</v>
      </c>
      <c r="F987" s="44">
        <v>6</v>
      </c>
      <c r="G987" s="44">
        <v>233</v>
      </c>
      <c r="H987" s="44">
        <v>239</v>
      </c>
      <c r="I987" s="44">
        <v>1069</v>
      </c>
      <c r="J987" s="44">
        <v>64</v>
      </c>
      <c r="K987" s="44">
        <v>1354</v>
      </c>
      <c r="L987" s="44">
        <v>1418</v>
      </c>
      <c r="M987" s="44">
        <f t="shared" si="46"/>
        <v>151.28571428571428</v>
      </c>
      <c r="N987" s="44">
        <f t="shared" si="47"/>
        <v>7.7142857142857144</v>
      </c>
    </row>
    <row r="988" spans="2:14" x14ac:dyDescent="0.2">
      <c r="B988" s="44">
        <v>2017</v>
      </c>
      <c r="C988" s="263">
        <v>42988</v>
      </c>
      <c r="D988" s="264">
        <f t="shared" si="45"/>
        <v>7</v>
      </c>
      <c r="E988" s="44">
        <v>116</v>
      </c>
      <c r="F988" s="44">
        <v>8</v>
      </c>
      <c r="G988" s="44">
        <v>156</v>
      </c>
      <c r="H988" s="44">
        <v>164</v>
      </c>
      <c r="I988" s="44">
        <v>1054</v>
      </c>
      <c r="J988" s="44">
        <v>60</v>
      </c>
      <c r="K988" s="44">
        <v>1336</v>
      </c>
      <c r="L988" s="44">
        <v>1396</v>
      </c>
      <c r="M988" s="44">
        <f t="shared" si="46"/>
        <v>156.85714285714286</v>
      </c>
      <c r="N988" s="44">
        <f t="shared" si="47"/>
        <v>7.4285714285714288</v>
      </c>
    </row>
    <row r="989" spans="2:14" x14ac:dyDescent="0.2">
      <c r="B989" s="44">
        <v>2017</v>
      </c>
      <c r="C989" s="263">
        <v>42989</v>
      </c>
      <c r="D989" s="264">
        <f t="shared" si="45"/>
        <v>1</v>
      </c>
      <c r="E989" s="44">
        <v>145</v>
      </c>
      <c r="F989" s="44">
        <v>6</v>
      </c>
      <c r="G989" s="44">
        <v>167</v>
      </c>
      <c r="H989" s="44">
        <v>173</v>
      </c>
      <c r="I989" s="44">
        <v>1060</v>
      </c>
      <c r="J989" s="44">
        <v>57</v>
      </c>
      <c r="K989" s="44">
        <v>1336</v>
      </c>
      <c r="L989" s="44">
        <v>1393</v>
      </c>
      <c r="M989" s="44">
        <f t="shared" si="46"/>
        <v>159.57142857142858</v>
      </c>
      <c r="N989" s="44">
        <f t="shared" si="47"/>
        <v>7.8571428571428568</v>
      </c>
    </row>
    <row r="990" spans="2:14" x14ac:dyDescent="0.2">
      <c r="B990" s="44">
        <v>2017</v>
      </c>
      <c r="C990" s="263">
        <v>42990</v>
      </c>
      <c r="D990" s="264">
        <f t="shared" si="45"/>
        <v>2</v>
      </c>
      <c r="E990" s="44">
        <v>153</v>
      </c>
      <c r="F990" s="44">
        <v>6</v>
      </c>
      <c r="G990" s="44">
        <v>193</v>
      </c>
      <c r="H990" s="44">
        <v>199</v>
      </c>
      <c r="I990" s="44">
        <v>1059</v>
      </c>
      <c r="J990" s="44">
        <v>54</v>
      </c>
      <c r="K990" s="44">
        <v>1335</v>
      </c>
      <c r="L990" s="44">
        <v>1389</v>
      </c>
      <c r="M990" s="44">
        <f t="shared" si="46"/>
        <v>161.57142857142858</v>
      </c>
      <c r="N990" s="44">
        <f t="shared" si="47"/>
        <v>7.7142857142857144</v>
      </c>
    </row>
    <row r="991" spans="2:14" x14ac:dyDescent="0.2">
      <c r="B991" s="44">
        <v>2017</v>
      </c>
      <c r="C991" s="263">
        <v>42991</v>
      </c>
      <c r="D991" s="264">
        <f t="shared" si="45"/>
        <v>3</v>
      </c>
      <c r="E991" s="44">
        <v>178</v>
      </c>
      <c r="F991" s="44">
        <v>9</v>
      </c>
      <c r="G991" s="44">
        <v>213</v>
      </c>
      <c r="H991" s="44">
        <v>222</v>
      </c>
      <c r="I991" s="44">
        <v>1098</v>
      </c>
      <c r="J991" s="44">
        <v>52</v>
      </c>
      <c r="K991" s="44">
        <v>1385</v>
      </c>
      <c r="L991" s="44">
        <v>1437</v>
      </c>
      <c r="M991" s="44">
        <f t="shared" si="46"/>
        <v>163.14285714285714</v>
      </c>
      <c r="N991" s="44">
        <f t="shared" si="47"/>
        <v>8.5714285714285712</v>
      </c>
    </row>
    <row r="992" spans="2:14" x14ac:dyDescent="0.2">
      <c r="B992" s="44">
        <v>2017</v>
      </c>
      <c r="C992" s="263">
        <v>42992</v>
      </c>
      <c r="D992" s="264">
        <f t="shared" si="45"/>
        <v>4</v>
      </c>
      <c r="E992" s="44">
        <v>177</v>
      </c>
      <c r="F992" s="44">
        <v>12</v>
      </c>
      <c r="G992" s="44">
        <v>207</v>
      </c>
      <c r="H992" s="44">
        <v>219</v>
      </c>
      <c r="I992" s="44">
        <v>1117</v>
      </c>
      <c r="J992" s="44">
        <v>55</v>
      </c>
      <c r="K992" s="44">
        <v>1396</v>
      </c>
      <c r="L992" s="44">
        <v>1451</v>
      </c>
      <c r="M992" s="44">
        <f t="shared" si="46"/>
        <v>167</v>
      </c>
      <c r="N992" s="44">
        <f t="shared" si="47"/>
        <v>9</v>
      </c>
    </row>
    <row r="993" spans="2:14" x14ac:dyDescent="0.2">
      <c r="B993" s="44">
        <v>2017</v>
      </c>
      <c r="C993" s="263">
        <v>42993</v>
      </c>
      <c r="D993" s="264">
        <f t="shared" si="45"/>
        <v>5</v>
      </c>
      <c r="E993" s="44">
        <v>198</v>
      </c>
      <c r="F993" s="44">
        <v>7</v>
      </c>
      <c r="G993" s="44">
        <v>228</v>
      </c>
      <c r="H993" s="44">
        <v>235</v>
      </c>
      <c r="I993" s="44">
        <v>1131</v>
      </c>
      <c r="J993" s="44">
        <v>54</v>
      </c>
      <c r="K993" s="44">
        <v>1397</v>
      </c>
      <c r="L993" s="44">
        <v>1451</v>
      </c>
      <c r="M993" s="44">
        <f t="shared" si="46"/>
        <v>172.85714285714286</v>
      </c>
      <c r="N993" s="44">
        <f t="shared" si="47"/>
        <v>9.4285714285714288</v>
      </c>
    </row>
    <row r="994" spans="2:14" x14ac:dyDescent="0.2">
      <c r="B994" s="44">
        <v>2017</v>
      </c>
      <c r="C994" s="263">
        <v>42994</v>
      </c>
      <c r="D994" s="264">
        <f t="shared" si="45"/>
        <v>6</v>
      </c>
      <c r="E994" s="44">
        <v>175</v>
      </c>
      <c r="F994" s="44">
        <v>12</v>
      </c>
      <c r="G994" s="44">
        <v>231</v>
      </c>
      <c r="H994" s="44">
        <v>243</v>
      </c>
      <c r="I994" s="44">
        <v>1142</v>
      </c>
      <c r="J994" s="44">
        <v>60</v>
      </c>
      <c r="K994" s="44">
        <v>1395</v>
      </c>
      <c r="L994" s="44">
        <v>1455</v>
      </c>
      <c r="M994" s="44">
        <f t="shared" si="46"/>
        <v>174.85714285714286</v>
      </c>
      <c r="N994" s="44">
        <f t="shared" si="47"/>
        <v>9.4285714285714288</v>
      </c>
    </row>
    <row r="995" spans="2:14" x14ac:dyDescent="0.2">
      <c r="B995" s="44">
        <v>2017</v>
      </c>
      <c r="C995" s="263">
        <v>42995</v>
      </c>
      <c r="D995" s="264">
        <f t="shared" si="45"/>
        <v>7</v>
      </c>
      <c r="E995" s="44">
        <v>143</v>
      </c>
      <c r="F995" s="44">
        <v>11</v>
      </c>
      <c r="G995" s="44">
        <v>185</v>
      </c>
      <c r="H995" s="44">
        <v>196</v>
      </c>
      <c r="I995" s="44">
        <v>1169</v>
      </c>
      <c r="J995" s="44">
        <v>63</v>
      </c>
      <c r="K995" s="44">
        <v>1424</v>
      </c>
      <c r="L995" s="44">
        <v>1487</v>
      </c>
      <c r="M995" s="44">
        <f t="shared" si="46"/>
        <v>175.85714285714286</v>
      </c>
      <c r="N995" s="44">
        <f t="shared" si="47"/>
        <v>9.1428571428571423</v>
      </c>
    </row>
    <row r="996" spans="2:14" x14ac:dyDescent="0.2">
      <c r="B996" s="44">
        <v>2017</v>
      </c>
      <c r="C996" s="263">
        <v>42996</v>
      </c>
      <c r="D996" s="264">
        <f t="shared" si="45"/>
        <v>1</v>
      </c>
      <c r="E996" s="44">
        <v>186</v>
      </c>
      <c r="F996" s="44">
        <v>9</v>
      </c>
      <c r="G996" s="44">
        <v>208</v>
      </c>
      <c r="H996" s="44">
        <v>217</v>
      </c>
      <c r="I996" s="44">
        <v>1210</v>
      </c>
      <c r="J996" s="44">
        <v>66</v>
      </c>
      <c r="K996" s="44">
        <v>1465</v>
      </c>
      <c r="L996" s="44">
        <v>1531</v>
      </c>
      <c r="M996" s="44">
        <f t="shared" si="46"/>
        <v>179.14285714285714</v>
      </c>
      <c r="N996" s="44">
        <f t="shared" si="47"/>
        <v>8.2857142857142865</v>
      </c>
    </row>
    <row r="997" spans="2:14" x14ac:dyDescent="0.2">
      <c r="B997" s="44">
        <v>2017</v>
      </c>
      <c r="C997" s="263">
        <v>42997</v>
      </c>
      <c r="D997" s="264">
        <f t="shared" si="45"/>
        <v>2</v>
      </c>
      <c r="E997" s="44">
        <v>167</v>
      </c>
      <c r="F997" s="44">
        <v>6</v>
      </c>
      <c r="G997" s="44">
        <v>195</v>
      </c>
      <c r="H997" s="44">
        <v>201</v>
      </c>
      <c r="I997" s="44">
        <v>1224</v>
      </c>
      <c r="J997" s="44">
        <v>66</v>
      </c>
      <c r="K997" s="44">
        <v>1467</v>
      </c>
      <c r="L997" s="44">
        <v>1533</v>
      </c>
      <c r="M997" s="44">
        <f t="shared" si="46"/>
        <v>179.85714285714286</v>
      </c>
      <c r="N997" s="44">
        <f t="shared" si="47"/>
        <v>8.8571428571428577</v>
      </c>
    </row>
    <row r="998" spans="2:14" x14ac:dyDescent="0.2">
      <c r="B998" s="44">
        <v>2017</v>
      </c>
      <c r="C998" s="263">
        <v>42998</v>
      </c>
      <c r="D998" s="264">
        <f t="shared" si="45"/>
        <v>3</v>
      </c>
      <c r="E998" s="44">
        <v>185</v>
      </c>
      <c r="F998" s="44">
        <v>7</v>
      </c>
      <c r="G998" s="44">
        <v>226</v>
      </c>
      <c r="H998" s="44">
        <v>233</v>
      </c>
      <c r="I998" s="44">
        <v>1231</v>
      </c>
      <c r="J998" s="44">
        <v>64</v>
      </c>
      <c r="K998" s="44">
        <v>1480</v>
      </c>
      <c r="L998" s="44">
        <v>1544</v>
      </c>
      <c r="M998" s="44">
        <f t="shared" si="46"/>
        <v>184.14285714285714</v>
      </c>
      <c r="N998" s="44">
        <f t="shared" si="47"/>
        <v>10.142857142857142</v>
      </c>
    </row>
    <row r="999" spans="2:14" x14ac:dyDescent="0.2">
      <c r="B999" s="44">
        <v>2017</v>
      </c>
      <c r="C999" s="263">
        <v>42999</v>
      </c>
      <c r="D999" s="264">
        <f t="shared" si="45"/>
        <v>4</v>
      </c>
      <c r="E999" s="44">
        <v>200</v>
      </c>
      <c r="F999" s="44">
        <v>6</v>
      </c>
      <c r="G999" s="44">
        <v>252</v>
      </c>
      <c r="H999" s="44">
        <v>258</v>
      </c>
      <c r="I999" s="44">
        <v>1254</v>
      </c>
      <c r="J999" s="44">
        <v>58</v>
      </c>
      <c r="K999" s="44">
        <v>1525</v>
      </c>
      <c r="L999" s="44">
        <v>1583</v>
      </c>
      <c r="M999" s="44">
        <f t="shared" si="46"/>
        <v>185.42857142857142</v>
      </c>
      <c r="N999" s="44">
        <f t="shared" si="47"/>
        <v>10.285714285714286</v>
      </c>
    </row>
    <row r="1000" spans="2:14" x14ac:dyDescent="0.2">
      <c r="B1000" s="44">
        <v>2017</v>
      </c>
      <c r="C1000" s="263">
        <v>43000</v>
      </c>
      <c r="D1000" s="264">
        <f t="shared" si="45"/>
        <v>5</v>
      </c>
      <c r="E1000" s="44">
        <v>203</v>
      </c>
      <c r="F1000" s="44">
        <v>11</v>
      </c>
      <c r="G1000" s="44">
        <v>250</v>
      </c>
      <c r="H1000" s="44">
        <v>261</v>
      </c>
      <c r="I1000" s="44">
        <v>1259</v>
      </c>
      <c r="J1000" s="44">
        <v>62</v>
      </c>
      <c r="K1000" s="44">
        <v>1547</v>
      </c>
      <c r="L1000" s="44">
        <v>1609</v>
      </c>
      <c r="M1000" s="44">
        <f t="shared" si="46"/>
        <v>180.57142857142858</v>
      </c>
      <c r="N1000" s="44">
        <f t="shared" si="47"/>
        <v>9.8571428571428577</v>
      </c>
    </row>
    <row r="1001" spans="2:14" x14ac:dyDescent="0.2">
      <c r="B1001" s="44">
        <v>2017</v>
      </c>
      <c r="C1001" s="263">
        <v>43001</v>
      </c>
      <c r="D1001" s="264">
        <f t="shared" si="45"/>
        <v>6</v>
      </c>
      <c r="E1001" s="44">
        <v>205</v>
      </c>
      <c r="F1001" s="44">
        <v>21</v>
      </c>
      <c r="G1001" s="44">
        <v>248</v>
      </c>
      <c r="H1001" s="44">
        <v>269</v>
      </c>
      <c r="I1001" s="44">
        <v>1289</v>
      </c>
      <c r="J1001" s="44">
        <v>71</v>
      </c>
      <c r="K1001" s="44">
        <v>1564</v>
      </c>
      <c r="L1001" s="44">
        <v>1635</v>
      </c>
      <c r="M1001" s="44">
        <f t="shared" si="46"/>
        <v>183.71428571428572</v>
      </c>
      <c r="N1001" s="44">
        <f t="shared" si="47"/>
        <v>11.285714285714286</v>
      </c>
    </row>
    <row r="1002" spans="2:14" x14ac:dyDescent="0.2">
      <c r="B1002" s="44">
        <v>2017</v>
      </c>
      <c r="C1002" s="263">
        <v>43002</v>
      </c>
      <c r="D1002" s="264">
        <f t="shared" si="45"/>
        <v>7</v>
      </c>
      <c r="E1002" s="44">
        <v>152</v>
      </c>
      <c r="F1002" s="44">
        <v>12</v>
      </c>
      <c r="G1002" s="44">
        <v>187</v>
      </c>
      <c r="H1002" s="44">
        <v>199</v>
      </c>
      <c r="I1002" s="44">
        <v>1298</v>
      </c>
      <c r="J1002" s="44">
        <v>72</v>
      </c>
      <c r="K1002" s="44">
        <v>1566</v>
      </c>
      <c r="L1002" s="44">
        <v>1638</v>
      </c>
      <c r="M1002" s="44">
        <f t="shared" si="46"/>
        <v>184.85714285714286</v>
      </c>
      <c r="N1002" s="44">
        <f t="shared" si="47"/>
        <v>12</v>
      </c>
    </row>
    <row r="1003" spans="2:14" x14ac:dyDescent="0.2">
      <c r="B1003" s="44">
        <v>2017</v>
      </c>
      <c r="C1003" s="263">
        <v>43003</v>
      </c>
      <c r="D1003" s="264">
        <f t="shared" si="45"/>
        <v>1</v>
      </c>
      <c r="E1003" s="44">
        <v>152</v>
      </c>
      <c r="F1003" s="44">
        <v>6</v>
      </c>
      <c r="G1003" s="44">
        <v>180</v>
      </c>
      <c r="H1003" s="44">
        <v>186</v>
      </c>
      <c r="I1003" s="44">
        <v>1264</v>
      </c>
      <c r="J1003" s="44">
        <v>69</v>
      </c>
      <c r="K1003" s="44">
        <v>1538</v>
      </c>
      <c r="L1003" s="44">
        <v>1607</v>
      </c>
      <c r="M1003" s="44">
        <f t="shared" si="46"/>
        <v>181.28571428571428</v>
      </c>
      <c r="N1003" s="44">
        <f t="shared" si="47"/>
        <v>12.142857142857142</v>
      </c>
    </row>
    <row r="1004" spans="2:14" x14ac:dyDescent="0.2">
      <c r="B1004" s="44">
        <v>2017</v>
      </c>
      <c r="C1004" s="263">
        <v>43004</v>
      </c>
      <c r="D1004" s="264">
        <f t="shared" si="45"/>
        <v>2</v>
      </c>
      <c r="E1004" s="44">
        <v>189</v>
      </c>
      <c r="F1004" s="44">
        <v>16</v>
      </c>
      <c r="G1004" s="44">
        <v>224</v>
      </c>
      <c r="H1004" s="44">
        <v>240</v>
      </c>
      <c r="I1004" s="44">
        <v>1286</v>
      </c>
      <c r="J1004" s="44">
        <v>79</v>
      </c>
      <c r="K1004" s="44">
        <v>1567</v>
      </c>
      <c r="L1004" s="44">
        <v>1646</v>
      </c>
      <c r="M1004" s="44">
        <f t="shared" si="46"/>
        <v>186.57142857142858</v>
      </c>
      <c r="N1004" s="44">
        <f t="shared" si="47"/>
        <v>12.428571428571429</v>
      </c>
    </row>
    <row r="1005" spans="2:14" x14ac:dyDescent="0.2">
      <c r="B1005" s="44">
        <v>2017</v>
      </c>
      <c r="C1005" s="263">
        <v>43005</v>
      </c>
      <c r="D1005" s="264">
        <f t="shared" si="45"/>
        <v>3</v>
      </c>
      <c r="E1005" s="44">
        <v>193</v>
      </c>
      <c r="F1005" s="44">
        <v>12</v>
      </c>
      <c r="G1005" s="44">
        <v>234</v>
      </c>
      <c r="H1005" s="44">
        <v>246</v>
      </c>
      <c r="I1005" s="44">
        <v>1294</v>
      </c>
      <c r="J1005" s="44">
        <v>84</v>
      </c>
      <c r="K1005" s="44">
        <v>1575</v>
      </c>
      <c r="L1005" s="44">
        <v>1659</v>
      </c>
      <c r="M1005" s="44">
        <f t="shared" si="46"/>
        <v>182.57142857142858</v>
      </c>
      <c r="N1005" s="44">
        <f t="shared" si="47"/>
        <v>12</v>
      </c>
    </row>
    <row r="1006" spans="2:14" x14ac:dyDescent="0.2">
      <c r="B1006" s="44">
        <v>2017</v>
      </c>
      <c r="C1006" s="263">
        <v>43006</v>
      </c>
      <c r="D1006" s="264">
        <f t="shared" si="45"/>
        <v>4</v>
      </c>
      <c r="E1006" s="44">
        <v>175</v>
      </c>
      <c r="F1006" s="44">
        <v>7</v>
      </c>
      <c r="G1006" s="44">
        <v>188</v>
      </c>
      <c r="H1006" s="44">
        <v>195</v>
      </c>
      <c r="I1006" s="44">
        <v>1269</v>
      </c>
      <c r="J1006" s="44">
        <v>85</v>
      </c>
      <c r="K1006" s="44">
        <v>1511</v>
      </c>
      <c r="L1006" s="44">
        <v>1596</v>
      </c>
      <c r="M1006" s="44">
        <f t="shared" si="46"/>
        <v>178.71428571428572</v>
      </c>
      <c r="N1006" s="44">
        <f t="shared" si="47"/>
        <v>11.857142857142858</v>
      </c>
    </row>
    <row r="1007" spans="2:14" x14ac:dyDescent="0.2">
      <c r="B1007" s="44">
        <v>2017</v>
      </c>
      <c r="C1007" s="263">
        <v>43007</v>
      </c>
      <c r="D1007" s="264">
        <f t="shared" si="45"/>
        <v>5</v>
      </c>
      <c r="E1007" s="44">
        <v>240</v>
      </c>
      <c r="F1007" s="44">
        <v>13</v>
      </c>
      <c r="G1007" s="44">
        <v>306</v>
      </c>
      <c r="H1007" s="44">
        <v>319</v>
      </c>
      <c r="I1007" s="44">
        <v>1306</v>
      </c>
      <c r="J1007" s="44">
        <v>87</v>
      </c>
      <c r="K1007" s="44">
        <v>1567</v>
      </c>
      <c r="L1007" s="44">
        <v>1654</v>
      </c>
      <c r="M1007" s="44">
        <f t="shared" si="46"/>
        <v>180.71428571428572</v>
      </c>
      <c r="N1007" s="44">
        <f t="shared" si="47"/>
        <v>11.714285714285714</v>
      </c>
    </row>
    <row r="1008" spans="2:14" x14ac:dyDescent="0.2">
      <c r="B1008" s="44">
        <v>2017</v>
      </c>
      <c r="C1008" s="263">
        <v>43008</v>
      </c>
      <c r="D1008" s="264">
        <f t="shared" si="45"/>
        <v>6</v>
      </c>
      <c r="E1008" s="44">
        <v>177</v>
      </c>
      <c r="F1008" s="44">
        <v>18</v>
      </c>
      <c r="G1008" s="44">
        <v>246</v>
      </c>
      <c r="H1008" s="44">
        <v>264</v>
      </c>
      <c r="I1008" s="44">
        <v>1278</v>
      </c>
      <c r="J1008" s="44">
        <v>84</v>
      </c>
      <c r="K1008" s="44">
        <v>1565</v>
      </c>
      <c r="L1008" s="44">
        <v>1649</v>
      </c>
      <c r="M1008" s="44">
        <f t="shared" si="46"/>
        <v>182.85714285714286</v>
      </c>
      <c r="N1008" s="44">
        <f t="shared" si="47"/>
        <v>11.142857142857142</v>
      </c>
    </row>
    <row r="1009" spans="2:14" x14ac:dyDescent="0.2">
      <c r="B1009" s="44">
        <v>2017</v>
      </c>
      <c r="C1009" s="263">
        <v>43009</v>
      </c>
      <c r="D1009" s="264">
        <f t="shared" si="45"/>
        <v>7</v>
      </c>
      <c r="E1009" s="44">
        <v>125</v>
      </c>
      <c r="F1009" s="44">
        <v>11</v>
      </c>
      <c r="G1009" s="44">
        <v>176</v>
      </c>
      <c r="H1009" s="44">
        <v>187</v>
      </c>
      <c r="I1009" s="44">
        <v>1251</v>
      </c>
      <c r="J1009" s="44">
        <v>83</v>
      </c>
      <c r="K1009" s="44">
        <v>1554</v>
      </c>
      <c r="L1009" s="44">
        <v>1637</v>
      </c>
      <c r="M1009" s="44">
        <f t="shared" si="46"/>
        <v>182.42857142857142</v>
      </c>
      <c r="N1009" s="44">
        <f t="shared" si="47"/>
        <v>10.142857142857142</v>
      </c>
    </row>
    <row r="1010" spans="2:14" x14ac:dyDescent="0.2">
      <c r="B1010" s="44">
        <v>2017</v>
      </c>
      <c r="C1010" s="263">
        <v>43010</v>
      </c>
      <c r="D1010" s="264">
        <f t="shared" si="45"/>
        <v>1</v>
      </c>
      <c r="E1010" s="44">
        <v>166</v>
      </c>
      <c r="F1010" s="44">
        <v>5</v>
      </c>
      <c r="G1010" s="44">
        <v>204</v>
      </c>
      <c r="H1010" s="44">
        <v>209</v>
      </c>
      <c r="I1010" s="44">
        <v>1265</v>
      </c>
      <c r="J1010" s="44">
        <v>82</v>
      </c>
      <c r="K1010" s="44">
        <v>1578</v>
      </c>
      <c r="L1010" s="44">
        <v>1660</v>
      </c>
      <c r="M1010" s="44">
        <f t="shared" si="46"/>
        <v>183.28571428571428</v>
      </c>
      <c r="N1010" s="44">
        <f t="shared" si="47"/>
        <v>10.857142857142858</v>
      </c>
    </row>
    <row r="1011" spans="2:14" x14ac:dyDescent="0.2">
      <c r="B1011" s="44">
        <v>2017</v>
      </c>
      <c r="C1011" s="263">
        <v>43011</v>
      </c>
      <c r="D1011" s="264">
        <f t="shared" si="45"/>
        <v>2</v>
      </c>
      <c r="E1011" s="44">
        <v>204</v>
      </c>
      <c r="F1011" s="44">
        <v>12</v>
      </c>
      <c r="G1011" s="44">
        <v>252</v>
      </c>
      <c r="H1011" s="44">
        <v>264</v>
      </c>
      <c r="I1011" s="44">
        <v>1280</v>
      </c>
      <c r="J1011" s="44">
        <v>78</v>
      </c>
      <c r="K1011" s="44">
        <v>1606</v>
      </c>
      <c r="L1011" s="44">
        <v>1684</v>
      </c>
      <c r="M1011" s="44">
        <f t="shared" si="46"/>
        <v>177.14285714285714</v>
      </c>
      <c r="N1011" s="44">
        <f t="shared" si="47"/>
        <v>11.142857142857142</v>
      </c>
    </row>
    <row r="1012" spans="2:14" x14ac:dyDescent="0.2">
      <c r="B1012" s="44">
        <v>2017</v>
      </c>
      <c r="C1012" s="263">
        <v>43012</v>
      </c>
      <c r="D1012" s="264">
        <f t="shared" si="45"/>
        <v>3</v>
      </c>
      <c r="E1012" s="44">
        <v>190</v>
      </c>
      <c r="F1012" s="44">
        <v>5</v>
      </c>
      <c r="G1012" s="44">
        <v>226</v>
      </c>
      <c r="H1012" s="44">
        <v>231</v>
      </c>
      <c r="I1012" s="44">
        <v>1277</v>
      </c>
      <c r="J1012" s="44">
        <v>71</v>
      </c>
      <c r="K1012" s="44">
        <v>1598</v>
      </c>
      <c r="L1012" s="44">
        <v>1669</v>
      </c>
      <c r="M1012" s="44">
        <f t="shared" si="46"/>
        <v>177.14285714285714</v>
      </c>
      <c r="N1012" s="44">
        <f t="shared" si="47"/>
        <v>10.285714285714286</v>
      </c>
    </row>
    <row r="1013" spans="2:14" x14ac:dyDescent="0.2">
      <c r="B1013" s="44">
        <v>2017</v>
      </c>
      <c r="C1013" s="263">
        <v>43013</v>
      </c>
      <c r="D1013" s="264">
        <f t="shared" si="45"/>
        <v>4</v>
      </c>
      <c r="E1013" s="44">
        <v>181</v>
      </c>
      <c r="F1013" s="44">
        <v>12</v>
      </c>
      <c r="G1013" s="44">
        <v>210</v>
      </c>
      <c r="H1013" s="44">
        <v>222</v>
      </c>
      <c r="I1013" s="44">
        <v>1283</v>
      </c>
      <c r="J1013" s="44">
        <v>76</v>
      </c>
      <c r="K1013" s="44">
        <v>1620</v>
      </c>
      <c r="L1013" s="44">
        <v>1696</v>
      </c>
      <c r="M1013" s="44">
        <f t="shared" si="46"/>
        <v>178.85714285714286</v>
      </c>
      <c r="N1013" s="44">
        <f t="shared" si="47"/>
        <v>10.285714285714286</v>
      </c>
    </row>
    <row r="1014" spans="2:14" x14ac:dyDescent="0.2">
      <c r="B1014" s="44">
        <v>2017</v>
      </c>
      <c r="C1014" s="263">
        <v>43014</v>
      </c>
      <c r="D1014" s="264">
        <f t="shared" si="45"/>
        <v>5</v>
      </c>
      <c r="E1014" s="44">
        <v>197</v>
      </c>
      <c r="F1014" s="44">
        <v>15</v>
      </c>
      <c r="G1014" s="44">
        <v>233</v>
      </c>
      <c r="H1014" s="44">
        <v>248</v>
      </c>
      <c r="I1014" s="44">
        <v>1240</v>
      </c>
      <c r="J1014" s="44">
        <v>78</v>
      </c>
      <c r="K1014" s="44">
        <v>1547</v>
      </c>
      <c r="L1014" s="44">
        <v>1625</v>
      </c>
      <c r="M1014" s="44">
        <f t="shared" si="46"/>
        <v>175.85714285714286</v>
      </c>
      <c r="N1014" s="44">
        <f t="shared" si="47"/>
        <v>11.142857142857142</v>
      </c>
    </row>
    <row r="1015" spans="2:14" x14ac:dyDescent="0.2">
      <c r="B1015" s="44">
        <v>2017</v>
      </c>
      <c r="C1015" s="263">
        <v>43015</v>
      </c>
      <c r="D1015" s="264">
        <f t="shared" si="45"/>
        <v>6</v>
      </c>
      <c r="E1015" s="44">
        <v>177</v>
      </c>
      <c r="F1015" s="44">
        <v>12</v>
      </c>
      <c r="G1015" s="44">
        <v>215</v>
      </c>
      <c r="H1015" s="44">
        <v>227</v>
      </c>
      <c r="I1015" s="44">
        <v>1240</v>
      </c>
      <c r="J1015" s="44">
        <v>72</v>
      </c>
      <c r="K1015" s="44">
        <v>1516</v>
      </c>
      <c r="L1015" s="44">
        <v>1588</v>
      </c>
      <c r="M1015" s="44">
        <f t="shared" si="46"/>
        <v>173.14285714285714</v>
      </c>
      <c r="N1015" s="44">
        <f t="shared" si="47"/>
        <v>11.142857142857142</v>
      </c>
    </row>
    <row r="1016" spans="2:14" x14ac:dyDescent="0.2">
      <c r="B1016" s="44">
        <v>2017</v>
      </c>
      <c r="C1016" s="263">
        <v>43016</v>
      </c>
      <c r="D1016" s="264">
        <f t="shared" si="45"/>
        <v>7</v>
      </c>
      <c r="E1016" s="44">
        <v>137</v>
      </c>
      <c r="F1016" s="44">
        <v>11</v>
      </c>
      <c r="G1016" s="44">
        <v>187</v>
      </c>
      <c r="H1016" s="44">
        <v>198</v>
      </c>
      <c r="I1016" s="44">
        <v>1252</v>
      </c>
      <c r="J1016" s="44">
        <v>72</v>
      </c>
      <c r="K1016" s="44">
        <v>1527</v>
      </c>
      <c r="L1016" s="44">
        <v>1599</v>
      </c>
      <c r="M1016" s="44">
        <f t="shared" si="46"/>
        <v>169.14285714285714</v>
      </c>
      <c r="N1016" s="44">
        <f t="shared" si="47"/>
        <v>11.857142857142858</v>
      </c>
    </row>
    <row r="1017" spans="2:14" x14ac:dyDescent="0.2">
      <c r="B1017" s="44">
        <v>2017</v>
      </c>
      <c r="C1017" s="263">
        <v>43017</v>
      </c>
      <c r="D1017" s="264">
        <f t="shared" si="45"/>
        <v>1</v>
      </c>
      <c r="E1017" s="44">
        <v>145</v>
      </c>
      <c r="F1017" s="44">
        <v>11</v>
      </c>
      <c r="G1017" s="44">
        <v>178</v>
      </c>
      <c r="H1017" s="44">
        <v>189</v>
      </c>
      <c r="I1017" s="44">
        <v>1231</v>
      </c>
      <c r="J1017" s="44">
        <v>78</v>
      </c>
      <c r="K1017" s="44">
        <v>1501</v>
      </c>
      <c r="L1017" s="44">
        <v>1579</v>
      </c>
      <c r="M1017" s="44">
        <f t="shared" si="46"/>
        <v>167</v>
      </c>
      <c r="N1017" s="44">
        <f t="shared" si="47"/>
        <v>10.857142857142858</v>
      </c>
    </row>
    <row r="1018" spans="2:14" x14ac:dyDescent="0.2">
      <c r="B1018" s="44">
        <v>2017</v>
      </c>
      <c r="C1018" s="263">
        <v>43018</v>
      </c>
      <c r="D1018" s="264">
        <f t="shared" si="45"/>
        <v>2</v>
      </c>
      <c r="E1018" s="44">
        <v>185</v>
      </c>
      <c r="F1018" s="44">
        <v>12</v>
      </c>
      <c r="G1018" s="44">
        <v>212</v>
      </c>
      <c r="H1018" s="44">
        <v>224</v>
      </c>
      <c r="I1018" s="44">
        <v>1212</v>
      </c>
      <c r="J1018" s="44">
        <v>78</v>
      </c>
      <c r="K1018" s="44">
        <v>1461</v>
      </c>
      <c r="L1018" s="44">
        <v>1539</v>
      </c>
      <c r="M1018" s="44">
        <f t="shared" si="46"/>
        <v>175</v>
      </c>
      <c r="N1018" s="44">
        <f t="shared" si="47"/>
        <v>11.571428571428571</v>
      </c>
    </row>
    <row r="1019" spans="2:14" x14ac:dyDescent="0.2">
      <c r="B1019" s="44">
        <v>2017</v>
      </c>
      <c r="C1019" s="263">
        <v>43019</v>
      </c>
      <c r="D1019" s="264">
        <f t="shared" si="45"/>
        <v>3</v>
      </c>
      <c r="E1019" s="44">
        <v>162</v>
      </c>
      <c r="F1019" s="44">
        <v>10</v>
      </c>
      <c r="G1019" s="44">
        <v>183</v>
      </c>
      <c r="H1019" s="44">
        <v>193</v>
      </c>
      <c r="I1019" s="44">
        <v>1184</v>
      </c>
      <c r="J1019" s="44">
        <v>83</v>
      </c>
      <c r="K1019" s="44">
        <v>1418</v>
      </c>
      <c r="L1019" s="44">
        <v>1501</v>
      </c>
      <c r="M1019" s="44">
        <f t="shared" si="46"/>
        <v>177</v>
      </c>
      <c r="N1019" s="44">
        <f t="shared" si="47"/>
        <v>13</v>
      </c>
    </row>
    <row r="1020" spans="2:14" x14ac:dyDescent="0.2">
      <c r="B1020" s="44">
        <v>2017</v>
      </c>
      <c r="C1020" s="263">
        <v>43020</v>
      </c>
      <c r="D1020" s="264">
        <f t="shared" si="45"/>
        <v>4</v>
      </c>
      <c r="E1020" s="44">
        <v>166</v>
      </c>
      <c r="F1020" s="44">
        <v>5</v>
      </c>
      <c r="G1020" s="44">
        <v>198</v>
      </c>
      <c r="H1020" s="44">
        <v>203</v>
      </c>
      <c r="I1020" s="44">
        <v>1169</v>
      </c>
      <c r="J1020" s="44">
        <v>76</v>
      </c>
      <c r="K1020" s="44">
        <v>1406</v>
      </c>
      <c r="L1020" s="44">
        <v>1482</v>
      </c>
      <c r="M1020" s="44">
        <f t="shared" si="46"/>
        <v>183</v>
      </c>
      <c r="N1020" s="44">
        <f t="shared" si="47"/>
        <v>13.285714285714286</v>
      </c>
    </row>
    <row r="1021" spans="2:14" x14ac:dyDescent="0.2">
      <c r="B1021" s="44">
        <v>2017</v>
      </c>
      <c r="C1021" s="263">
        <v>43021</v>
      </c>
      <c r="D1021" s="264">
        <f t="shared" si="45"/>
        <v>5</v>
      </c>
      <c r="E1021" s="44">
        <v>253</v>
      </c>
      <c r="F1021" s="44">
        <v>20</v>
      </c>
      <c r="G1021" s="44">
        <v>288</v>
      </c>
      <c r="H1021" s="44">
        <v>308</v>
      </c>
      <c r="I1021" s="44">
        <v>1225</v>
      </c>
      <c r="J1021" s="44">
        <v>81</v>
      </c>
      <c r="K1021" s="44">
        <v>1461</v>
      </c>
      <c r="L1021" s="44">
        <v>1542</v>
      </c>
      <c r="M1021" s="44">
        <f t="shared" si="46"/>
        <v>185.85714285714286</v>
      </c>
      <c r="N1021" s="44">
        <f t="shared" si="47"/>
        <v>13.142857142857142</v>
      </c>
    </row>
    <row r="1022" spans="2:14" x14ac:dyDescent="0.2">
      <c r="B1022" s="44">
        <v>2017</v>
      </c>
      <c r="C1022" s="263">
        <v>43022</v>
      </c>
      <c r="D1022" s="264">
        <f t="shared" si="45"/>
        <v>6</v>
      </c>
      <c r="E1022" s="44">
        <v>191</v>
      </c>
      <c r="F1022" s="44">
        <v>22</v>
      </c>
      <c r="G1022" s="44">
        <v>243</v>
      </c>
      <c r="H1022" s="44">
        <v>265</v>
      </c>
      <c r="I1022" s="44">
        <v>1239</v>
      </c>
      <c r="J1022" s="44">
        <v>91</v>
      </c>
      <c r="K1022" s="44">
        <v>1489</v>
      </c>
      <c r="L1022" s="44">
        <v>1580</v>
      </c>
      <c r="M1022" s="44">
        <f t="shared" si="46"/>
        <v>188</v>
      </c>
      <c r="N1022" s="44">
        <f t="shared" si="47"/>
        <v>12.857142857142858</v>
      </c>
    </row>
    <row r="1023" spans="2:14" x14ac:dyDescent="0.2">
      <c r="B1023" s="44">
        <v>2017</v>
      </c>
      <c r="C1023" s="263">
        <v>43023</v>
      </c>
      <c r="D1023" s="264">
        <f t="shared" si="45"/>
        <v>7</v>
      </c>
      <c r="E1023" s="44">
        <v>179</v>
      </c>
      <c r="F1023" s="44">
        <v>13</v>
      </c>
      <c r="G1023" s="44">
        <v>218</v>
      </c>
      <c r="H1023" s="44">
        <v>231</v>
      </c>
      <c r="I1023" s="44">
        <v>1281</v>
      </c>
      <c r="J1023" s="44">
        <v>93</v>
      </c>
      <c r="K1023" s="44">
        <v>1520</v>
      </c>
      <c r="L1023" s="44">
        <v>1613</v>
      </c>
      <c r="M1023" s="44">
        <f t="shared" si="46"/>
        <v>191.85714285714286</v>
      </c>
      <c r="N1023" s="44">
        <f t="shared" si="47"/>
        <v>13</v>
      </c>
    </row>
    <row r="1024" spans="2:14" x14ac:dyDescent="0.2">
      <c r="B1024" s="44">
        <v>2017</v>
      </c>
      <c r="C1024" s="263">
        <v>43024</v>
      </c>
      <c r="D1024" s="264">
        <f t="shared" si="45"/>
        <v>1</v>
      </c>
      <c r="E1024" s="44">
        <v>165</v>
      </c>
      <c r="F1024" s="44">
        <v>10</v>
      </c>
      <c r="G1024" s="44">
        <v>199</v>
      </c>
      <c r="H1024" s="44">
        <v>209</v>
      </c>
      <c r="I1024" s="44">
        <v>1301</v>
      </c>
      <c r="J1024" s="44">
        <v>92</v>
      </c>
      <c r="K1024" s="44">
        <v>1541</v>
      </c>
      <c r="L1024" s="44">
        <v>1633</v>
      </c>
      <c r="M1024" s="44">
        <f t="shared" si="46"/>
        <v>192.85714285714286</v>
      </c>
      <c r="N1024" s="44">
        <f t="shared" si="47"/>
        <v>13.571428571428571</v>
      </c>
    </row>
    <row r="1025" spans="2:14" x14ac:dyDescent="0.2">
      <c r="B1025" s="44">
        <v>2017</v>
      </c>
      <c r="C1025" s="263">
        <v>43025</v>
      </c>
      <c r="D1025" s="264">
        <f t="shared" si="45"/>
        <v>2</v>
      </c>
      <c r="E1025" s="44">
        <v>200</v>
      </c>
      <c r="F1025" s="44">
        <v>10</v>
      </c>
      <c r="G1025" s="44">
        <v>235</v>
      </c>
      <c r="H1025" s="44">
        <v>245</v>
      </c>
      <c r="I1025" s="44">
        <v>1316</v>
      </c>
      <c r="J1025" s="44">
        <v>90</v>
      </c>
      <c r="K1025" s="44">
        <v>1564</v>
      </c>
      <c r="L1025" s="44">
        <v>1654</v>
      </c>
      <c r="M1025" s="44">
        <f t="shared" si="46"/>
        <v>189.57142857142858</v>
      </c>
      <c r="N1025" s="44">
        <f t="shared" si="47"/>
        <v>11.571428571428571</v>
      </c>
    </row>
    <row r="1026" spans="2:14" x14ac:dyDescent="0.2">
      <c r="B1026" s="44">
        <v>2017</v>
      </c>
      <c r="C1026" s="263">
        <v>43026</v>
      </c>
      <c r="D1026" s="264">
        <f t="shared" si="45"/>
        <v>3</v>
      </c>
      <c r="E1026" s="44">
        <v>189</v>
      </c>
      <c r="F1026" s="44">
        <v>11</v>
      </c>
      <c r="G1026" s="44">
        <v>235</v>
      </c>
      <c r="H1026" s="44">
        <v>246</v>
      </c>
      <c r="I1026" s="44">
        <v>1343</v>
      </c>
      <c r="J1026" s="44">
        <v>91</v>
      </c>
      <c r="K1026" s="44">
        <v>1616</v>
      </c>
      <c r="L1026" s="44">
        <v>1707</v>
      </c>
      <c r="M1026" s="44">
        <f t="shared" si="46"/>
        <v>183.85714285714286</v>
      </c>
      <c r="N1026" s="44">
        <f t="shared" si="47"/>
        <v>9.7142857142857135</v>
      </c>
    </row>
    <row r="1027" spans="2:14" x14ac:dyDescent="0.2">
      <c r="B1027" s="44">
        <v>2017</v>
      </c>
      <c r="C1027" s="263">
        <v>43027</v>
      </c>
      <c r="D1027" s="264">
        <f t="shared" si="45"/>
        <v>4</v>
      </c>
      <c r="E1027" s="44">
        <v>173</v>
      </c>
      <c r="F1027" s="44">
        <v>9</v>
      </c>
      <c r="G1027" s="44">
        <v>186</v>
      </c>
      <c r="H1027" s="44">
        <v>195</v>
      </c>
      <c r="I1027" s="44">
        <v>1350</v>
      </c>
      <c r="J1027" s="44">
        <v>95</v>
      </c>
      <c r="K1027" s="44">
        <v>1604</v>
      </c>
      <c r="L1027" s="44">
        <v>1699</v>
      </c>
      <c r="M1027" s="44">
        <f t="shared" si="46"/>
        <v>177.71428571428572</v>
      </c>
      <c r="N1027" s="44">
        <f t="shared" si="47"/>
        <v>8.8571428571428577</v>
      </c>
    </row>
    <row r="1028" spans="2:14" x14ac:dyDescent="0.2">
      <c r="B1028" s="44">
        <v>2017</v>
      </c>
      <c r="C1028" s="263">
        <v>43028</v>
      </c>
      <c r="D1028" s="264">
        <f t="shared" si="45"/>
        <v>5</v>
      </c>
      <c r="E1028" s="44">
        <v>230</v>
      </c>
      <c r="F1028" s="44">
        <v>6</v>
      </c>
      <c r="G1028" s="44">
        <v>282</v>
      </c>
      <c r="H1028" s="44">
        <v>288</v>
      </c>
      <c r="I1028" s="44">
        <v>1327</v>
      </c>
      <c r="J1028" s="44">
        <v>81</v>
      </c>
      <c r="K1028" s="44">
        <v>1598</v>
      </c>
      <c r="L1028" s="44">
        <v>1679</v>
      </c>
      <c r="M1028" s="44">
        <f t="shared" si="46"/>
        <v>177.28571428571428</v>
      </c>
      <c r="N1028" s="44">
        <f t="shared" si="47"/>
        <v>8.4285714285714288</v>
      </c>
    </row>
    <row r="1029" spans="2:14" x14ac:dyDescent="0.2">
      <c r="B1029" s="44">
        <v>2017</v>
      </c>
      <c r="C1029" s="263">
        <v>43029</v>
      </c>
      <c r="D1029" s="264">
        <f t="shared" si="45"/>
        <v>6</v>
      </c>
      <c r="E1029" s="44">
        <v>151</v>
      </c>
      <c r="F1029" s="44">
        <v>9</v>
      </c>
      <c r="G1029" s="44">
        <v>208</v>
      </c>
      <c r="H1029" s="44">
        <v>217</v>
      </c>
      <c r="I1029" s="44">
        <v>1287</v>
      </c>
      <c r="J1029" s="44">
        <v>68</v>
      </c>
      <c r="K1029" s="44">
        <v>1563</v>
      </c>
      <c r="L1029" s="44">
        <v>1631</v>
      </c>
      <c r="M1029" s="44">
        <f t="shared" si="46"/>
        <v>172.71428571428572</v>
      </c>
      <c r="N1029" s="44">
        <f t="shared" si="47"/>
        <v>8.1428571428571423</v>
      </c>
    </row>
    <row r="1030" spans="2:14" x14ac:dyDescent="0.2">
      <c r="B1030" s="44">
        <v>2017</v>
      </c>
      <c r="C1030" s="263">
        <v>43030</v>
      </c>
      <c r="D1030" s="264">
        <f t="shared" ref="D1030:D1093" si="48">IF(WEEKDAY(C1030)-1=0,7,WEEKDAY(C1030)-1)</f>
        <v>7</v>
      </c>
      <c r="E1030" s="44">
        <v>136</v>
      </c>
      <c r="F1030" s="44">
        <v>7</v>
      </c>
      <c r="G1030" s="44">
        <v>176</v>
      </c>
      <c r="H1030" s="44">
        <v>183</v>
      </c>
      <c r="I1030" s="44">
        <v>1244</v>
      </c>
      <c r="J1030" s="44">
        <v>62</v>
      </c>
      <c r="K1030" s="44">
        <v>1521</v>
      </c>
      <c r="L1030" s="44">
        <v>1583</v>
      </c>
      <c r="M1030" s="44">
        <f t="shared" si="46"/>
        <v>169.71428571428572</v>
      </c>
      <c r="N1030" s="44">
        <f t="shared" si="47"/>
        <v>8.4285714285714288</v>
      </c>
    </row>
    <row r="1031" spans="2:14" x14ac:dyDescent="0.2">
      <c r="B1031" s="44">
        <v>2017</v>
      </c>
      <c r="C1031" s="263">
        <v>43031</v>
      </c>
      <c r="D1031" s="264">
        <f t="shared" si="48"/>
        <v>1</v>
      </c>
      <c r="E1031" s="44">
        <v>162</v>
      </c>
      <c r="F1031" s="44">
        <v>7</v>
      </c>
      <c r="G1031" s="44">
        <v>187</v>
      </c>
      <c r="H1031" s="44">
        <v>194</v>
      </c>
      <c r="I1031" s="44">
        <v>1241</v>
      </c>
      <c r="J1031" s="44">
        <v>59</v>
      </c>
      <c r="K1031" s="44">
        <v>1509</v>
      </c>
      <c r="L1031" s="44">
        <v>1568</v>
      </c>
      <c r="M1031" s="44">
        <f t="shared" si="46"/>
        <v>169.57142857142858</v>
      </c>
      <c r="N1031" s="44">
        <f t="shared" si="47"/>
        <v>8.5714285714285712</v>
      </c>
    </row>
    <row r="1032" spans="2:14" x14ac:dyDescent="0.2">
      <c r="B1032" s="44">
        <v>2017</v>
      </c>
      <c r="C1032" s="263">
        <v>43032</v>
      </c>
      <c r="D1032" s="264">
        <f t="shared" si="48"/>
        <v>2</v>
      </c>
      <c r="E1032" s="44">
        <v>168</v>
      </c>
      <c r="F1032" s="44">
        <v>8</v>
      </c>
      <c r="G1032" s="44">
        <v>210</v>
      </c>
      <c r="H1032" s="44">
        <v>218</v>
      </c>
      <c r="I1032" s="44">
        <v>1209</v>
      </c>
      <c r="J1032" s="44">
        <v>57</v>
      </c>
      <c r="K1032" s="44">
        <v>1484</v>
      </c>
      <c r="L1032" s="44">
        <v>1541</v>
      </c>
      <c r="M1032" s="44">
        <f t="shared" si="46"/>
        <v>165.57142857142858</v>
      </c>
      <c r="N1032" s="44">
        <f t="shared" si="47"/>
        <v>9.2857142857142865</v>
      </c>
    </row>
    <row r="1033" spans="2:14" x14ac:dyDescent="0.2">
      <c r="B1033" s="44">
        <v>2017</v>
      </c>
      <c r="C1033" s="263">
        <v>43033</v>
      </c>
      <c r="D1033" s="264">
        <f t="shared" si="48"/>
        <v>3</v>
      </c>
      <c r="E1033" s="44">
        <v>168</v>
      </c>
      <c r="F1033" s="44">
        <v>13</v>
      </c>
      <c r="G1033" s="44">
        <v>196</v>
      </c>
      <c r="H1033" s="44">
        <v>209</v>
      </c>
      <c r="I1033" s="44">
        <v>1188</v>
      </c>
      <c r="J1033" s="44">
        <v>59</v>
      </c>
      <c r="K1033" s="44">
        <v>1445</v>
      </c>
      <c r="L1033" s="44">
        <v>1504</v>
      </c>
      <c r="M1033" s="44">
        <f t="shared" ref="M1033:M1096" si="49">(E1030+E1031+E1032+E1033+E1034+E1035+E1036)/7</f>
        <v>167.14285714285714</v>
      </c>
      <c r="N1033" s="44">
        <f t="shared" ref="N1033:N1096" si="50">(F1030+F1031+F1032+F1033+F1034+F1035+F1036)/7</f>
        <v>9.4285714285714288</v>
      </c>
    </row>
    <row r="1034" spans="2:14" x14ac:dyDescent="0.2">
      <c r="B1034" s="44">
        <v>2017</v>
      </c>
      <c r="C1034" s="263">
        <v>43034</v>
      </c>
      <c r="D1034" s="264">
        <f t="shared" si="48"/>
        <v>4</v>
      </c>
      <c r="E1034" s="44">
        <v>172</v>
      </c>
      <c r="F1034" s="44">
        <v>10</v>
      </c>
      <c r="G1034" s="44">
        <v>217</v>
      </c>
      <c r="H1034" s="44">
        <v>227</v>
      </c>
      <c r="I1034" s="44">
        <v>1187</v>
      </c>
      <c r="J1034" s="44">
        <v>60</v>
      </c>
      <c r="K1034" s="44">
        <v>1476</v>
      </c>
      <c r="L1034" s="44">
        <v>1536</v>
      </c>
      <c r="M1034" s="44">
        <f t="shared" si="49"/>
        <v>162.85714285714286</v>
      </c>
      <c r="N1034" s="44">
        <f t="shared" si="50"/>
        <v>9</v>
      </c>
    </row>
    <row r="1035" spans="2:14" x14ac:dyDescent="0.2">
      <c r="B1035" s="44">
        <v>2017</v>
      </c>
      <c r="C1035" s="263">
        <v>43035</v>
      </c>
      <c r="D1035" s="264">
        <f t="shared" si="48"/>
        <v>5</v>
      </c>
      <c r="E1035" s="44">
        <v>202</v>
      </c>
      <c r="F1035" s="44">
        <v>11</v>
      </c>
      <c r="G1035" s="44">
        <v>234</v>
      </c>
      <c r="H1035" s="44">
        <v>245</v>
      </c>
      <c r="I1035" s="44">
        <v>1159</v>
      </c>
      <c r="J1035" s="44">
        <v>65</v>
      </c>
      <c r="K1035" s="44">
        <v>1428</v>
      </c>
      <c r="L1035" s="44">
        <v>1493</v>
      </c>
      <c r="M1035" s="44">
        <f t="shared" si="49"/>
        <v>161.85714285714286</v>
      </c>
      <c r="N1035" s="44">
        <f t="shared" si="50"/>
        <v>9.2857142857142865</v>
      </c>
    </row>
    <row r="1036" spans="2:14" x14ac:dyDescent="0.2">
      <c r="B1036" s="44">
        <v>2017</v>
      </c>
      <c r="C1036" s="263">
        <v>43036</v>
      </c>
      <c r="D1036" s="264">
        <f t="shared" si="48"/>
        <v>6</v>
      </c>
      <c r="E1036" s="44">
        <v>162</v>
      </c>
      <c r="F1036" s="44">
        <v>10</v>
      </c>
      <c r="G1036" s="44">
        <v>199</v>
      </c>
      <c r="H1036" s="44">
        <v>209</v>
      </c>
      <c r="I1036" s="44">
        <v>1170</v>
      </c>
      <c r="J1036" s="44">
        <v>66</v>
      </c>
      <c r="K1036" s="44">
        <v>1419</v>
      </c>
      <c r="L1036" s="44">
        <v>1485</v>
      </c>
      <c r="M1036" s="44">
        <f t="shared" si="49"/>
        <v>159.85714285714286</v>
      </c>
      <c r="N1036" s="44">
        <f t="shared" si="50"/>
        <v>9.4285714285714288</v>
      </c>
    </row>
    <row r="1037" spans="2:14" x14ac:dyDescent="0.2">
      <c r="B1037" s="44">
        <v>2017</v>
      </c>
      <c r="C1037" s="263">
        <v>43037</v>
      </c>
      <c r="D1037" s="264">
        <f t="shared" si="48"/>
        <v>7</v>
      </c>
      <c r="E1037" s="44">
        <v>106</v>
      </c>
      <c r="F1037" s="44">
        <v>4</v>
      </c>
      <c r="G1037" s="44">
        <v>141</v>
      </c>
      <c r="H1037" s="44">
        <v>145</v>
      </c>
      <c r="I1037" s="44">
        <v>1140</v>
      </c>
      <c r="J1037" s="44">
        <v>63</v>
      </c>
      <c r="K1037" s="44">
        <v>1384</v>
      </c>
      <c r="L1037" s="44">
        <v>1447</v>
      </c>
      <c r="M1037" s="44">
        <f t="shared" si="49"/>
        <v>154</v>
      </c>
      <c r="N1037" s="44">
        <f t="shared" si="50"/>
        <v>9.4285714285714288</v>
      </c>
    </row>
    <row r="1038" spans="2:14" x14ac:dyDescent="0.2">
      <c r="B1038" s="44">
        <v>2017</v>
      </c>
      <c r="C1038" s="263">
        <v>43038</v>
      </c>
      <c r="D1038" s="264">
        <f t="shared" si="48"/>
        <v>1</v>
      </c>
      <c r="E1038" s="44">
        <v>155</v>
      </c>
      <c r="F1038" s="44">
        <v>9</v>
      </c>
      <c r="G1038" s="44">
        <v>187</v>
      </c>
      <c r="H1038" s="44">
        <v>196</v>
      </c>
      <c r="I1038" s="44">
        <v>1133</v>
      </c>
      <c r="J1038" s="44">
        <v>65</v>
      </c>
      <c r="K1038" s="44">
        <v>1384</v>
      </c>
      <c r="L1038" s="44">
        <v>1449</v>
      </c>
      <c r="M1038" s="44">
        <f t="shared" si="49"/>
        <v>150.14285714285714</v>
      </c>
      <c r="N1038" s="44">
        <f t="shared" si="50"/>
        <v>8.8571428571428577</v>
      </c>
    </row>
    <row r="1039" spans="2:14" x14ac:dyDescent="0.2">
      <c r="B1039" s="44">
        <v>2017</v>
      </c>
      <c r="C1039" s="263">
        <v>43039</v>
      </c>
      <c r="D1039" s="264">
        <f t="shared" si="48"/>
        <v>2</v>
      </c>
      <c r="E1039" s="44">
        <v>154</v>
      </c>
      <c r="F1039" s="44">
        <v>9</v>
      </c>
      <c r="G1039" s="44">
        <v>182</v>
      </c>
      <c r="H1039" s="44">
        <v>191</v>
      </c>
      <c r="I1039" s="44">
        <v>1119</v>
      </c>
      <c r="J1039" s="44">
        <v>66</v>
      </c>
      <c r="K1039" s="44">
        <v>1356</v>
      </c>
      <c r="L1039" s="44">
        <v>1422</v>
      </c>
      <c r="M1039" s="44">
        <f t="shared" si="49"/>
        <v>140.85714285714286</v>
      </c>
      <c r="N1039" s="44">
        <f t="shared" si="50"/>
        <v>8.4285714285714288</v>
      </c>
    </row>
    <row r="1040" spans="2:14" x14ac:dyDescent="0.2">
      <c r="B1040" s="44">
        <v>2017</v>
      </c>
      <c r="C1040" s="263">
        <v>43040</v>
      </c>
      <c r="D1040" s="264">
        <f t="shared" si="48"/>
        <v>3</v>
      </c>
      <c r="E1040" s="44">
        <v>127</v>
      </c>
      <c r="F1040" s="44">
        <v>13</v>
      </c>
      <c r="G1040" s="44">
        <v>185</v>
      </c>
      <c r="H1040" s="44">
        <v>198</v>
      </c>
      <c r="I1040" s="44">
        <v>1078</v>
      </c>
      <c r="J1040" s="44">
        <v>66</v>
      </c>
      <c r="K1040" s="44">
        <v>1345</v>
      </c>
      <c r="L1040" s="44">
        <v>1411</v>
      </c>
      <c r="M1040" s="44">
        <f t="shared" si="49"/>
        <v>138.57142857142858</v>
      </c>
      <c r="N1040" s="44">
        <f t="shared" si="50"/>
        <v>9</v>
      </c>
    </row>
    <row r="1041" spans="2:14" x14ac:dyDescent="0.2">
      <c r="B1041" s="44">
        <v>2017</v>
      </c>
      <c r="C1041" s="263">
        <v>43041</v>
      </c>
      <c r="D1041" s="264">
        <f t="shared" si="48"/>
        <v>4</v>
      </c>
      <c r="E1041" s="44">
        <v>145</v>
      </c>
      <c r="F1041" s="44">
        <v>6</v>
      </c>
      <c r="G1041" s="44">
        <v>175</v>
      </c>
      <c r="H1041" s="44">
        <v>181</v>
      </c>
      <c r="I1041" s="44">
        <v>1051</v>
      </c>
      <c r="J1041" s="44">
        <v>62</v>
      </c>
      <c r="K1041" s="44">
        <v>1303</v>
      </c>
      <c r="L1041" s="44">
        <v>1365</v>
      </c>
      <c r="M1041" s="44">
        <f t="shared" si="49"/>
        <v>143.85714285714286</v>
      </c>
      <c r="N1041" s="44">
        <f t="shared" si="50"/>
        <v>11.714285714285714</v>
      </c>
    </row>
    <row r="1042" spans="2:14" x14ac:dyDescent="0.2">
      <c r="B1042" s="44">
        <v>2017</v>
      </c>
      <c r="C1042" s="263">
        <v>43042</v>
      </c>
      <c r="D1042" s="264">
        <f t="shared" si="48"/>
        <v>5</v>
      </c>
      <c r="E1042" s="44">
        <v>137</v>
      </c>
      <c r="F1042" s="44">
        <v>8</v>
      </c>
      <c r="G1042" s="44">
        <v>179</v>
      </c>
      <c r="H1042" s="44">
        <v>187</v>
      </c>
      <c r="I1042" s="44">
        <v>986</v>
      </c>
      <c r="J1042" s="44">
        <v>59</v>
      </c>
      <c r="K1042" s="44">
        <v>1248</v>
      </c>
      <c r="L1042" s="44">
        <v>1307</v>
      </c>
      <c r="M1042" s="44">
        <f t="shared" si="49"/>
        <v>146.14285714285714</v>
      </c>
      <c r="N1042" s="44">
        <f t="shared" si="50"/>
        <v>11.857142857142858</v>
      </c>
    </row>
    <row r="1043" spans="2:14" x14ac:dyDescent="0.2">
      <c r="B1043" s="44">
        <v>2017</v>
      </c>
      <c r="C1043" s="263">
        <v>43043</v>
      </c>
      <c r="D1043" s="264">
        <f t="shared" si="48"/>
        <v>6</v>
      </c>
      <c r="E1043" s="44">
        <v>146</v>
      </c>
      <c r="F1043" s="44">
        <v>14</v>
      </c>
      <c r="G1043" s="44">
        <v>180</v>
      </c>
      <c r="H1043" s="44">
        <v>194</v>
      </c>
      <c r="I1043" s="44">
        <v>970</v>
      </c>
      <c r="J1043" s="44">
        <v>63</v>
      </c>
      <c r="K1043" s="44">
        <v>1229</v>
      </c>
      <c r="L1043" s="44">
        <v>1292</v>
      </c>
      <c r="M1043" s="44">
        <f t="shared" si="49"/>
        <v>149.14285714285714</v>
      </c>
      <c r="N1043" s="44">
        <f t="shared" si="50"/>
        <v>11.571428571428571</v>
      </c>
    </row>
    <row r="1044" spans="2:14" x14ac:dyDescent="0.2">
      <c r="B1044" s="44">
        <v>2017</v>
      </c>
      <c r="C1044" s="263">
        <v>43044</v>
      </c>
      <c r="D1044" s="264">
        <f t="shared" si="48"/>
        <v>7</v>
      </c>
      <c r="E1044" s="44">
        <v>143</v>
      </c>
      <c r="F1044" s="44">
        <v>23</v>
      </c>
      <c r="G1044" s="44">
        <v>215</v>
      </c>
      <c r="H1044" s="44">
        <v>238</v>
      </c>
      <c r="I1044" s="44">
        <v>1007</v>
      </c>
      <c r="J1044" s="44">
        <v>82</v>
      </c>
      <c r="K1044" s="44">
        <v>1303</v>
      </c>
      <c r="L1044" s="44">
        <v>1385</v>
      </c>
      <c r="M1044" s="44">
        <f t="shared" si="49"/>
        <v>154.57142857142858</v>
      </c>
      <c r="N1044" s="44">
        <f t="shared" si="50"/>
        <v>10.714285714285714</v>
      </c>
    </row>
    <row r="1045" spans="2:14" x14ac:dyDescent="0.2">
      <c r="B1045" s="44">
        <v>2017</v>
      </c>
      <c r="C1045" s="263">
        <v>43045</v>
      </c>
      <c r="D1045" s="264">
        <f t="shared" si="48"/>
        <v>1</v>
      </c>
      <c r="E1045" s="44">
        <v>171</v>
      </c>
      <c r="F1045" s="44">
        <v>10</v>
      </c>
      <c r="G1045" s="44">
        <v>197</v>
      </c>
      <c r="H1045" s="44">
        <v>207</v>
      </c>
      <c r="I1045" s="44">
        <v>1023</v>
      </c>
      <c r="J1045" s="44">
        <v>83</v>
      </c>
      <c r="K1045" s="44">
        <v>1313</v>
      </c>
      <c r="L1045" s="44">
        <v>1396</v>
      </c>
      <c r="M1045" s="44">
        <f t="shared" si="49"/>
        <v>157.42857142857142</v>
      </c>
      <c r="N1045" s="44">
        <f t="shared" si="50"/>
        <v>11.142857142857142</v>
      </c>
    </row>
    <row r="1046" spans="2:14" x14ac:dyDescent="0.2">
      <c r="B1046" s="44">
        <v>2017</v>
      </c>
      <c r="C1046" s="263">
        <v>43046</v>
      </c>
      <c r="D1046" s="264">
        <f t="shared" si="48"/>
        <v>2</v>
      </c>
      <c r="E1046" s="44">
        <v>175</v>
      </c>
      <c r="F1046" s="44">
        <v>7</v>
      </c>
      <c r="G1046" s="44">
        <v>208</v>
      </c>
      <c r="H1046" s="44">
        <v>215</v>
      </c>
      <c r="I1046" s="44">
        <v>1044</v>
      </c>
      <c r="J1046" s="44">
        <v>81</v>
      </c>
      <c r="K1046" s="44">
        <v>1339</v>
      </c>
      <c r="L1046" s="44">
        <v>1420</v>
      </c>
      <c r="M1046" s="44">
        <f t="shared" si="49"/>
        <v>166.42857142857142</v>
      </c>
      <c r="N1046" s="44">
        <f t="shared" si="50"/>
        <v>12.142857142857142</v>
      </c>
    </row>
    <row r="1047" spans="2:14" x14ac:dyDescent="0.2">
      <c r="B1047" s="44">
        <v>2017</v>
      </c>
      <c r="C1047" s="263">
        <v>43047</v>
      </c>
      <c r="D1047" s="264">
        <f t="shared" si="48"/>
        <v>3</v>
      </c>
      <c r="E1047" s="44">
        <v>165</v>
      </c>
      <c r="F1047" s="44">
        <v>7</v>
      </c>
      <c r="G1047" s="44">
        <v>208</v>
      </c>
      <c r="H1047" s="44">
        <v>215</v>
      </c>
      <c r="I1047" s="44">
        <v>1082</v>
      </c>
      <c r="J1047" s="44">
        <v>75</v>
      </c>
      <c r="K1047" s="44">
        <v>1362</v>
      </c>
      <c r="L1047" s="44">
        <v>1437</v>
      </c>
      <c r="M1047" s="44">
        <f t="shared" si="49"/>
        <v>170</v>
      </c>
      <c r="N1047" s="44">
        <f t="shared" si="50"/>
        <v>11.428571428571429</v>
      </c>
    </row>
    <row r="1048" spans="2:14" x14ac:dyDescent="0.2">
      <c r="B1048" s="44">
        <v>2017</v>
      </c>
      <c r="C1048" s="263">
        <v>43048</v>
      </c>
      <c r="D1048" s="264">
        <f t="shared" si="48"/>
        <v>4</v>
      </c>
      <c r="E1048" s="44">
        <v>165</v>
      </c>
      <c r="F1048" s="44">
        <v>9</v>
      </c>
      <c r="G1048" s="44">
        <v>187</v>
      </c>
      <c r="H1048" s="44">
        <v>196</v>
      </c>
      <c r="I1048" s="44">
        <v>1102</v>
      </c>
      <c r="J1048" s="44">
        <v>78</v>
      </c>
      <c r="K1048" s="44">
        <v>1374</v>
      </c>
      <c r="L1048" s="44">
        <v>1452</v>
      </c>
      <c r="M1048" s="44">
        <f t="shared" si="49"/>
        <v>171.85714285714286</v>
      </c>
      <c r="N1048" s="44">
        <f t="shared" si="50"/>
        <v>9.2857142857142865</v>
      </c>
    </row>
    <row r="1049" spans="2:14" x14ac:dyDescent="0.2">
      <c r="B1049" s="44">
        <v>2017</v>
      </c>
      <c r="C1049" s="263">
        <v>43049</v>
      </c>
      <c r="D1049" s="264">
        <f t="shared" si="48"/>
        <v>5</v>
      </c>
      <c r="E1049" s="44">
        <v>200</v>
      </c>
      <c r="F1049" s="44">
        <v>15</v>
      </c>
      <c r="G1049" s="44">
        <v>251</v>
      </c>
      <c r="H1049" s="44">
        <v>266</v>
      </c>
      <c r="I1049" s="44">
        <v>1165</v>
      </c>
      <c r="J1049" s="44">
        <v>85</v>
      </c>
      <c r="K1049" s="44">
        <v>1446</v>
      </c>
      <c r="L1049" s="44">
        <v>1531</v>
      </c>
      <c r="M1049" s="44">
        <f t="shared" si="49"/>
        <v>169.57142857142858</v>
      </c>
      <c r="N1049" s="44">
        <f t="shared" si="50"/>
        <v>8.7142857142857135</v>
      </c>
    </row>
    <row r="1050" spans="2:14" x14ac:dyDescent="0.2">
      <c r="B1050" s="44">
        <v>2017</v>
      </c>
      <c r="C1050" s="263">
        <v>43050</v>
      </c>
      <c r="D1050" s="264">
        <f t="shared" si="48"/>
        <v>6</v>
      </c>
      <c r="E1050" s="44">
        <v>171</v>
      </c>
      <c r="F1050" s="44">
        <v>9</v>
      </c>
      <c r="G1050" s="44">
        <v>230</v>
      </c>
      <c r="H1050" s="44">
        <v>239</v>
      </c>
      <c r="I1050" s="44">
        <v>1190</v>
      </c>
      <c r="J1050" s="44">
        <v>80</v>
      </c>
      <c r="K1050" s="44">
        <v>1496</v>
      </c>
      <c r="L1050" s="44">
        <v>1576</v>
      </c>
      <c r="M1050" s="44">
        <f t="shared" si="49"/>
        <v>170.14285714285714</v>
      </c>
      <c r="N1050" s="44">
        <f t="shared" si="50"/>
        <v>9.1428571428571423</v>
      </c>
    </row>
    <row r="1051" spans="2:14" x14ac:dyDescent="0.2">
      <c r="B1051" s="44">
        <v>2017</v>
      </c>
      <c r="C1051" s="263">
        <v>43051</v>
      </c>
      <c r="D1051" s="264">
        <f t="shared" si="48"/>
        <v>7</v>
      </c>
      <c r="E1051" s="44">
        <v>156</v>
      </c>
      <c r="F1051" s="44">
        <v>8</v>
      </c>
      <c r="G1051" s="44">
        <v>221</v>
      </c>
      <c r="H1051" s="44">
        <v>229</v>
      </c>
      <c r="I1051" s="44">
        <v>1203</v>
      </c>
      <c r="J1051" s="44">
        <v>65</v>
      </c>
      <c r="K1051" s="44">
        <v>1502</v>
      </c>
      <c r="L1051" s="44">
        <v>1567</v>
      </c>
      <c r="M1051" s="44">
        <f t="shared" si="49"/>
        <v>171.14285714285714</v>
      </c>
      <c r="N1051" s="44">
        <f t="shared" si="50"/>
        <v>8.7142857142857135</v>
      </c>
    </row>
    <row r="1052" spans="2:14" x14ac:dyDescent="0.2">
      <c r="B1052" s="44">
        <v>2017</v>
      </c>
      <c r="C1052" s="263">
        <v>43052</v>
      </c>
      <c r="D1052" s="264">
        <f t="shared" si="48"/>
        <v>1</v>
      </c>
      <c r="E1052" s="44">
        <v>155</v>
      </c>
      <c r="F1052" s="44">
        <v>6</v>
      </c>
      <c r="G1052" s="44">
        <v>187</v>
      </c>
      <c r="H1052" s="44">
        <v>193</v>
      </c>
      <c r="I1052" s="44">
        <v>1187</v>
      </c>
      <c r="J1052" s="44">
        <v>61</v>
      </c>
      <c r="K1052" s="44">
        <v>1492</v>
      </c>
      <c r="L1052" s="44">
        <v>1553</v>
      </c>
      <c r="M1052" s="44">
        <f t="shared" si="49"/>
        <v>173.14285714285714</v>
      </c>
      <c r="N1052" s="44">
        <f t="shared" si="50"/>
        <v>8.5714285714285712</v>
      </c>
    </row>
    <row r="1053" spans="2:14" x14ac:dyDescent="0.2">
      <c r="B1053" s="44">
        <v>2017</v>
      </c>
      <c r="C1053" s="263">
        <v>43053</v>
      </c>
      <c r="D1053" s="264">
        <f t="shared" si="48"/>
        <v>2</v>
      </c>
      <c r="E1053" s="44">
        <v>179</v>
      </c>
      <c r="F1053" s="44">
        <v>10</v>
      </c>
      <c r="G1053" s="44">
        <v>200</v>
      </c>
      <c r="H1053" s="44">
        <v>210</v>
      </c>
      <c r="I1053" s="44">
        <v>1191</v>
      </c>
      <c r="J1053" s="44">
        <v>64</v>
      </c>
      <c r="K1053" s="44">
        <v>1484</v>
      </c>
      <c r="L1053" s="44">
        <v>1548</v>
      </c>
      <c r="M1053" s="44">
        <f t="shared" si="49"/>
        <v>173.57142857142858</v>
      </c>
      <c r="N1053" s="44">
        <f t="shared" si="50"/>
        <v>7.2857142857142856</v>
      </c>
    </row>
    <row r="1054" spans="2:14" x14ac:dyDescent="0.2">
      <c r="B1054" s="44">
        <v>2017</v>
      </c>
      <c r="C1054" s="263">
        <v>43054</v>
      </c>
      <c r="D1054" s="264">
        <f t="shared" si="48"/>
        <v>3</v>
      </c>
      <c r="E1054" s="44">
        <v>172</v>
      </c>
      <c r="F1054" s="44">
        <v>4</v>
      </c>
      <c r="G1054" s="44">
        <v>208</v>
      </c>
      <c r="H1054" s="44">
        <v>212</v>
      </c>
      <c r="I1054" s="44">
        <v>1198</v>
      </c>
      <c r="J1054" s="44">
        <v>61</v>
      </c>
      <c r="K1054" s="44">
        <v>1484</v>
      </c>
      <c r="L1054" s="44">
        <v>1545</v>
      </c>
      <c r="M1054" s="44">
        <f t="shared" si="49"/>
        <v>171.14285714285714</v>
      </c>
      <c r="N1054" s="44">
        <f t="shared" si="50"/>
        <v>7.4285714285714288</v>
      </c>
    </row>
    <row r="1055" spans="2:14" x14ac:dyDescent="0.2">
      <c r="B1055" s="44">
        <v>2017</v>
      </c>
      <c r="C1055" s="263">
        <v>43055</v>
      </c>
      <c r="D1055" s="264">
        <f t="shared" si="48"/>
        <v>4</v>
      </c>
      <c r="E1055" s="44">
        <v>179</v>
      </c>
      <c r="F1055" s="44">
        <v>8</v>
      </c>
      <c r="G1055" s="44">
        <v>218</v>
      </c>
      <c r="H1055" s="44">
        <v>226</v>
      </c>
      <c r="I1055" s="44">
        <v>1212</v>
      </c>
      <c r="J1055" s="44">
        <v>60</v>
      </c>
      <c r="K1055" s="44">
        <v>1515</v>
      </c>
      <c r="L1055" s="44">
        <v>1575</v>
      </c>
      <c r="M1055" s="44">
        <f t="shared" si="49"/>
        <v>168.14285714285714</v>
      </c>
      <c r="N1055" s="44">
        <f t="shared" si="50"/>
        <v>8.2857142857142865</v>
      </c>
    </row>
    <row r="1056" spans="2:14" x14ac:dyDescent="0.2">
      <c r="B1056" s="44">
        <v>2017</v>
      </c>
      <c r="C1056" s="263">
        <v>43056</v>
      </c>
      <c r="D1056" s="264">
        <f t="shared" si="48"/>
        <v>5</v>
      </c>
      <c r="E1056" s="44">
        <v>203</v>
      </c>
      <c r="F1056" s="44">
        <v>6</v>
      </c>
      <c r="G1056" s="44">
        <v>257</v>
      </c>
      <c r="H1056" s="44">
        <v>263</v>
      </c>
      <c r="I1056" s="44">
        <v>1215</v>
      </c>
      <c r="J1056" s="44">
        <v>51</v>
      </c>
      <c r="K1056" s="44">
        <v>1521</v>
      </c>
      <c r="L1056" s="44">
        <v>1572</v>
      </c>
      <c r="M1056" s="44">
        <f t="shared" si="49"/>
        <v>167.85714285714286</v>
      </c>
      <c r="N1056" s="44">
        <f t="shared" si="50"/>
        <v>8.2857142857142865</v>
      </c>
    </row>
    <row r="1057" spans="2:14" x14ac:dyDescent="0.2">
      <c r="B1057" s="44">
        <v>2017</v>
      </c>
      <c r="C1057" s="263">
        <v>43057</v>
      </c>
      <c r="D1057" s="264">
        <f t="shared" si="48"/>
        <v>6</v>
      </c>
      <c r="E1057" s="44">
        <v>154</v>
      </c>
      <c r="F1057" s="44">
        <v>10</v>
      </c>
      <c r="G1057" s="44">
        <v>200</v>
      </c>
      <c r="H1057" s="44">
        <v>210</v>
      </c>
      <c r="I1057" s="44">
        <v>1198</v>
      </c>
      <c r="J1057" s="44">
        <v>52</v>
      </c>
      <c r="K1057" s="44">
        <v>1491</v>
      </c>
      <c r="L1057" s="44">
        <v>1543</v>
      </c>
      <c r="M1057" s="44">
        <f t="shared" si="49"/>
        <v>166.28571428571428</v>
      </c>
      <c r="N1057" s="44">
        <f t="shared" si="50"/>
        <v>8.2857142857142865</v>
      </c>
    </row>
    <row r="1058" spans="2:14" x14ac:dyDescent="0.2">
      <c r="B1058" s="44">
        <v>2017</v>
      </c>
      <c r="C1058" s="263">
        <v>43058</v>
      </c>
      <c r="D1058" s="264">
        <f t="shared" si="48"/>
        <v>7</v>
      </c>
      <c r="E1058" s="44">
        <v>135</v>
      </c>
      <c r="F1058" s="44">
        <v>14</v>
      </c>
      <c r="G1058" s="44">
        <v>172</v>
      </c>
      <c r="H1058" s="44">
        <v>186</v>
      </c>
      <c r="I1058" s="44">
        <v>1177</v>
      </c>
      <c r="J1058" s="44">
        <v>58</v>
      </c>
      <c r="K1058" s="44">
        <v>1442</v>
      </c>
      <c r="L1058" s="44">
        <v>1500</v>
      </c>
      <c r="M1058" s="44">
        <f t="shared" si="49"/>
        <v>169.28571428571428</v>
      </c>
      <c r="N1058" s="44">
        <f t="shared" si="50"/>
        <v>8.8571428571428577</v>
      </c>
    </row>
    <row r="1059" spans="2:14" x14ac:dyDescent="0.2">
      <c r="B1059" s="44">
        <v>2017</v>
      </c>
      <c r="C1059" s="263">
        <v>43059</v>
      </c>
      <c r="D1059" s="264">
        <f t="shared" si="48"/>
        <v>1</v>
      </c>
      <c r="E1059" s="44">
        <v>153</v>
      </c>
      <c r="F1059" s="44">
        <v>6</v>
      </c>
      <c r="G1059" s="44">
        <v>189</v>
      </c>
      <c r="H1059" s="44">
        <v>195</v>
      </c>
      <c r="I1059" s="44">
        <v>1175</v>
      </c>
      <c r="J1059" s="44">
        <v>58</v>
      </c>
      <c r="K1059" s="44">
        <v>1444</v>
      </c>
      <c r="L1059" s="44">
        <v>1502</v>
      </c>
      <c r="M1059" s="44">
        <f t="shared" si="49"/>
        <v>167.14285714285714</v>
      </c>
      <c r="N1059" s="44">
        <f t="shared" si="50"/>
        <v>8.5714285714285712</v>
      </c>
    </row>
    <row r="1060" spans="2:14" x14ac:dyDescent="0.2">
      <c r="B1060" s="44">
        <v>2017</v>
      </c>
      <c r="C1060" s="263">
        <v>43060</v>
      </c>
      <c r="D1060" s="264">
        <f t="shared" si="48"/>
        <v>2</v>
      </c>
      <c r="E1060" s="44">
        <v>168</v>
      </c>
      <c r="F1060" s="44">
        <v>10</v>
      </c>
      <c r="G1060" s="44">
        <v>194</v>
      </c>
      <c r="H1060" s="44">
        <v>204</v>
      </c>
      <c r="I1060" s="44">
        <v>1164</v>
      </c>
      <c r="J1060" s="44">
        <v>58</v>
      </c>
      <c r="K1060" s="44">
        <v>1438</v>
      </c>
      <c r="L1060" s="44">
        <v>1496</v>
      </c>
      <c r="M1060" s="44">
        <f t="shared" si="49"/>
        <v>166.14285714285714</v>
      </c>
      <c r="N1060" s="44">
        <f t="shared" si="50"/>
        <v>8.5714285714285712</v>
      </c>
    </row>
    <row r="1061" spans="2:14" x14ac:dyDescent="0.2">
      <c r="B1061" s="44">
        <v>2017</v>
      </c>
      <c r="C1061" s="263">
        <v>43061</v>
      </c>
      <c r="D1061" s="264">
        <f t="shared" si="48"/>
        <v>3</v>
      </c>
      <c r="E1061" s="44">
        <v>193</v>
      </c>
      <c r="F1061" s="44">
        <v>8</v>
      </c>
      <c r="G1061" s="44">
        <v>228</v>
      </c>
      <c r="H1061" s="44">
        <v>236</v>
      </c>
      <c r="I1061" s="44">
        <v>1185</v>
      </c>
      <c r="J1061" s="44">
        <v>62</v>
      </c>
      <c r="K1061" s="44">
        <v>1458</v>
      </c>
      <c r="L1061" s="44">
        <v>1520</v>
      </c>
      <c r="M1061" s="44">
        <f t="shared" si="49"/>
        <v>168.71428571428572</v>
      </c>
      <c r="N1061" s="44">
        <f t="shared" si="50"/>
        <v>8.4285714285714288</v>
      </c>
    </row>
    <row r="1062" spans="2:14" x14ac:dyDescent="0.2">
      <c r="B1062" s="44">
        <v>2017</v>
      </c>
      <c r="C1062" s="263">
        <v>43062</v>
      </c>
      <c r="D1062" s="264">
        <f t="shared" si="48"/>
        <v>4</v>
      </c>
      <c r="E1062" s="44">
        <v>164</v>
      </c>
      <c r="F1062" s="44">
        <v>6</v>
      </c>
      <c r="G1062" s="44">
        <v>189</v>
      </c>
      <c r="H1062" s="44">
        <v>195</v>
      </c>
      <c r="I1062" s="44">
        <v>1170</v>
      </c>
      <c r="J1062" s="44">
        <v>60</v>
      </c>
      <c r="K1062" s="44">
        <v>1429</v>
      </c>
      <c r="L1062" s="44">
        <v>1489</v>
      </c>
      <c r="M1062" s="44">
        <f t="shared" si="49"/>
        <v>166.57142857142858</v>
      </c>
      <c r="N1062" s="44">
        <f t="shared" si="50"/>
        <v>8</v>
      </c>
    </row>
    <row r="1063" spans="2:14" x14ac:dyDescent="0.2">
      <c r="B1063" s="44">
        <v>2017</v>
      </c>
      <c r="C1063" s="263">
        <v>43063</v>
      </c>
      <c r="D1063" s="264">
        <f t="shared" si="48"/>
        <v>5</v>
      </c>
      <c r="E1063" s="44">
        <v>196</v>
      </c>
      <c r="F1063" s="44">
        <v>6</v>
      </c>
      <c r="G1063" s="44">
        <v>240</v>
      </c>
      <c r="H1063" s="44">
        <v>246</v>
      </c>
      <c r="I1063" s="44">
        <v>1163</v>
      </c>
      <c r="J1063" s="44">
        <v>60</v>
      </c>
      <c r="K1063" s="44">
        <v>1412</v>
      </c>
      <c r="L1063" s="44">
        <v>1472</v>
      </c>
      <c r="M1063" s="44">
        <f t="shared" si="49"/>
        <v>173.42857142857142</v>
      </c>
      <c r="N1063" s="44">
        <f t="shared" si="50"/>
        <v>8.1428571428571423</v>
      </c>
    </row>
    <row r="1064" spans="2:14" x14ac:dyDescent="0.2">
      <c r="B1064" s="44">
        <v>2017</v>
      </c>
      <c r="C1064" s="263">
        <v>43064</v>
      </c>
      <c r="D1064" s="264">
        <f t="shared" si="48"/>
        <v>6</v>
      </c>
      <c r="E1064" s="44">
        <v>172</v>
      </c>
      <c r="F1064" s="44">
        <v>9</v>
      </c>
      <c r="G1064" s="44">
        <v>243</v>
      </c>
      <c r="H1064" s="44">
        <v>252</v>
      </c>
      <c r="I1064" s="44">
        <v>1181</v>
      </c>
      <c r="J1064" s="44">
        <v>59</v>
      </c>
      <c r="K1064" s="44">
        <v>1455</v>
      </c>
      <c r="L1064" s="44">
        <v>1514</v>
      </c>
      <c r="M1064" s="44">
        <f t="shared" si="49"/>
        <v>177.57142857142858</v>
      </c>
      <c r="N1064" s="44">
        <f t="shared" si="50"/>
        <v>7.4285714285714288</v>
      </c>
    </row>
    <row r="1065" spans="2:14" x14ac:dyDescent="0.2">
      <c r="B1065" s="44">
        <v>2017</v>
      </c>
      <c r="C1065" s="263">
        <v>43065</v>
      </c>
      <c r="D1065" s="264">
        <f t="shared" si="48"/>
        <v>7</v>
      </c>
      <c r="E1065" s="44">
        <v>120</v>
      </c>
      <c r="F1065" s="44">
        <v>11</v>
      </c>
      <c r="G1065" s="44">
        <v>147</v>
      </c>
      <c r="H1065" s="44">
        <v>158</v>
      </c>
      <c r="I1065" s="44">
        <v>1166</v>
      </c>
      <c r="J1065" s="44">
        <v>56</v>
      </c>
      <c r="K1065" s="44">
        <v>1430</v>
      </c>
      <c r="L1065" s="44">
        <v>1486</v>
      </c>
      <c r="M1065" s="44">
        <f t="shared" si="49"/>
        <v>174.57142857142858</v>
      </c>
      <c r="N1065" s="44">
        <f t="shared" si="50"/>
        <v>7.4285714285714288</v>
      </c>
    </row>
    <row r="1066" spans="2:14" x14ac:dyDescent="0.2">
      <c r="B1066" s="44">
        <v>2017</v>
      </c>
      <c r="C1066" s="263">
        <v>43066</v>
      </c>
      <c r="D1066" s="264">
        <f t="shared" si="48"/>
        <v>1</v>
      </c>
      <c r="E1066" s="44">
        <v>201</v>
      </c>
      <c r="F1066" s="44">
        <v>7</v>
      </c>
      <c r="G1066" s="44">
        <v>231</v>
      </c>
      <c r="H1066" s="44">
        <v>238</v>
      </c>
      <c r="I1066" s="44">
        <v>1214</v>
      </c>
      <c r="J1066" s="44">
        <v>57</v>
      </c>
      <c r="K1066" s="44">
        <v>1472</v>
      </c>
      <c r="L1066" s="44">
        <v>1529</v>
      </c>
      <c r="M1066" s="44">
        <f t="shared" si="49"/>
        <v>175.85714285714286</v>
      </c>
      <c r="N1066" s="44">
        <f t="shared" si="50"/>
        <v>7.8571428571428568</v>
      </c>
    </row>
    <row r="1067" spans="2:14" x14ac:dyDescent="0.2">
      <c r="B1067" s="44">
        <v>2017</v>
      </c>
      <c r="C1067" s="263">
        <v>43067</v>
      </c>
      <c r="D1067" s="264">
        <f t="shared" si="48"/>
        <v>2</v>
      </c>
      <c r="E1067" s="44">
        <v>197</v>
      </c>
      <c r="F1067" s="44">
        <v>5</v>
      </c>
      <c r="G1067" s="44">
        <v>241</v>
      </c>
      <c r="H1067" s="44">
        <v>246</v>
      </c>
      <c r="I1067" s="44">
        <v>1243</v>
      </c>
      <c r="J1067" s="44">
        <v>52</v>
      </c>
      <c r="K1067" s="44">
        <v>1519</v>
      </c>
      <c r="L1067" s="44">
        <v>1571</v>
      </c>
      <c r="M1067" s="44">
        <f t="shared" si="49"/>
        <v>175.28571428571428</v>
      </c>
      <c r="N1067" s="44">
        <f t="shared" si="50"/>
        <v>9.2857142857142865</v>
      </c>
    </row>
    <row r="1068" spans="2:14" x14ac:dyDescent="0.2">
      <c r="B1068" s="44">
        <v>2017</v>
      </c>
      <c r="C1068" s="263">
        <v>43068</v>
      </c>
      <c r="D1068" s="264">
        <f t="shared" si="48"/>
        <v>3</v>
      </c>
      <c r="E1068" s="44">
        <v>172</v>
      </c>
      <c r="F1068" s="44">
        <v>8</v>
      </c>
      <c r="G1068" s="44">
        <v>203</v>
      </c>
      <c r="H1068" s="44">
        <v>211</v>
      </c>
      <c r="I1068" s="44">
        <v>1222</v>
      </c>
      <c r="J1068" s="44">
        <v>52</v>
      </c>
      <c r="K1068" s="44">
        <v>1494</v>
      </c>
      <c r="L1068" s="44">
        <v>1546</v>
      </c>
      <c r="M1068" s="44">
        <f t="shared" si="49"/>
        <v>171.42857142857142</v>
      </c>
      <c r="N1068" s="44">
        <f t="shared" si="50"/>
        <v>9.4285714285714288</v>
      </c>
    </row>
    <row r="1069" spans="2:14" x14ac:dyDescent="0.2">
      <c r="B1069" s="44">
        <v>2017</v>
      </c>
      <c r="C1069" s="263">
        <v>43069</v>
      </c>
      <c r="D1069" s="264">
        <f t="shared" si="48"/>
        <v>4</v>
      </c>
      <c r="E1069" s="44">
        <v>173</v>
      </c>
      <c r="F1069" s="44">
        <v>9</v>
      </c>
      <c r="G1069" s="44">
        <v>209</v>
      </c>
      <c r="H1069" s="44">
        <v>218</v>
      </c>
      <c r="I1069" s="44">
        <v>1231</v>
      </c>
      <c r="J1069" s="44">
        <v>55</v>
      </c>
      <c r="K1069" s="44">
        <v>1514</v>
      </c>
      <c r="L1069" s="44">
        <v>1569</v>
      </c>
      <c r="M1069" s="44">
        <f t="shared" si="49"/>
        <v>171.57142857142858</v>
      </c>
      <c r="N1069" s="44">
        <f t="shared" si="50"/>
        <v>9</v>
      </c>
    </row>
    <row r="1070" spans="2:14" x14ac:dyDescent="0.2">
      <c r="B1070" s="44">
        <v>2017</v>
      </c>
      <c r="C1070" s="263">
        <v>43070</v>
      </c>
      <c r="D1070" s="264">
        <f t="shared" si="48"/>
        <v>5</v>
      </c>
      <c r="E1070" s="44">
        <v>192</v>
      </c>
      <c r="F1070" s="44">
        <v>16</v>
      </c>
      <c r="G1070" s="44">
        <v>234</v>
      </c>
      <c r="H1070" s="44">
        <v>250</v>
      </c>
      <c r="I1070" s="44">
        <v>1227</v>
      </c>
      <c r="J1070" s="44">
        <v>65</v>
      </c>
      <c r="K1070" s="44">
        <v>1508</v>
      </c>
      <c r="L1070" s="44">
        <v>1573</v>
      </c>
      <c r="M1070" s="44">
        <f t="shared" si="49"/>
        <v>166.71428571428572</v>
      </c>
      <c r="N1070" s="44">
        <f t="shared" si="50"/>
        <v>9.4285714285714288</v>
      </c>
    </row>
    <row r="1071" spans="2:14" x14ac:dyDescent="0.2">
      <c r="B1071" s="44">
        <v>2017</v>
      </c>
      <c r="C1071" s="263">
        <v>43071</v>
      </c>
      <c r="D1071" s="264">
        <f t="shared" si="48"/>
        <v>6</v>
      </c>
      <c r="E1071" s="44">
        <v>145</v>
      </c>
      <c r="F1071" s="44">
        <v>10</v>
      </c>
      <c r="G1071" s="44">
        <v>208</v>
      </c>
      <c r="H1071" s="44">
        <v>218</v>
      </c>
      <c r="I1071" s="44">
        <v>1200</v>
      </c>
      <c r="J1071" s="44">
        <v>66</v>
      </c>
      <c r="K1071" s="44">
        <v>1473</v>
      </c>
      <c r="L1071" s="44">
        <v>1539</v>
      </c>
      <c r="M1071" s="44">
        <f t="shared" si="49"/>
        <v>162.85714285714286</v>
      </c>
      <c r="N1071" s="44">
        <f t="shared" si="50"/>
        <v>10.142857142857142</v>
      </c>
    </row>
    <row r="1072" spans="2:14" x14ac:dyDescent="0.2">
      <c r="B1072" s="44">
        <v>2017</v>
      </c>
      <c r="C1072" s="263">
        <v>43072</v>
      </c>
      <c r="D1072" s="264">
        <f t="shared" si="48"/>
        <v>7</v>
      </c>
      <c r="E1072" s="44">
        <v>121</v>
      </c>
      <c r="F1072" s="44">
        <v>8</v>
      </c>
      <c r="G1072" s="44">
        <v>170</v>
      </c>
      <c r="H1072" s="44">
        <v>178</v>
      </c>
      <c r="I1072" s="44">
        <v>1201</v>
      </c>
      <c r="J1072" s="44">
        <v>63</v>
      </c>
      <c r="K1072" s="44">
        <v>1496</v>
      </c>
      <c r="L1072" s="44">
        <v>1559</v>
      </c>
      <c r="M1072" s="44">
        <f t="shared" si="49"/>
        <v>161.42857142857142</v>
      </c>
      <c r="N1072" s="44">
        <f t="shared" si="50"/>
        <v>10.714285714285714</v>
      </c>
    </row>
    <row r="1073" spans="2:14" x14ac:dyDescent="0.2">
      <c r="B1073" s="44">
        <v>2017</v>
      </c>
      <c r="C1073" s="263">
        <v>43073</v>
      </c>
      <c r="D1073" s="264">
        <f t="shared" si="48"/>
        <v>1</v>
      </c>
      <c r="E1073" s="44">
        <v>167</v>
      </c>
      <c r="F1073" s="44">
        <v>10</v>
      </c>
      <c r="G1073" s="44">
        <v>210</v>
      </c>
      <c r="H1073" s="44">
        <v>220</v>
      </c>
      <c r="I1073" s="44">
        <v>1167</v>
      </c>
      <c r="J1073" s="44">
        <v>66</v>
      </c>
      <c r="K1073" s="44">
        <v>1475</v>
      </c>
      <c r="L1073" s="44">
        <v>1541</v>
      </c>
      <c r="M1073" s="44">
        <f t="shared" si="49"/>
        <v>161.85714285714286</v>
      </c>
      <c r="N1073" s="44">
        <f t="shared" si="50"/>
        <v>10.571428571428571</v>
      </c>
    </row>
    <row r="1074" spans="2:14" x14ac:dyDescent="0.2">
      <c r="B1074" s="44">
        <v>2017</v>
      </c>
      <c r="C1074" s="263">
        <v>43074</v>
      </c>
      <c r="D1074" s="264">
        <f t="shared" si="48"/>
        <v>2</v>
      </c>
      <c r="E1074" s="44">
        <v>170</v>
      </c>
      <c r="F1074" s="44">
        <v>10</v>
      </c>
      <c r="G1074" s="44">
        <v>206</v>
      </c>
      <c r="H1074" s="44">
        <v>216</v>
      </c>
      <c r="I1074" s="44">
        <v>1140</v>
      </c>
      <c r="J1074" s="44">
        <v>71</v>
      </c>
      <c r="K1074" s="44">
        <v>1440</v>
      </c>
      <c r="L1074" s="44">
        <v>1511</v>
      </c>
      <c r="M1074" s="44">
        <f t="shared" si="49"/>
        <v>165</v>
      </c>
      <c r="N1074" s="44">
        <f t="shared" si="50"/>
        <v>10.285714285714286</v>
      </c>
    </row>
    <row r="1075" spans="2:14" x14ac:dyDescent="0.2">
      <c r="B1075" s="44">
        <v>2017</v>
      </c>
      <c r="C1075" s="263">
        <v>43075</v>
      </c>
      <c r="D1075" s="264">
        <f t="shared" si="48"/>
        <v>3</v>
      </c>
      <c r="E1075" s="44">
        <v>162</v>
      </c>
      <c r="F1075" s="44">
        <v>12</v>
      </c>
      <c r="G1075" s="44">
        <v>202</v>
      </c>
      <c r="H1075" s="44">
        <v>214</v>
      </c>
      <c r="I1075" s="44">
        <v>1130</v>
      </c>
      <c r="J1075" s="44">
        <v>75</v>
      </c>
      <c r="K1075" s="44">
        <v>1439</v>
      </c>
      <c r="L1075" s="44">
        <v>1514</v>
      </c>
      <c r="M1075" s="44">
        <f t="shared" si="49"/>
        <v>167.14285714285714</v>
      </c>
      <c r="N1075" s="44">
        <f t="shared" si="50"/>
        <v>10.857142857142858</v>
      </c>
    </row>
    <row r="1076" spans="2:14" x14ac:dyDescent="0.2">
      <c r="B1076" s="44">
        <v>2017</v>
      </c>
      <c r="C1076" s="263">
        <v>43076</v>
      </c>
      <c r="D1076" s="264">
        <f t="shared" si="48"/>
        <v>4</v>
      </c>
      <c r="E1076" s="44">
        <v>176</v>
      </c>
      <c r="F1076" s="44">
        <v>8</v>
      </c>
      <c r="G1076" s="44">
        <v>215</v>
      </c>
      <c r="H1076" s="44">
        <v>223</v>
      </c>
      <c r="I1076" s="44">
        <v>1133</v>
      </c>
      <c r="J1076" s="44">
        <v>74</v>
      </c>
      <c r="K1076" s="44">
        <v>1445</v>
      </c>
      <c r="L1076" s="44">
        <v>1519</v>
      </c>
      <c r="M1076" s="44">
        <f t="shared" si="49"/>
        <v>166.28571428571428</v>
      </c>
      <c r="N1076" s="44">
        <f t="shared" si="50"/>
        <v>11.142857142857142</v>
      </c>
    </row>
    <row r="1077" spans="2:14" x14ac:dyDescent="0.2">
      <c r="B1077" s="44">
        <v>2017</v>
      </c>
      <c r="C1077" s="263">
        <v>43077</v>
      </c>
      <c r="D1077" s="264">
        <f t="shared" si="48"/>
        <v>5</v>
      </c>
      <c r="E1077" s="44">
        <v>214</v>
      </c>
      <c r="F1077" s="44">
        <v>14</v>
      </c>
      <c r="G1077" s="44">
        <v>275</v>
      </c>
      <c r="H1077" s="44">
        <v>289</v>
      </c>
      <c r="I1077" s="44">
        <v>1155</v>
      </c>
      <c r="J1077" s="44">
        <v>72</v>
      </c>
      <c r="K1077" s="44">
        <v>1486</v>
      </c>
      <c r="L1077" s="44">
        <v>1558</v>
      </c>
      <c r="M1077" s="44">
        <f t="shared" si="49"/>
        <v>170.85714285714286</v>
      </c>
      <c r="N1077" s="44">
        <f t="shared" si="50"/>
        <v>10.714285714285714</v>
      </c>
    </row>
    <row r="1078" spans="2:14" x14ac:dyDescent="0.2">
      <c r="B1078" s="44">
        <v>2017</v>
      </c>
      <c r="C1078" s="263">
        <v>43078</v>
      </c>
      <c r="D1078" s="264">
        <f t="shared" si="48"/>
        <v>6</v>
      </c>
      <c r="E1078" s="44">
        <v>160</v>
      </c>
      <c r="F1078" s="44">
        <v>14</v>
      </c>
      <c r="G1078" s="44">
        <v>206</v>
      </c>
      <c r="H1078" s="44">
        <v>220</v>
      </c>
      <c r="I1078" s="44">
        <v>1170</v>
      </c>
      <c r="J1078" s="44">
        <v>76</v>
      </c>
      <c r="K1078" s="44">
        <v>1484</v>
      </c>
      <c r="L1078" s="44">
        <v>1560</v>
      </c>
      <c r="M1078" s="44">
        <f t="shared" si="49"/>
        <v>176.14285714285714</v>
      </c>
      <c r="N1078" s="44">
        <f t="shared" si="50"/>
        <v>10</v>
      </c>
    </row>
    <row r="1079" spans="2:14" x14ac:dyDescent="0.2">
      <c r="B1079" s="44">
        <v>2017</v>
      </c>
      <c r="C1079" s="263">
        <v>43079</v>
      </c>
      <c r="D1079" s="264">
        <f t="shared" si="48"/>
        <v>7</v>
      </c>
      <c r="E1079" s="44">
        <v>115</v>
      </c>
      <c r="F1079" s="44">
        <v>10</v>
      </c>
      <c r="G1079" s="44">
        <v>160</v>
      </c>
      <c r="H1079" s="44">
        <v>170</v>
      </c>
      <c r="I1079" s="44">
        <v>1164</v>
      </c>
      <c r="J1079" s="44">
        <v>78</v>
      </c>
      <c r="K1079" s="44">
        <v>1474</v>
      </c>
      <c r="L1079" s="44">
        <v>1552</v>
      </c>
      <c r="M1079" s="44">
        <f t="shared" si="49"/>
        <v>178.28571428571428</v>
      </c>
      <c r="N1079" s="44">
        <f t="shared" si="50"/>
        <v>9</v>
      </c>
    </row>
    <row r="1080" spans="2:14" x14ac:dyDescent="0.2">
      <c r="B1080" s="44">
        <v>2017</v>
      </c>
      <c r="C1080" s="263">
        <v>43080</v>
      </c>
      <c r="D1080" s="264">
        <f t="shared" si="48"/>
        <v>1</v>
      </c>
      <c r="E1080" s="44">
        <v>199</v>
      </c>
      <c r="F1080" s="44">
        <v>7</v>
      </c>
      <c r="G1080" s="44">
        <v>260</v>
      </c>
      <c r="H1080" s="44">
        <v>267</v>
      </c>
      <c r="I1080" s="44">
        <v>1196</v>
      </c>
      <c r="J1080" s="44">
        <v>75</v>
      </c>
      <c r="K1080" s="44">
        <v>1524</v>
      </c>
      <c r="L1080" s="44">
        <v>1599</v>
      </c>
      <c r="M1080" s="44">
        <f t="shared" si="49"/>
        <v>177.42857142857142</v>
      </c>
      <c r="N1080" s="44">
        <f t="shared" si="50"/>
        <v>10</v>
      </c>
    </row>
    <row r="1081" spans="2:14" x14ac:dyDescent="0.2">
      <c r="B1081" s="44">
        <v>2017</v>
      </c>
      <c r="C1081" s="263">
        <v>43081</v>
      </c>
      <c r="D1081" s="264">
        <f t="shared" si="48"/>
        <v>2</v>
      </c>
      <c r="E1081" s="44">
        <v>207</v>
      </c>
      <c r="F1081" s="44">
        <v>5</v>
      </c>
      <c r="G1081" s="44">
        <v>249</v>
      </c>
      <c r="H1081" s="44">
        <v>254</v>
      </c>
      <c r="I1081" s="44">
        <v>1233</v>
      </c>
      <c r="J1081" s="44">
        <v>70</v>
      </c>
      <c r="K1081" s="44">
        <v>1567</v>
      </c>
      <c r="L1081" s="44">
        <v>1637</v>
      </c>
      <c r="M1081" s="44">
        <f t="shared" si="49"/>
        <v>175.85714285714286</v>
      </c>
      <c r="N1081" s="44">
        <f t="shared" si="50"/>
        <v>9.5714285714285712</v>
      </c>
    </row>
    <row r="1082" spans="2:14" x14ac:dyDescent="0.2">
      <c r="B1082" s="44">
        <v>2017</v>
      </c>
      <c r="C1082" s="263">
        <v>43082</v>
      </c>
      <c r="D1082" s="264">
        <f t="shared" si="48"/>
        <v>3</v>
      </c>
      <c r="E1082" s="44">
        <v>177</v>
      </c>
      <c r="F1082" s="44">
        <v>5</v>
      </c>
      <c r="G1082" s="44">
        <v>210</v>
      </c>
      <c r="H1082" s="44">
        <v>215</v>
      </c>
      <c r="I1082" s="44">
        <v>1248</v>
      </c>
      <c r="J1082" s="44">
        <v>63</v>
      </c>
      <c r="K1082" s="44">
        <v>1575</v>
      </c>
      <c r="L1082" s="44">
        <v>1638</v>
      </c>
      <c r="M1082" s="44">
        <f t="shared" si="49"/>
        <v>173</v>
      </c>
      <c r="N1082" s="44">
        <f t="shared" si="50"/>
        <v>8.4285714285714288</v>
      </c>
    </row>
    <row r="1083" spans="2:14" x14ac:dyDescent="0.2">
      <c r="B1083" s="44">
        <v>2017</v>
      </c>
      <c r="C1083" s="263">
        <v>43083</v>
      </c>
      <c r="D1083" s="264">
        <f t="shared" si="48"/>
        <v>4</v>
      </c>
      <c r="E1083" s="44">
        <v>170</v>
      </c>
      <c r="F1083" s="44">
        <v>15</v>
      </c>
      <c r="G1083" s="44">
        <v>205</v>
      </c>
      <c r="H1083" s="44">
        <v>220</v>
      </c>
      <c r="I1083" s="44">
        <v>1242</v>
      </c>
      <c r="J1083" s="44">
        <v>70</v>
      </c>
      <c r="K1083" s="44">
        <v>1565</v>
      </c>
      <c r="L1083" s="44">
        <v>1635</v>
      </c>
      <c r="M1083" s="44">
        <f t="shared" si="49"/>
        <v>176</v>
      </c>
      <c r="N1083" s="44">
        <f t="shared" si="50"/>
        <v>7.7142857142857144</v>
      </c>
    </row>
    <row r="1084" spans="2:14" x14ac:dyDescent="0.2">
      <c r="B1084" s="44">
        <v>2017</v>
      </c>
      <c r="C1084" s="263">
        <v>43084</v>
      </c>
      <c r="D1084" s="264">
        <f t="shared" si="48"/>
        <v>5</v>
      </c>
      <c r="E1084" s="44">
        <v>203</v>
      </c>
      <c r="F1084" s="44">
        <v>11</v>
      </c>
      <c r="G1084" s="44">
        <v>241</v>
      </c>
      <c r="H1084" s="44">
        <v>252</v>
      </c>
      <c r="I1084" s="44">
        <v>1231</v>
      </c>
      <c r="J1084" s="44">
        <v>67</v>
      </c>
      <c r="K1084" s="44">
        <v>1531</v>
      </c>
      <c r="L1084" s="44">
        <v>1598</v>
      </c>
      <c r="M1084" s="44">
        <f t="shared" si="49"/>
        <v>175.71428571428572</v>
      </c>
      <c r="N1084" s="44">
        <f t="shared" si="50"/>
        <v>8.7142857142857135</v>
      </c>
    </row>
    <row r="1085" spans="2:14" x14ac:dyDescent="0.2">
      <c r="B1085" s="44">
        <v>2017</v>
      </c>
      <c r="C1085" s="263">
        <v>43085</v>
      </c>
      <c r="D1085" s="264">
        <f t="shared" si="48"/>
        <v>6</v>
      </c>
      <c r="E1085" s="44">
        <v>140</v>
      </c>
      <c r="F1085" s="44">
        <v>6</v>
      </c>
      <c r="G1085" s="44">
        <v>199</v>
      </c>
      <c r="H1085" s="44">
        <v>205</v>
      </c>
      <c r="I1085" s="44">
        <v>1211</v>
      </c>
      <c r="J1085" s="44">
        <v>59</v>
      </c>
      <c r="K1085" s="44">
        <v>1524</v>
      </c>
      <c r="L1085" s="44">
        <v>1583</v>
      </c>
      <c r="M1085" s="44">
        <f t="shared" si="49"/>
        <v>171</v>
      </c>
      <c r="N1085" s="44">
        <f t="shared" si="50"/>
        <v>10</v>
      </c>
    </row>
    <row r="1086" spans="2:14" x14ac:dyDescent="0.2">
      <c r="B1086" s="44">
        <v>2017</v>
      </c>
      <c r="C1086" s="263">
        <v>43086</v>
      </c>
      <c r="D1086" s="264">
        <f t="shared" si="48"/>
        <v>7</v>
      </c>
      <c r="E1086" s="44">
        <v>136</v>
      </c>
      <c r="F1086" s="44">
        <v>5</v>
      </c>
      <c r="G1086" s="44">
        <v>181</v>
      </c>
      <c r="H1086" s="44">
        <v>186</v>
      </c>
      <c r="I1086" s="44">
        <v>1232</v>
      </c>
      <c r="J1086" s="44">
        <v>54</v>
      </c>
      <c r="K1086" s="44">
        <v>1545</v>
      </c>
      <c r="L1086" s="44">
        <v>1599</v>
      </c>
      <c r="M1086" s="44">
        <f t="shared" si="49"/>
        <v>166.85714285714286</v>
      </c>
      <c r="N1086" s="44">
        <f t="shared" si="50"/>
        <v>10.285714285714286</v>
      </c>
    </row>
    <row r="1087" spans="2:14" x14ac:dyDescent="0.2">
      <c r="B1087" s="44">
        <v>2017</v>
      </c>
      <c r="C1087" s="263">
        <v>43087</v>
      </c>
      <c r="D1087" s="264">
        <f t="shared" si="48"/>
        <v>1</v>
      </c>
      <c r="E1087" s="44">
        <v>197</v>
      </c>
      <c r="F1087" s="44">
        <v>14</v>
      </c>
      <c r="G1087" s="44">
        <v>232</v>
      </c>
      <c r="H1087" s="44">
        <v>246</v>
      </c>
      <c r="I1087" s="44">
        <v>1230</v>
      </c>
      <c r="J1087" s="44">
        <v>61</v>
      </c>
      <c r="K1087" s="44">
        <v>1517</v>
      </c>
      <c r="L1087" s="44">
        <v>1578</v>
      </c>
      <c r="M1087" s="44">
        <f t="shared" si="49"/>
        <v>170.42857142857142</v>
      </c>
      <c r="N1087" s="44">
        <f t="shared" si="50"/>
        <v>8.7142857142857135</v>
      </c>
    </row>
    <row r="1088" spans="2:14" x14ac:dyDescent="0.2">
      <c r="B1088" s="44">
        <v>2017</v>
      </c>
      <c r="C1088" s="263">
        <v>43088</v>
      </c>
      <c r="D1088" s="264">
        <f t="shared" si="48"/>
        <v>2</v>
      </c>
      <c r="E1088" s="44">
        <v>174</v>
      </c>
      <c r="F1088" s="44">
        <v>14</v>
      </c>
      <c r="G1088" s="44">
        <v>195</v>
      </c>
      <c r="H1088" s="44">
        <v>209</v>
      </c>
      <c r="I1088" s="44">
        <v>1197</v>
      </c>
      <c r="J1088" s="44">
        <v>70</v>
      </c>
      <c r="K1088" s="44">
        <v>1463</v>
      </c>
      <c r="L1088" s="44">
        <v>1533</v>
      </c>
      <c r="M1088" s="44">
        <f t="shared" si="49"/>
        <v>169.42857142857142</v>
      </c>
      <c r="N1088" s="44">
        <f t="shared" si="50"/>
        <v>9.2857142857142865</v>
      </c>
    </row>
    <row r="1089" spans="2:14" x14ac:dyDescent="0.2">
      <c r="B1089" s="44">
        <v>2017</v>
      </c>
      <c r="C1089" s="263">
        <v>43089</v>
      </c>
      <c r="D1089" s="264">
        <f t="shared" si="48"/>
        <v>3</v>
      </c>
      <c r="E1089" s="44">
        <v>148</v>
      </c>
      <c r="F1089" s="44">
        <v>7</v>
      </c>
      <c r="G1089" s="44">
        <v>181</v>
      </c>
      <c r="H1089" s="44">
        <v>188</v>
      </c>
      <c r="I1089" s="44">
        <v>1168</v>
      </c>
      <c r="J1089" s="44">
        <v>72</v>
      </c>
      <c r="K1089" s="44">
        <v>1434</v>
      </c>
      <c r="L1089" s="44">
        <v>1506</v>
      </c>
      <c r="M1089" s="44">
        <f t="shared" si="49"/>
        <v>166.28571428571428</v>
      </c>
      <c r="N1089" s="44">
        <f t="shared" si="50"/>
        <v>10</v>
      </c>
    </row>
    <row r="1090" spans="2:14" x14ac:dyDescent="0.2">
      <c r="B1090" s="44">
        <v>2017</v>
      </c>
      <c r="C1090" s="263">
        <v>43090</v>
      </c>
      <c r="D1090" s="264">
        <f t="shared" si="48"/>
        <v>4</v>
      </c>
      <c r="E1090" s="44">
        <v>195</v>
      </c>
      <c r="F1090" s="44">
        <v>4</v>
      </c>
      <c r="G1090" s="44">
        <v>236</v>
      </c>
      <c r="H1090" s="44">
        <v>240</v>
      </c>
      <c r="I1090" s="44">
        <v>1193</v>
      </c>
      <c r="J1090" s="44">
        <v>61</v>
      </c>
      <c r="K1090" s="44">
        <v>1465</v>
      </c>
      <c r="L1090" s="44">
        <v>1526</v>
      </c>
      <c r="M1090" s="44">
        <f t="shared" si="49"/>
        <v>160.85714285714286</v>
      </c>
      <c r="N1090" s="44">
        <f t="shared" si="50"/>
        <v>10.714285714285714</v>
      </c>
    </row>
    <row r="1091" spans="2:14" x14ac:dyDescent="0.2">
      <c r="B1091" s="44">
        <v>2017</v>
      </c>
      <c r="C1091" s="263">
        <v>43091</v>
      </c>
      <c r="D1091" s="264">
        <f t="shared" si="48"/>
        <v>5</v>
      </c>
      <c r="E1091" s="44">
        <v>196</v>
      </c>
      <c r="F1091" s="44">
        <v>15</v>
      </c>
      <c r="G1091" s="44">
        <v>231</v>
      </c>
      <c r="H1091" s="44">
        <v>246</v>
      </c>
      <c r="I1091" s="44">
        <v>1186</v>
      </c>
      <c r="J1091" s="44">
        <v>65</v>
      </c>
      <c r="K1091" s="44">
        <v>1455</v>
      </c>
      <c r="L1091" s="44">
        <v>1520</v>
      </c>
      <c r="M1091" s="44">
        <f t="shared" si="49"/>
        <v>144.14285714285714</v>
      </c>
      <c r="N1091" s="44">
        <f t="shared" si="50"/>
        <v>9.5714285714285712</v>
      </c>
    </row>
    <row r="1092" spans="2:14" x14ac:dyDescent="0.2">
      <c r="B1092" s="44">
        <v>2017</v>
      </c>
      <c r="C1092" s="263">
        <v>43092</v>
      </c>
      <c r="D1092" s="264">
        <f t="shared" si="48"/>
        <v>6</v>
      </c>
      <c r="E1092" s="44">
        <v>118</v>
      </c>
      <c r="F1092" s="44">
        <v>11</v>
      </c>
      <c r="G1092" s="44">
        <v>177</v>
      </c>
      <c r="H1092" s="44">
        <v>188</v>
      </c>
      <c r="I1092" s="44">
        <v>1164</v>
      </c>
      <c r="J1092" s="44">
        <v>70</v>
      </c>
      <c r="K1092" s="44">
        <v>1433</v>
      </c>
      <c r="L1092" s="44">
        <v>1503</v>
      </c>
      <c r="M1092" s="44">
        <f t="shared" si="49"/>
        <v>135.85714285714286</v>
      </c>
      <c r="N1092" s="44">
        <f t="shared" si="50"/>
        <v>8.7142857142857135</v>
      </c>
    </row>
    <row r="1093" spans="2:14" x14ac:dyDescent="0.2">
      <c r="B1093" s="44">
        <v>2017</v>
      </c>
      <c r="C1093" s="263">
        <v>43093</v>
      </c>
      <c r="D1093" s="264">
        <f t="shared" si="48"/>
        <v>7</v>
      </c>
      <c r="E1093" s="44">
        <v>98</v>
      </c>
      <c r="F1093" s="44">
        <v>10</v>
      </c>
      <c r="G1093" s="44">
        <v>118</v>
      </c>
      <c r="H1093" s="44">
        <v>128</v>
      </c>
      <c r="I1093" s="44">
        <v>1126</v>
      </c>
      <c r="J1093" s="44">
        <v>75</v>
      </c>
      <c r="K1093" s="44">
        <v>1370</v>
      </c>
      <c r="L1093" s="44">
        <v>1445</v>
      </c>
      <c r="M1093" s="44">
        <f t="shared" si="49"/>
        <v>131</v>
      </c>
      <c r="N1093" s="44">
        <f t="shared" si="50"/>
        <v>8.8571428571428577</v>
      </c>
    </row>
    <row r="1094" spans="2:14" x14ac:dyDescent="0.2">
      <c r="B1094" s="44">
        <v>2017</v>
      </c>
      <c r="C1094" s="263">
        <v>43094</v>
      </c>
      <c r="D1094" s="264">
        <f t="shared" ref="D1094:D1157" si="51">IF(WEEKDAY(C1094)-1=0,7,WEEKDAY(C1094)-1)</f>
        <v>1</v>
      </c>
      <c r="E1094" s="44">
        <v>80</v>
      </c>
      <c r="F1094" s="44">
        <v>6</v>
      </c>
      <c r="G1094" s="44">
        <v>113</v>
      </c>
      <c r="H1094" s="44">
        <v>119</v>
      </c>
      <c r="I1094" s="44">
        <v>1009</v>
      </c>
      <c r="J1094" s="44">
        <v>67</v>
      </c>
      <c r="K1094" s="44">
        <v>1251</v>
      </c>
      <c r="L1094" s="44">
        <v>1318</v>
      </c>
      <c r="M1094" s="44">
        <f t="shared" si="49"/>
        <v>120.42857142857143</v>
      </c>
      <c r="N1094" s="44">
        <f t="shared" si="50"/>
        <v>9.2857142857142865</v>
      </c>
    </row>
    <row r="1095" spans="2:14" x14ac:dyDescent="0.2">
      <c r="B1095" s="44">
        <v>2017</v>
      </c>
      <c r="C1095" s="263">
        <v>43095</v>
      </c>
      <c r="D1095" s="264">
        <f t="shared" si="51"/>
        <v>2</v>
      </c>
      <c r="E1095" s="44">
        <v>116</v>
      </c>
      <c r="F1095" s="44">
        <v>8</v>
      </c>
      <c r="G1095" s="44">
        <v>146</v>
      </c>
      <c r="H1095" s="44">
        <v>154</v>
      </c>
      <c r="I1095" s="44">
        <v>951</v>
      </c>
      <c r="J1095" s="44">
        <v>61</v>
      </c>
      <c r="K1095" s="44">
        <v>1202</v>
      </c>
      <c r="L1095" s="44">
        <v>1263</v>
      </c>
      <c r="M1095" s="44">
        <f t="shared" si="49"/>
        <v>106.85714285714286</v>
      </c>
      <c r="N1095" s="44">
        <f t="shared" si="50"/>
        <v>8.1428571428571423</v>
      </c>
    </row>
    <row r="1096" spans="2:14" x14ac:dyDescent="0.2">
      <c r="B1096" s="44">
        <v>2017</v>
      </c>
      <c r="C1096" s="263">
        <v>43096</v>
      </c>
      <c r="D1096" s="264">
        <f t="shared" si="51"/>
        <v>3</v>
      </c>
      <c r="E1096" s="44">
        <v>114</v>
      </c>
      <c r="F1096" s="44">
        <v>8</v>
      </c>
      <c r="G1096" s="44">
        <v>139</v>
      </c>
      <c r="H1096" s="44">
        <v>147</v>
      </c>
      <c r="I1096" s="44">
        <v>917</v>
      </c>
      <c r="J1096" s="44">
        <v>62</v>
      </c>
      <c r="K1096" s="44">
        <v>1160</v>
      </c>
      <c r="L1096" s="44">
        <v>1222</v>
      </c>
      <c r="M1096" s="44">
        <f t="shared" si="49"/>
        <v>105.85714285714286</v>
      </c>
      <c r="N1096" s="44">
        <f t="shared" si="50"/>
        <v>7.4285714285714288</v>
      </c>
    </row>
    <row r="1097" spans="2:14" x14ac:dyDescent="0.2">
      <c r="B1097" s="44">
        <v>2017</v>
      </c>
      <c r="C1097" s="263">
        <v>43097</v>
      </c>
      <c r="D1097" s="264">
        <f t="shared" si="51"/>
        <v>4</v>
      </c>
      <c r="E1097" s="44">
        <v>121</v>
      </c>
      <c r="F1097" s="44">
        <v>7</v>
      </c>
      <c r="G1097" s="44">
        <v>153</v>
      </c>
      <c r="H1097" s="44">
        <v>160</v>
      </c>
      <c r="I1097" s="44">
        <v>843</v>
      </c>
      <c r="J1097" s="44">
        <v>65</v>
      </c>
      <c r="K1097" s="44">
        <v>1077</v>
      </c>
      <c r="L1097" s="44">
        <v>1142</v>
      </c>
      <c r="M1097" s="44">
        <f t="shared" ref="M1097:M1160" si="52">(E1094+E1095+E1096+E1097+E1098+E1099+E1100)/7</f>
        <v>102.71428571428571</v>
      </c>
      <c r="N1097" s="44">
        <f t="shared" ref="N1097:N1160" si="53">(F1094+F1095+F1096+F1097+F1098+F1099+F1100)/7</f>
        <v>7.2857142857142856</v>
      </c>
    </row>
    <row r="1098" spans="2:14" x14ac:dyDescent="0.2">
      <c r="B1098" s="44">
        <v>2017</v>
      </c>
      <c r="C1098" s="263">
        <v>43098</v>
      </c>
      <c r="D1098" s="264">
        <f t="shared" si="51"/>
        <v>5</v>
      </c>
      <c r="E1098" s="44">
        <v>101</v>
      </c>
      <c r="F1098" s="44">
        <v>7</v>
      </c>
      <c r="G1098" s="44">
        <v>129</v>
      </c>
      <c r="H1098" s="44">
        <v>136</v>
      </c>
      <c r="I1098" s="44">
        <v>748</v>
      </c>
      <c r="J1098" s="44">
        <v>57</v>
      </c>
      <c r="K1098" s="44">
        <v>975</v>
      </c>
      <c r="L1098" s="44">
        <v>1032</v>
      </c>
      <c r="M1098" s="44">
        <f t="shared" si="52"/>
        <v>106</v>
      </c>
      <c r="N1098" s="44">
        <f t="shared" si="53"/>
        <v>7.5714285714285712</v>
      </c>
    </row>
    <row r="1099" spans="2:14" x14ac:dyDescent="0.2">
      <c r="B1099" s="44">
        <v>2017</v>
      </c>
      <c r="C1099" s="263">
        <v>43099</v>
      </c>
      <c r="D1099" s="264">
        <f t="shared" si="51"/>
        <v>6</v>
      </c>
      <c r="E1099" s="44">
        <v>111</v>
      </c>
      <c r="F1099" s="44">
        <v>6</v>
      </c>
      <c r="G1099" s="44">
        <v>158</v>
      </c>
      <c r="H1099" s="44">
        <v>164</v>
      </c>
      <c r="I1099" s="44">
        <v>741</v>
      </c>
      <c r="J1099" s="44">
        <v>52</v>
      </c>
      <c r="K1099" s="44">
        <v>956</v>
      </c>
      <c r="L1099" s="44">
        <v>1008</v>
      </c>
      <c r="M1099" s="44">
        <f t="shared" si="52"/>
        <v>104.85714285714286</v>
      </c>
      <c r="N1099" s="44">
        <f t="shared" si="53"/>
        <v>7.8571428571428568</v>
      </c>
    </row>
    <row r="1100" spans="2:14" x14ac:dyDescent="0.2">
      <c r="B1100" s="44">
        <v>2017</v>
      </c>
      <c r="C1100" s="263">
        <v>43100</v>
      </c>
      <c r="D1100" s="264">
        <f t="shared" si="51"/>
        <v>7</v>
      </c>
      <c r="E1100" s="44">
        <v>76</v>
      </c>
      <c r="F1100" s="44">
        <v>9</v>
      </c>
      <c r="G1100" s="44">
        <v>88</v>
      </c>
      <c r="H1100" s="44">
        <v>97</v>
      </c>
      <c r="I1100" s="44">
        <v>719</v>
      </c>
      <c r="J1100" s="44">
        <v>51</v>
      </c>
      <c r="K1100" s="44">
        <v>926</v>
      </c>
      <c r="L1100" s="44">
        <v>977</v>
      </c>
      <c r="M1100" s="44">
        <f t="shared" si="52"/>
        <v>103.57142857142857</v>
      </c>
      <c r="N1100" s="44">
        <f t="shared" si="53"/>
        <v>7</v>
      </c>
    </row>
    <row r="1101" spans="2:14" x14ac:dyDescent="0.2">
      <c r="B1101" s="44">
        <v>2018</v>
      </c>
      <c r="C1101" s="263">
        <v>43101</v>
      </c>
      <c r="D1101" s="264">
        <f t="shared" si="51"/>
        <v>1</v>
      </c>
      <c r="E1101" s="44">
        <v>103</v>
      </c>
      <c r="F1101" s="44">
        <v>8</v>
      </c>
      <c r="G1101" s="44">
        <v>167</v>
      </c>
      <c r="H1101" s="44">
        <v>175</v>
      </c>
      <c r="I1101" s="44">
        <v>742</v>
      </c>
      <c r="J1101" s="44">
        <v>53</v>
      </c>
      <c r="K1101" s="44">
        <v>980</v>
      </c>
      <c r="L1101" s="44">
        <v>1033</v>
      </c>
      <c r="M1101" s="44">
        <f t="shared" si="52"/>
        <v>102.28571428571429</v>
      </c>
      <c r="N1101" s="44">
        <f t="shared" si="53"/>
        <v>6.5714285714285712</v>
      </c>
    </row>
    <row r="1102" spans="2:14" x14ac:dyDescent="0.2">
      <c r="B1102" s="44">
        <v>2018</v>
      </c>
      <c r="C1102" s="263">
        <v>43102</v>
      </c>
      <c r="D1102" s="264">
        <f t="shared" si="51"/>
        <v>2</v>
      </c>
      <c r="E1102" s="44">
        <v>108</v>
      </c>
      <c r="F1102" s="44">
        <v>10</v>
      </c>
      <c r="G1102" s="44">
        <v>144</v>
      </c>
      <c r="H1102" s="44">
        <v>154</v>
      </c>
      <c r="I1102" s="44">
        <v>734</v>
      </c>
      <c r="J1102" s="44">
        <v>55</v>
      </c>
      <c r="K1102" s="44">
        <v>978</v>
      </c>
      <c r="L1102" s="44">
        <v>1033</v>
      </c>
      <c r="M1102" s="44">
        <f t="shared" si="52"/>
        <v>108.85714285714286</v>
      </c>
      <c r="N1102" s="44">
        <f t="shared" si="53"/>
        <v>6.2857142857142856</v>
      </c>
    </row>
    <row r="1103" spans="2:14" x14ac:dyDescent="0.2">
      <c r="B1103" s="44">
        <v>2018</v>
      </c>
      <c r="C1103" s="263">
        <v>43103</v>
      </c>
      <c r="D1103" s="264">
        <f t="shared" si="51"/>
        <v>3</v>
      </c>
      <c r="E1103" s="44">
        <v>105</v>
      </c>
      <c r="F1103" s="44">
        <v>2</v>
      </c>
      <c r="G1103" s="44">
        <v>120</v>
      </c>
      <c r="H1103" s="44">
        <v>122</v>
      </c>
      <c r="I1103" s="44">
        <v>725</v>
      </c>
      <c r="J1103" s="44">
        <v>49</v>
      </c>
      <c r="K1103" s="44">
        <v>959</v>
      </c>
      <c r="L1103" s="44">
        <v>1008</v>
      </c>
      <c r="M1103" s="44">
        <f t="shared" si="52"/>
        <v>107.14285714285714</v>
      </c>
      <c r="N1103" s="44">
        <f t="shared" si="53"/>
        <v>6.2857142857142856</v>
      </c>
    </row>
    <row r="1104" spans="2:14" x14ac:dyDescent="0.2">
      <c r="B1104" s="44">
        <v>2018</v>
      </c>
      <c r="C1104" s="263">
        <v>43104</v>
      </c>
      <c r="D1104" s="264">
        <f t="shared" si="51"/>
        <v>4</v>
      </c>
      <c r="E1104" s="44">
        <v>112</v>
      </c>
      <c r="F1104" s="44">
        <v>4</v>
      </c>
      <c r="G1104" s="44">
        <v>138</v>
      </c>
      <c r="H1104" s="44">
        <v>142</v>
      </c>
      <c r="I1104" s="44">
        <v>716</v>
      </c>
      <c r="J1104" s="44">
        <v>46</v>
      </c>
      <c r="K1104" s="44">
        <v>944</v>
      </c>
      <c r="L1104" s="44">
        <v>990</v>
      </c>
      <c r="M1104" s="44">
        <f t="shared" si="52"/>
        <v>109</v>
      </c>
      <c r="N1104" s="44">
        <f t="shared" si="53"/>
        <v>5.5714285714285712</v>
      </c>
    </row>
    <row r="1105" spans="2:14" x14ac:dyDescent="0.2">
      <c r="B1105" s="44">
        <v>2018</v>
      </c>
      <c r="C1105" s="263">
        <v>43105</v>
      </c>
      <c r="D1105" s="264">
        <f t="shared" si="51"/>
        <v>5</v>
      </c>
      <c r="E1105" s="44">
        <v>147</v>
      </c>
      <c r="F1105" s="44">
        <v>5</v>
      </c>
      <c r="G1105" s="44">
        <v>186</v>
      </c>
      <c r="H1105" s="44">
        <v>191</v>
      </c>
      <c r="I1105" s="44">
        <v>762</v>
      </c>
      <c r="J1105" s="44">
        <v>44</v>
      </c>
      <c r="K1105" s="44">
        <v>1001</v>
      </c>
      <c r="L1105" s="44">
        <v>1045</v>
      </c>
      <c r="M1105" s="44">
        <f t="shared" si="52"/>
        <v>113.42857142857143</v>
      </c>
      <c r="N1105" s="44">
        <f t="shared" si="53"/>
        <v>5.5714285714285712</v>
      </c>
    </row>
    <row r="1106" spans="2:14" x14ac:dyDescent="0.2">
      <c r="B1106" s="44">
        <v>2018</v>
      </c>
      <c r="C1106" s="263">
        <v>43106</v>
      </c>
      <c r="D1106" s="264">
        <f t="shared" si="51"/>
        <v>6</v>
      </c>
      <c r="E1106" s="44">
        <v>99</v>
      </c>
      <c r="F1106" s="44">
        <v>6</v>
      </c>
      <c r="G1106" s="44">
        <v>123</v>
      </c>
      <c r="H1106" s="44">
        <v>129</v>
      </c>
      <c r="I1106" s="44">
        <v>750</v>
      </c>
      <c r="J1106" s="44">
        <v>44</v>
      </c>
      <c r="K1106" s="44">
        <v>966</v>
      </c>
      <c r="L1106" s="44">
        <v>1010</v>
      </c>
      <c r="M1106" s="44">
        <f t="shared" si="52"/>
        <v>119.14285714285714</v>
      </c>
      <c r="N1106" s="44">
        <f t="shared" si="53"/>
        <v>4.8571428571428568</v>
      </c>
    </row>
    <row r="1107" spans="2:14" x14ac:dyDescent="0.2">
      <c r="B1107" s="44">
        <v>2018</v>
      </c>
      <c r="C1107" s="263">
        <v>43107</v>
      </c>
      <c r="D1107" s="264">
        <f t="shared" si="51"/>
        <v>7</v>
      </c>
      <c r="E1107" s="44">
        <v>89</v>
      </c>
      <c r="F1107" s="44">
        <v>4</v>
      </c>
      <c r="G1107" s="44">
        <v>118</v>
      </c>
      <c r="H1107" s="44">
        <v>122</v>
      </c>
      <c r="I1107" s="44">
        <v>763</v>
      </c>
      <c r="J1107" s="44">
        <v>39</v>
      </c>
      <c r="K1107" s="44">
        <v>996</v>
      </c>
      <c r="L1107" s="44">
        <v>1035</v>
      </c>
      <c r="M1107" s="44">
        <f t="shared" si="52"/>
        <v>126.71428571428571</v>
      </c>
      <c r="N1107" s="44">
        <f t="shared" si="53"/>
        <v>5.7142857142857144</v>
      </c>
    </row>
    <row r="1108" spans="2:14" x14ac:dyDescent="0.2">
      <c r="B1108" s="44">
        <v>2018</v>
      </c>
      <c r="C1108" s="263">
        <v>43108</v>
      </c>
      <c r="D1108" s="264">
        <f t="shared" si="51"/>
        <v>1</v>
      </c>
      <c r="E1108" s="44">
        <v>134</v>
      </c>
      <c r="F1108" s="44">
        <v>8</v>
      </c>
      <c r="G1108" s="44">
        <v>153</v>
      </c>
      <c r="H1108" s="44">
        <v>161</v>
      </c>
      <c r="I1108" s="44">
        <v>794</v>
      </c>
      <c r="J1108" s="44">
        <v>39</v>
      </c>
      <c r="K1108" s="44">
        <v>982</v>
      </c>
      <c r="L1108" s="44">
        <v>1021</v>
      </c>
      <c r="M1108" s="44">
        <f t="shared" si="52"/>
        <v>135</v>
      </c>
      <c r="N1108" s="44">
        <f t="shared" si="53"/>
        <v>6.5714285714285712</v>
      </c>
    </row>
    <row r="1109" spans="2:14" x14ac:dyDescent="0.2">
      <c r="B1109" s="44">
        <v>2018</v>
      </c>
      <c r="C1109" s="263">
        <v>43109</v>
      </c>
      <c r="D1109" s="264">
        <f t="shared" si="51"/>
        <v>2</v>
      </c>
      <c r="E1109" s="44">
        <v>148</v>
      </c>
      <c r="F1109" s="44">
        <v>5</v>
      </c>
      <c r="G1109" s="44">
        <v>169</v>
      </c>
      <c r="H1109" s="44">
        <v>174</v>
      </c>
      <c r="I1109" s="44">
        <v>834</v>
      </c>
      <c r="J1109" s="44">
        <v>34</v>
      </c>
      <c r="K1109" s="44">
        <v>1007</v>
      </c>
      <c r="L1109" s="44">
        <v>1041</v>
      </c>
      <c r="M1109" s="44">
        <f t="shared" si="52"/>
        <v>138</v>
      </c>
      <c r="N1109" s="44">
        <f t="shared" si="53"/>
        <v>7</v>
      </c>
    </row>
    <row r="1110" spans="2:14" x14ac:dyDescent="0.2">
      <c r="B1110" s="44">
        <v>2018</v>
      </c>
      <c r="C1110" s="263">
        <v>43110</v>
      </c>
      <c r="D1110" s="264">
        <f t="shared" si="51"/>
        <v>3</v>
      </c>
      <c r="E1110" s="44">
        <v>158</v>
      </c>
      <c r="F1110" s="44">
        <v>8</v>
      </c>
      <c r="G1110" s="44">
        <v>181</v>
      </c>
      <c r="H1110" s="44">
        <v>189</v>
      </c>
      <c r="I1110" s="44">
        <v>887</v>
      </c>
      <c r="J1110" s="44">
        <v>40</v>
      </c>
      <c r="K1110" s="44">
        <v>1068</v>
      </c>
      <c r="L1110" s="44">
        <v>1108</v>
      </c>
      <c r="M1110" s="44">
        <f t="shared" si="52"/>
        <v>142.71428571428572</v>
      </c>
      <c r="N1110" s="44">
        <f t="shared" si="53"/>
        <v>7.4285714285714288</v>
      </c>
    </row>
    <row r="1111" spans="2:14" x14ac:dyDescent="0.2">
      <c r="B1111" s="44">
        <v>2018</v>
      </c>
      <c r="C1111" s="263">
        <v>43111</v>
      </c>
      <c r="D1111" s="264">
        <f t="shared" si="51"/>
        <v>4</v>
      </c>
      <c r="E1111" s="44">
        <v>170</v>
      </c>
      <c r="F1111" s="44">
        <v>10</v>
      </c>
      <c r="G1111" s="44">
        <v>190</v>
      </c>
      <c r="H1111" s="44">
        <v>200</v>
      </c>
      <c r="I1111" s="44">
        <v>945</v>
      </c>
      <c r="J1111" s="44">
        <v>46</v>
      </c>
      <c r="K1111" s="44">
        <v>1120</v>
      </c>
      <c r="L1111" s="44">
        <v>1166</v>
      </c>
      <c r="M1111" s="44">
        <f t="shared" si="52"/>
        <v>145.28571428571428</v>
      </c>
      <c r="N1111" s="44">
        <f t="shared" si="53"/>
        <v>9.1428571428571423</v>
      </c>
    </row>
    <row r="1112" spans="2:14" x14ac:dyDescent="0.2">
      <c r="B1112" s="44">
        <v>2018</v>
      </c>
      <c r="C1112" s="263">
        <v>43112</v>
      </c>
      <c r="D1112" s="264">
        <f t="shared" si="51"/>
        <v>5</v>
      </c>
      <c r="E1112" s="44">
        <v>168</v>
      </c>
      <c r="F1112" s="44">
        <v>8</v>
      </c>
      <c r="G1112" s="44">
        <v>201</v>
      </c>
      <c r="H1112" s="44">
        <v>209</v>
      </c>
      <c r="I1112" s="44">
        <v>966</v>
      </c>
      <c r="J1112" s="44">
        <v>49</v>
      </c>
      <c r="K1112" s="44">
        <v>1135</v>
      </c>
      <c r="L1112" s="44">
        <v>1184</v>
      </c>
      <c r="M1112" s="44">
        <f t="shared" si="52"/>
        <v>143.28571428571428</v>
      </c>
      <c r="N1112" s="44">
        <f t="shared" si="53"/>
        <v>8.2857142857142865</v>
      </c>
    </row>
    <row r="1113" spans="2:14" x14ac:dyDescent="0.2">
      <c r="B1113" s="44">
        <v>2018</v>
      </c>
      <c r="C1113" s="263">
        <v>43113</v>
      </c>
      <c r="D1113" s="264">
        <f t="shared" si="51"/>
        <v>6</v>
      </c>
      <c r="E1113" s="44">
        <v>132</v>
      </c>
      <c r="F1113" s="44">
        <v>9</v>
      </c>
      <c r="G1113" s="44">
        <v>180</v>
      </c>
      <c r="H1113" s="44">
        <v>189</v>
      </c>
      <c r="I1113" s="44">
        <v>999</v>
      </c>
      <c r="J1113" s="44">
        <v>52</v>
      </c>
      <c r="K1113" s="44">
        <v>1192</v>
      </c>
      <c r="L1113" s="44">
        <v>1244</v>
      </c>
      <c r="M1113" s="44">
        <f t="shared" si="52"/>
        <v>145.28571428571428</v>
      </c>
      <c r="N1113" s="44">
        <f t="shared" si="53"/>
        <v>8.4285714285714288</v>
      </c>
    </row>
    <row r="1114" spans="2:14" x14ac:dyDescent="0.2">
      <c r="B1114" s="44">
        <v>2018</v>
      </c>
      <c r="C1114" s="263">
        <v>43114</v>
      </c>
      <c r="D1114" s="264">
        <f t="shared" si="51"/>
        <v>7</v>
      </c>
      <c r="E1114" s="44">
        <v>107</v>
      </c>
      <c r="F1114" s="44">
        <v>16</v>
      </c>
      <c r="G1114" s="44">
        <v>148</v>
      </c>
      <c r="H1114" s="44">
        <v>164</v>
      </c>
      <c r="I1114" s="44">
        <v>1017</v>
      </c>
      <c r="J1114" s="44">
        <v>64</v>
      </c>
      <c r="K1114" s="44">
        <v>1222</v>
      </c>
      <c r="L1114" s="44">
        <v>1286</v>
      </c>
      <c r="M1114" s="44">
        <f t="shared" si="52"/>
        <v>143.42857142857142</v>
      </c>
      <c r="N1114" s="44">
        <f t="shared" si="53"/>
        <v>8.2857142857142865</v>
      </c>
    </row>
    <row r="1115" spans="2:14" x14ac:dyDescent="0.2">
      <c r="B1115" s="44">
        <v>2018</v>
      </c>
      <c r="C1115" s="263">
        <v>43115</v>
      </c>
      <c r="D1115" s="264">
        <f t="shared" si="51"/>
        <v>1</v>
      </c>
      <c r="E1115" s="44">
        <v>120</v>
      </c>
      <c r="F1115" s="44">
        <v>2</v>
      </c>
      <c r="G1115" s="44">
        <v>142</v>
      </c>
      <c r="H1115" s="44">
        <v>144</v>
      </c>
      <c r="I1115" s="44">
        <v>1003</v>
      </c>
      <c r="J1115" s="44">
        <v>58</v>
      </c>
      <c r="K1115" s="44">
        <v>1211</v>
      </c>
      <c r="L1115" s="44">
        <v>1269</v>
      </c>
      <c r="M1115" s="44">
        <f t="shared" si="52"/>
        <v>142.85714285714286</v>
      </c>
      <c r="N1115" s="44">
        <f t="shared" si="53"/>
        <v>8</v>
      </c>
    </row>
    <row r="1116" spans="2:14" x14ac:dyDescent="0.2">
      <c r="B1116" s="44">
        <v>2018</v>
      </c>
      <c r="C1116" s="263">
        <v>43116</v>
      </c>
      <c r="D1116" s="264">
        <f t="shared" si="51"/>
        <v>2</v>
      </c>
      <c r="E1116" s="44">
        <v>162</v>
      </c>
      <c r="F1116" s="44">
        <v>6</v>
      </c>
      <c r="G1116" s="44">
        <v>198</v>
      </c>
      <c r="H1116" s="44">
        <v>204</v>
      </c>
      <c r="I1116" s="44">
        <v>1017</v>
      </c>
      <c r="J1116" s="44">
        <v>59</v>
      </c>
      <c r="K1116" s="44">
        <v>1240</v>
      </c>
      <c r="L1116" s="44">
        <v>1299</v>
      </c>
      <c r="M1116" s="44">
        <f t="shared" si="52"/>
        <v>146.14285714285714</v>
      </c>
      <c r="N1116" s="44">
        <f t="shared" si="53"/>
        <v>8.7142857142857135</v>
      </c>
    </row>
    <row r="1117" spans="2:14" x14ac:dyDescent="0.2">
      <c r="B1117" s="44">
        <v>2018</v>
      </c>
      <c r="C1117" s="263">
        <v>43117</v>
      </c>
      <c r="D1117" s="264">
        <f t="shared" si="51"/>
        <v>3</v>
      </c>
      <c r="E1117" s="44">
        <v>145</v>
      </c>
      <c r="F1117" s="44">
        <v>7</v>
      </c>
      <c r="G1117" s="44">
        <v>166</v>
      </c>
      <c r="H1117" s="44">
        <v>173</v>
      </c>
      <c r="I1117" s="44">
        <v>1004</v>
      </c>
      <c r="J1117" s="44">
        <v>58</v>
      </c>
      <c r="K1117" s="44">
        <v>1225</v>
      </c>
      <c r="L1117" s="44">
        <v>1283</v>
      </c>
      <c r="M1117" s="44">
        <f t="shared" si="52"/>
        <v>147.28571428571428</v>
      </c>
      <c r="N1117" s="44">
        <f t="shared" si="53"/>
        <v>8.8571428571428577</v>
      </c>
    </row>
    <row r="1118" spans="2:14" x14ac:dyDescent="0.2">
      <c r="B1118" s="44">
        <v>2018</v>
      </c>
      <c r="C1118" s="263">
        <v>43118</v>
      </c>
      <c r="D1118" s="264">
        <f t="shared" si="51"/>
        <v>4</v>
      </c>
      <c r="E1118" s="44">
        <v>166</v>
      </c>
      <c r="F1118" s="44">
        <v>8</v>
      </c>
      <c r="G1118" s="44">
        <v>190</v>
      </c>
      <c r="H1118" s="44">
        <v>198</v>
      </c>
      <c r="I1118" s="44">
        <v>1000</v>
      </c>
      <c r="J1118" s="44">
        <v>56</v>
      </c>
      <c r="K1118" s="44">
        <v>1225</v>
      </c>
      <c r="L1118" s="44">
        <v>1281</v>
      </c>
      <c r="M1118" s="44">
        <f t="shared" si="52"/>
        <v>146.71428571428572</v>
      </c>
      <c r="N1118" s="44">
        <f t="shared" si="53"/>
        <v>7.4285714285714288</v>
      </c>
    </row>
    <row r="1119" spans="2:14" x14ac:dyDescent="0.2">
      <c r="B1119" s="44">
        <v>2018</v>
      </c>
      <c r="C1119" s="263">
        <v>43119</v>
      </c>
      <c r="D1119" s="264">
        <f t="shared" si="51"/>
        <v>5</v>
      </c>
      <c r="E1119" s="44">
        <v>191</v>
      </c>
      <c r="F1119" s="44">
        <v>13</v>
      </c>
      <c r="G1119" s="44">
        <v>215</v>
      </c>
      <c r="H1119" s="44">
        <v>228</v>
      </c>
      <c r="I1119" s="44">
        <v>1023</v>
      </c>
      <c r="J1119" s="44">
        <v>61</v>
      </c>
      <c r="K1119" s="44">
        <v>1239</v>
      </c>
      <c r="L1119" s="44">
        <v>1300</v>
      </c>
      <c r="M1119" s="44">
        <f t="shared" si="52"/>
        <v>151.14285714285714</v>
      </c>
      <c r="N1119" s="44">
        <f t="shared" si="53"/>
        <v>7.8571428571428568</v>
      </c>
    </row>
    <row r="1120" spans="2:14" x14ac:dyDescent="0.2">
      <c r="B1120" s="44">
        <v>2018</v>
      </c>
      <c r="C1120" s="263">
        <v>43120</v>
      </c>
      <c r="D1120" s="264">
        <f t="shared" si="51"/>
        <v>6</v>
      </c>
      <c r="E1120" s="44">
        <v>140</v>
      </c>
      <c r="F1120" s="44">
        <v>10</v>
      </c>
      <c r="G1120" s="44">
        <v>211</v>
      </c>
      <c r="H1120" s="44">
        <v>221</v>
      </c>
      <c r="I1120" s="44">
        <v>1031</v>
      </c>
      <c r="J1120" s="44">
        <v>62</v>
      </c>
      <c r="K1120" s="44">
        <v>1270</v>
      </c>
      <c r="L1120" s="44">
        <v>1332</v>
      </c>
      <c r="M1120" s="44">
        <f t="shared" si="52"/>
        <v>146.85714285714286</v>
      </c>
      <c r="N1120" s="44">
        <f t="shared" si="53"/>
        <v>7.8571428571428568</v>
      </c>
    </row>
    <row r="1121" spans="2:14" x14ac:dyDescent="0.2">
      <c r="B1121" s="44">
        <v>2018</v>
      </c>
      <c r="C1121" s="263">
        <v>43121</v>
      </c>
      <c r="D1121" s="264">
        <f t="shared" si="51"/>
        <v>7</v>
      </c>
      <c r="E1121" s="44">
        <v>103</v>
      </c>
      <c r="F1121" s="44">
        <v>6</v>
      </c>
      <c r="G1121" s="44">
        <v>125</v>
      </c>
      <c r="H1121" s="44">
        <v>131</v>
      </c>
      <c r="I1121" s="44">
        <v>1027</v>
      </c>
      <c r="J1121" s="44">
        <v>52</v>
      </c>
      <c r="K1121" s="44">
        <v>1247</v>
      </c>
      <c r="L1121" s="44">
        <v>1299</v>
      </c>
      <c r="M1121" s="44">
        <f t="shared" si="52"/>
        <v>149</v>
      </c>
      <c r="N1121" s="44">
        <f t="shared" si="53"/>
        <v>7.5714285714285712</v>
      </c>
    </row>
    <row r="1122" spans="2:14" x14ac:dyDescent="0.2">
      <c r="B1122" s="44">
        <v>2018</v>
      </c>
      <c r="C1122" s="263">
        <v>43122</v>
      </c>
      <c r="D1122" s="264">
        <f t="shared" si="51"/>
        <v>1</v>
      </c>
      <c r="E1122" s="44">
        <v>151</v>
      </c>
      <c r="F1122" s="44">
        <v>5</v>
      </c>
      <c r="G1122" s="44">
        <v>175</v>
      </c>
      <c r="H1122" s="44">
        <v>180</v>
      </c>
      <c r="I1122" s="44">
        <v>1058</v>
      </c>
      <c r="J1122" s="44">
        <v>55</v>
      </c>
      <c r="K1122" s="44">
        <v>1280</v>
      </c>
      <c r="L1122" s="44">
        <v>1335</v>
      </c>
      <c r="M1122" s="44">
        <f t="shared" si="52"/>
        <v>148.28571428571428</v>
      </c>
      <c r="N1122" s="44">
        <f t="shared" si="53"/>
        <v>7.5714285714285712</v>
      </c>
    </row>
    <row r="1123" spans="2:14" x14ac:dyDescent="0.2">
      <c r="B1123" s="44">
        <v>2018</v>
      </c>
      <c r="C1123" s="263">
        <v>43123</v>
      </c>
      <c r="D1123" s="264">
        <f t="shared" si="51"/>
        <v>2</v>
      </c>
      <c r="E1123" s="44">
        <v>132</v>
      </c>
      <c r="F1123" s="44">
        <v>6</v>
      </c>
      <c r="G1123" s="44">
        <v>156</v>
      </c>
      <c r="H1123" s="44">
        <v>162</v>
      </c>
      <c r="I1123" s="44">
        <v>1028</v>
      </c>
      <c r="J1123" s="44">
        <v>55</v>
      </c>
      <c r="K1123" s="44">
        <v>1238</v>
      </c>
      <c r="L1123" s="44">
        <v>1293</v>
      </c>
      <c r="M1123" s="44">
        <f t="shared" si="52"/>
        <v>147.28571428571428</v>
      </c>
      <c r="N1123" s="44">
        <f t="shared" si="53"/>
        <v>7</v>
      </c>
    </row>
    <row r="1124" spans="2:14" x14ac:dyDescent="0.2">
      <c r="B1124" s="44">
        <v>2018</v>
      </c>
      <c r="C1124" s="263">
        <v>43124</v>
      </c>
      <c r="D1124" s="264">
        <f t="shared" si="51"/>
        <v>3</v>
      </c>
      <c r="E1124" s="44">
        <v>160</v>
      </c>
      <c r="F1124" s="44">
        <v>5</v>
      </c>
      <c r="G1124" s="44">
        <v>200</v>
      </c>
      <c r="H1124" s="44">
        <v>205</v>
      </c>
      <c r="I1124" s="44">
        <v>1043</v>
      </c>
      <c r="J1124" s="44">
        <v>53</v>
      </c>
      <c r="K1124" s="44">
        <v>1272</v>
      </c>
      <c r="L1124" s="44">
        <v>1325</v>
      </c>
      <c r="M1124" s="44">
        <f t="shared" si="52"/>
        <v>144.71428571428572</v>
      </c>
      <c r="N1124" s="44">
        <f t="shared" si="53"/>
        <v>7.1428571428571432</v>
      </c>
    </row>
    <row r="1125" spans="2:14" x14ac:dyDescent="0.2">
      <c r="B1125" s="44">
        <v>2018</v>
      </c>
      <c r="C1125" s="263">
        <v>43125</v>
      </c>
      <c r="D1125" s="264">
        <f t="shared" si="51"/>
        <v>4</v>
      </c>
      <c r="E1125" s="44">
        <v>161</v>
      </c>
      <c r="F1125" s="44">
        <v>8</v>
      </c>
      <c r="G1125" s="44">
        <v>215</v>
      </c>
      <c r="H1125" s="44">
        <v>223</v>
      </c>
      <c r="I1125" s="44">
        <v>1038</v>
      </c>
      <c r="J1125" s="44">
        <v>53</v>
      </c>
      <c r="K1125" s="44">
        <v>1297</v>
      </c>
      <c r="L1125" s="44">
        <v>1350</v>
      </c>
      <c r="M1125" s="44">
        <f t="shared" si="52"/>
        <v>146.42857142857142</v>
      </c>
      <c r="N1125" s="44">
        <f t="shared" si="53"/>
        <v>7.1428571428571432</v>
      </c>
    </row>
    <row r="1126" spans="2:14" x14ac:dyDescent="0.2">
      <c r="B1126" s="44">
        <v>2018</v>
      </c>
      <c r="C1126" s="263">
        <v>43126</v>
      </c>
      <c r="D1126" s="264">
        <f t="shared" si="51"/>
        <v>5</v>
      </c>
      <c r="E1126" s="44">
        <v>184</v>
      </c>
      <c r="F1126" s="44">
        <v>9</v>
      </c>
      <c r="G1126" s="44">
        <v>219</v>
      </c>
      <c r="H1126" s="44">
        <v>228</v>
      </c>
      <c r="I1126" s="44">
        <v>1031</v>
      </c>
      <c r="J1126" s="44">
        <v>49</v>
      </c>
      <c r="K1126" s="44">
        <v>1301</v>
      </c>
      <c r="L1126" s="44">
        <v>1350</v>
      </c>
      <c r="M1126" s="44">
        <f t="shared" si="52"/>
        <v>143.57142857142858</v>
      </c>
      <c r="N1126" s="44">
        <f t="shared" si="53"/>
        <v>7.8571428571428568</v>
      </c>
    </row>
    <row r="1127" spans="2:14" x14ac:dyDescent="0.2">
      <c r="B1127" s="44">
        <v>2018</v>
      </c>
      <c r="C1127" s="263">
        <v>43127</v>
      </c>
      <c r="D1127" s="264">
        <f t="shared" si="51"/>
        <v>6</v>
      </c>
      <c r="E1127" s="44">
        <v>122</v>
      </c>
      <c r="F1127" s="44">
        <v>11</v>
      </c>
      <c r="G1127" s="44">
        <v>150</v>
      </c>
      <c r="H1127" s="44">
        <v>161</v>
      </c>
      <c r="I1127" s="44">
        <v>1013</v>
      </c>
      <c r="J1127" s="44">
        <v>50</v>
      </c>
      <c r="K1127" s="44">
        <v>1240</v>
      </c>
      <c r="L1127" s="44">
        <v>1290</v>
      </c>
      <c r="M1127" s="44">
        <f t="shared" si="52"/>
        <v>144.71428571428572</v>
      </c>
      <c r="N1127" s="44">
        <f t="shared" si="53"/>
        <v>8.1428571428571423</v>
      </c>
    </row>
    <row r="1128" spans="2:14" x14ac:dyDescent="0.2">
      <c r="B1128" s="44">
        <v>2018</v>
      </c>
      <c r="C1128" s="263">
        <v>43128</v>
      </c>
      <c r="D1128" s="264">
        <f t="shared" si="51"/>
        <v>7</v>
      </c>
      <c r="E1128" s="44">
        <v>115</v>
      </c>
      <c r="F1128" s="44">
        <v>6</v>
      </c>
      <c r="G1128" s="44">
        <v>158</v>
      </c>
      <c r="H1128" s="44">
        <v>164</v>
      </c>
      <c r="I1128" s="44">
        <v>1025</v>
      </c>
      <c r="J1128" s="44">
        <v>50</v>
      </c>
      <c r="K1128" s="44">
        <v>1273</v>
      </c>
      <c r="L1128" s="44">
        <v>1323</v>
      </c>
      <c r="M1128" s="44">
        <f t="shared" si="52"/>
        <v>139.71428571428572</v>
      </c>
      <c r="N1128" s="44">
        <f t="shared" si="53"/>
        <v>8.2857142857142865</v>
      </c>
    </row>
    <row r="1129" spans="2:14" x14ac:dyDescent="0.2">
      <c r="B1129" s="44">
        <v>2018</v>
      </c>
      <c r="C1129" s="263">
        <v>43129</v>
      </c>
      <c r="D1129" s="264">
        <f t="shared" si="51"/>
        <v>1</v>
      </c>
      <c r="E1129" s="44">
        <v>131</v>
      </c>
      <c r="F1129" s="44">
        <v>10</v>
      </c>
      <c r="G1129" s="44">
        <v>158</v>
      </c>
      <c r="H1129" s="44">
        <v>168</v>
      </c>
      <c r="I1129" s="44">
        <v>1005</v>
      </c>
      <c r="J1129" s="44">
        <v>55</v>
      </c>
      <c r="K1129" s="44">
        <v>1256</v>
      </c>
      <c r="L1129" s="44">
        <v>1311</v>
      </c>
      <c r="M1129" s="44">
        <f t="shared" si="52"/>
        <v>141.57142857142858</v>
      </c>
      <c r="N1129" s="44">
        <f t="shared" si="53"/>
        <v>8.7142857142857135</v>
      </c>
    </row>
    <row r="1130" spans="2:14" x14ac:dyDescent="0.2">
      <c r="B1130" s="44">
        <v>2018</v>
      </c>
      <c r="C1130" s="263">
        <v>43130</v>
      </c>
      <c r="D1130" s="264">
        <f t="shared" si="51"/>
        <v>2</v>
      </c>
      <c r="E1130" s="44">
        <v>140</v>
      </c>
      <c r="F1130" s="44">
        <v>8</v>
      </c>
      <c r="G1130" s="44">
        <v>157</v>
      </c>
      <c r="H1130" s="44">
        <v>165</v>
      </c>
      <c r="I1130" s="44">
        <v>1013</v>
      </c>
      <c r="J1130" s="44">
        <v>57</v>
      </c>
      <c r="K1130" s="44">
        <v>1257</v>
      </c>
      <c r="L1130" s="44">
        <v>1314</v>
      </c>
      <c r="M1130" s="44">
        <f t="shared" si="52"/>
        <v>138.42857142857142</v>
      </c>
      <c r="N1130" s="44">
        <f t="shared" si="53"/>
        <v>8.8571428571428577</v>
      </c>
    </row>
    <row r="1131" spans="2:14" x14ac:dyDescent="0.2">
      <c r="B1131" s="44">
        <v>2018</v>
      </c>
      <c r="C1131" s="263">
        <v>43131</v>
      </c>
      <c r="D1131" s="264">
        <f t="shared" si="51"/>
        <v>3</v>
      </c>
      <c r="E1131" s="44">
        <v>125</v>
      </c>
      <c r="F1131" s="44">
        <v>6</v>
      </c>
      <c r="G1131" s="44">
        <v>148</v>
      </c>
      <c r="H1131" s="44">
        <v>154</v>
      </c>
      <c r="I1131" s="44">
        <v>978</v>
      </c>
      <c r="J1131" s="44">
        <v>58</v>
      </c>
      <c r="K1131" s="44">
        <v>1205</v>
      </c>
      <c r="L1131" s="44">
        <v>1263</v>
      </c>
      <c r="M1131" s="44">
        <f t="shared" si="52"/>
        <v>140</v>
      </c>
      <c r="N1131" s="44">
        <f t="shared" si="53"/>
        <v>8.4285714285714288</v>
      </c>
    </row>
    <row r="1132" spans="2:14" x14ac:dyDescent="0.2">
      <c r="B1132" s="44">
        <v>2018</v>
      </c>
      <c r="C1132" s="263">
        <v>43132</v>
      </c>
      <c r="D1132" s="264">
        <f t="shared" si="51"/>
        <v>4</v>
      </c>
      <c r="E1132" s="44">
        <v>174</v>
      </c>
      <c r="F1132" s="44">
        <v>11</v>
      </c>
      <c r="G1132" s="44">
        <v>215</v>
      </c>
      <c r="H1132" s="44">
        <v>226</v>
      </c>
      <c r="I1132" s="44">
        <v>991</v>
      </c>
      <c r="J1132" s="44">
        <v>61</v>
      </c>
      <c r="K1132" s="44">
        <v>1205</v>
      </c>
      <c r="L1132" s="44">
        <v>1266</v>
      </c>
      <c r="M1132" s="44">
        <f t="shared" si="52"/>
        <v>138.42857142857142</v>
      </c>
      <c r="N1132" s="44">
        <f t="shared" si="53"/>
        <v>8.1428571428571423</v>
      </c>
    </row>
    <row r="1133" spans="2:14" x14ac:dyDescent="0.2">
      <c r="B1133" s="44">
        <v>2018</v>
      </c>
      <c r="C1133" s="263">
        <v>43133</v>
      </c>
      <c r="D1133" s="264">
        <f t="shared" si="51"/>
        <v>5</v>
      </c>
      <c r="E1133" s="44">
        <v>162</v>
      </c>
      <c r="F1133" s="44">
        <v>10</v>
      </c>
      <c r="G1133" s="44">
        <v>185</v>
      </c>
      <c r="H1133" s="44">
        <v>195</v>
      </c>
      <c r="I1133" s="44">
        <v>969</v>
      </c>
      <c r="J1133" s="44">
        <v>62</v>
      </c>
      <c r="K1133" s="44">
        <v>1171</v>
      </c>
      <c r="L1133" s="44">
        <v>1233</v>
      </c>
      <c r="M1133" s="44">
        <f t="shared" si="52"/>
        <v>136.57142857142858</v>
      </c>
      <c r="N1133" s="44">
        <f t="shared" si="53"/>
        <v>8</v>
      </c>
    </row>
    <row r="1134" spans="2:14" x14ac:dyDescent="0.2">
      <c r="B1134" s="44">
        <v>2018</v>
      </c>
      <c r="C1134" s="263">
        <v>43134</v>
      </c>
      <c r="D1134" s="264">
        <f t="shared" si="51"/>
        <v>6</v>
      </c>
      <c r="E1134" s="44">
        <v>133</v>
      </c>
      <c r="F1134" s="44">
        <v>8</v>
      </c>
      <c r="G1134" s="44">
        <v>197</v>
      </c>
      <c r="H1134" s="44">
        <v>205</v>
      </c>
      <c r="I1134" s="44">
        <v>980</v>
      </c>
      <c r="J1134" s="44">
        <v>59</v>
      </c>
      <c r="K1134" s="44">
        <v>1218</v>
      </c>
      <c r="L1134" s="44">
        <v>1277</v>
      </c>
      <c r="M1134" s="44">
        <f t="shared" si="52"/>
        <v>133.42857142857142</v>
      </c>
      <c r="N1134" s="44">
        <f t="shared" si="53"/>
        <v>7.8571428571428568</v>
      </c>
    </row>
    <row r="1135" spans="2:14" x14ac:dyDescent="0.2">
      <c r="B1135" s="44">
        <v>2018</v>
      </c>
      <c r="C1135" s="263">
        <v>43135</v>
      </c>
      <c r="D1135" s="264">
        <f t="shared" si="51"/>
        <v>7</v>
      </c>
      <c r="E1135" s="44">
        <v>104</v>
      </c>
      <c r="F1135" s="44">
        <v>4</v>
      </c>
      <c r="G1135" s="44">
        <v>153</v>
      </c>
      <c r="H1135" s="44">
        <v>157</v>
      </c>
      <c r="I1135" s="44">
        <v>969</v>
      </c>
      <c r="J1135" s="44">
        <v>57</v>
      </c>
      <c r="K1135" s="44">
        <v>1213</v>
      </c>
      <c r="L1135" s="44">
        <v>1270</v>
      </c>
      <c r="M1135" s="44">
        <f t="shared" si="52"/>
        <v>127.42857142857143</v>
      </c>
      <c r="N1135" s="44">
        <f t="shared" si="53"/>
        <v>7.1428571428571432</v>
      </c>
    </row>
    <row r="1136" spans="2:14" x14ac:dyDescent="0.2">
      <c r="B1136" s="44">
        <v>2018</v>
      </c>
      <c r="C1136" s="263">
        <v>43136</v>
      </c>
      <c r="D1136" s="264">
        <f t="shared" si="51"/>
        <v>1</v>
      </c>
      <c r="E1136" s="44">
        <v>118</v>
      </c>
      <c r="F1136" s="44">
        <v>9</v>
      </c>
      <c r="G1136" s="44">
        <v>134</v>
      </c>
      <c r="H1136" s="44">
        <v>143</v>
      </c>
      <c r="I1136" s="44">
        <v>956</v>
      </c>
      <c r="J1136" s="44">
        <v>56</v>
      </c>
      <c r="K1136" s="44">
        <v>1189</v>
      </c>
      <c r="L1136" s="44">
        <v>1245</v>
      </c>
      <c r="M1136" s="44">
        <f t="shared" si="52"/>
        <v>117.42857142857143</v>
      </c>
      <c r="N1136" s="44">
        <f t="shared" si="53"/>
        <v>7</v>
      </c>
    </row>
    <row r="1137" spans="2:14" x14ac:dyDescent="0.2">
      <c r="B1137" s="44">
        <v>2018</v>
      </c>
      <c r="C1137" s="263">
        <v>43137</v>
      </c>
      <c r="D1137" s="264">
        <f t="shared" si="51"/>
        <v>2</v>
      </c>
      <c r="E1137" s="44">
        <v>118</v>
      </c>
      <c r="F1137" s="44">
        <v>7</v>
      </c>
      <c r="G1137" s="44">
        <v>144</v>
      </c>
      <c r="H1137" s="44">
        <v>151</v>
      </c>
      <c r="I1137" s="44">
        <v>934</v>
      </c>
      <c r="J1137" s="44">
        <v>55</v>
      </c>
      <c r="K1137" s="44">
        <v>1176</v>
      </c>
      <c r="L1137" s="44">
        <v>1231</v>
      </c>
      <c r="M1137" s="44">
        <f t="shared" si="52"/>
        <v>107.85714285714286</v>
      </c>
      <c r="N1137" s="44">
        <f t="shared" si="53"/>
        <v>6.8571428571428568</v>
      </c>
    </row>
    <row r="1138" spans="2:14" x14ac:dyDescent="0.2">
      <c r="B1138" s="44">
        <v>2018</v>
      </c>
      <c r="C1138" s="263">
        <v>43138</v>
      </c>
      <c r="D1138" s="264">
        <f t="shared" si="51"/>
        <v>3</v>
      </c>
      <c r="E1138" s="44">
        <v>83</v>
      </c>
      <c r="F1138" s="44">
        <v>1</v>
      </c>
      <c r="G1138" s="44">
        <v>106</v>
      </c>
      <c r="H1138" s="44">
        <v>107</v>
      </c>
      <c r="I1138" s="44">
        <v>892</v>
      </c>
      <c r="J1138" s="44">
        <v>50</v>
      </c>
      <c r="K1138" s="44">
        <v>1134</v>
      </c>
      <c r="L1138" s="44">
        <v>1184</v>
      </c>
      <c r="M1138" s="44">
        <f t="shared" si="52"/>
        <v>105.28571428571429</v>
      </c>
      <c r="N1138" s="44">
        <f t="shared" si="53"/>
        <v>7.4285714285714288</v>
      </c>
    </row>
    <row r="1139" spans="2:14" x14ac:dyDescent="0.2">
      <c r="B1139" s="44">
        <v>2018</v>
      </c>
      <c r="C1139" s="263">
        <v>43139</v>
      </c>
      <c r="D1139" s="264">
        <f t="shared" si="51"/>
        <v>4</v>
      </c>
      <c r="E1139" s="44">
        <v>104</v>
      </c>
      <c r="F1139" s="44">
        <v>10</v>
      </c>
      <c r="G1139" s="44">
        <v>119</v>
      </c>
      <c r="H1139" s="44">
        <v>129</v>
      </c>
      <c r="I1139" s="44">
        <v>822</v>
      </c>
      <c r="J1139" s="44">
        <v>49</v>
      </c>
      <c r="K1139" s="44">
        <v>1038</v>
      </c>
      <c r="L1139" s="44">
        <v>1087</v>
      </c>
      <c r="M1139" s="44">
        <f t="shared" si="52"/>
        <v>103.71428571428571</v>
      </c>
      <c r="N1139" s="44">
        <f t="shared" si="53"/>
        <v>8.1428571428571423</v>
      </c>
    </row>
    <row r="1140" spans="2:14" x14ac:dyDescent="0.2">
      <c r="B1140" s="44">
        <v>2018</v>
      </c>
      <c r="C1140" s="263">
        <v>43140</v>
      </c>
      <c r="D1140" s="264">
        <f t="shared" si="51"/>
        <v>5</v>
      </c>
      <c r="E1140" s="44">
        <v>95</v>
      </c>
      <c r="F1140" s="44">
        <v>9</v>
      </c>
      <c r="G1140" s="44">
        <v>111</v>
      </c>
      <c r="H1140" s="44">
        <v>120</v>
      </c>
      <c r="I1140" s="44">
        <v>755</v>
      </c>
      <c r="J1140" s="44">
        <v>48</v>
      </c>
      <c r="K1140" s="44">
        <v>964</v>
      </c>
      <c r="L1140" s="44">
        <v>1012</v>
      </c>
      <c r="M1140" s="44">
        <f t="shared" si="52"/>
        <v>108.14285714285714</v>
      </c>
      <c r="N1140" s="44">
        <f t="shared" si="53"/>
        <v>8</v>
      </c>
    </row>
    <row r="1141" spans="2:14" x14ac:dyDescent="0.2">
      <c r="B1141" s="44">
        <v>2018</v>
      </c>
      <c r="C1141" s="263">
        <v>43141</v>
      </c>
      <c r="D1141" s="264">
        <f t="shared" si="51"/>
        <v>6</v>
      </c>
      <c r="E1141" s="44">
        <v>115</v>
      </c>
      <c r="F1141" s="44">
        <v>12</v>
      </c>
      <c r="G1141" s="44">
        <v>146</v>
      </c>
      <c r="H1141" s="44">
        <v>158</v>
      </c>
      <c r="I1141" s="44">
        <v>737</v>
      </c>
      <c r="J1141" s="44">
        <v>52</v>
      </c>
      <c r="K1141" s="44">
        <v>913</v>
      </c>
      <c r="L1141" s="44">
        <v>965</v>
      </c>
      <c r="M1141" s="44">
        <f t="shared" si="52"/>
        <v>112.71428571428571</v>
      </c>
      <c r="N1141" s="44">
        <f t="shared" si="53"/>
        <v>8.2857142857142865</v>
      </c>
    </row>
    <row r="1142" spans="2:14" x14ac:dyDescent="0.2">
      <c r="B1142" s="44">
        <v>2018</v>
      </c>
      <c r="C1142" s="263">
        <v>43142</v>
      </c>
      <c r="D1142" s="264">
        <f t="shared" si="51"/>
        <v>7</v>
      </c>
      <c r="E1142" s="44">
        <v>93</v>
      </c>
      <c r="F1142" s="44">
        <v>9</v>
      </c>
      <c r="G1142" s="44">
        <v>129</v>
      </c>
      <c r="H1142" s="44">
        <v>138</v>
      </c>
      <c r="I1142" s="44">
        <v>726</v>
      </c>
      <c r="J1142" s="44">
        <v>57</v>
      </c>
      <c r="K1142" s="44">
        <v>889</v>
      </c>
      <c r="L1142" s="44">
        <v>946</v>
      </c>
      <c r="M1142" s="44">
        <f t="shared" si="52"/>
        <v>116.71428571428571</v>
      </c>
      <c r="N1142" s="44">
        <f t="shared" si="53"/>
        <v>8.7142857142857135</v>
      </c>
    </row>
    <row r="1143" spans="2:14" x14ac:dyDescent="0.2">
      <c r="B1143" s="44">
        <v>2018</v>
      </c>
      <c r="C1143" s="263">
        <v>43143</v>
      </c>
      <c r="D1143" s="264">
        <f t="shared" si="51"/>
        <v>1</v>
      </c>
      <c r="E1143" s="44">
        <v>149</v>
      </c>
      <c r="F1143" s="44">
        <v>8</v>
      </c>
      <c r="G1143" s="44">
        <v>186</v>
      </c>
      <c r="H1143" s="44">
        <v>194</v>
      </c>
      <c r="I1143" s="44">
        <v>757</v>
      </c>
      <c r="J1143" s="44">
        <v>56</v>
      </c>
      <c r="K1143" s="44">
        <v>941</v>
      </c>
      <c r="L1143" s="44">
        <v>997</v>
      </c>
      <c r="M1143" s="44">
        <f t="shared" si="52"/>
        <v>120.42857142857143</v>
      </c>
      <c r="N1143" s="44">
        <f t="shared" si="53"/>
        <v>8.1428571428571423</v>
      </c>
    </row>
    <row r="1144" spans="2:14" x14ac:dyDescent="0.2">
      <c r="B1144" s="44">
        <v>2018</v>
      </c>
      <c r="C1144" s="263">
        <v>43144</v>
      </c>
      <c r="D1144" s="264">
        <f t="shared" si="51"/>
        <v>2</v>
      </c>
      <c r="E1144" s="44">
        <v>150</v>
      </c>
      <c r="F1144" s="44">
        <v>9</v>
      </c>
      <c r="G1144" s="44">
        <v>182</v>
      </c>
      <c r="H1144" s="44">
        <v>191</v>
      </c>
      <c r="I1144" s="44">
        <v>789</v>
      </c>
      <c r="J1144" s="44">
        <v>58</v>
      </c>
      <c r="K1144" s="44">
        <v>979</v>
      </c>
      <c r="L1144" s="44">
        <v>1037</v>
      </c>
      <c r="M1144" s="44">
        <f t="shared" si="52"/>
        <v>131.42857142857142</v>
      </c>
      <c r="N1144" s="44">
        <f t="shared" si="53"/>
        <v>8.8571428571428577</v>
      </c>
    </row>
    <row r="1145" spans="2:14" x14ac:dyDescent="0.2">
      <c r="B1145" s="44">
        <v>2018</v>
      </c>
      <c r="C1145" s="263">
        <v>43145</v>
      </c>
      <c r="D1145" s="264">
        <f t="shared" si="51"/>
        <v>3</v>
      </c>
      <c r="E1145" s="44">
        <v>111</v>
      </c>
      <c r="F1145" s="44">
        <v>4</v>
      </c>
      <c r="G1145" s="44">
        <v>133</v>
      </c>
      <c r="H1145" s="44">
        <v>137</v>
      </c>
      <c r="I1145" s="44">
        <v>817</v>
      </c>
      <c r="J1145" s="44">
        <v>61</v>
      </c>
      <c r="K1145" s="44">
        <v>1006</v>
      </c>
      <c r="L1145" s="44">
        <v>1067</v>
      </c>
      <c r="M1145" s="44">
        <f t="shared" si="52"/>
        <v>133.85714285714286</v>
      </c>
      <c r="N1145" s="44">
        <f t="shared" si="53"/>
        <v>8.1428571428571423</v>
      </c>
    </row>
    <row r="1146" spans="2:14" x14ac:dyDescent="0.2">
      <c r="B1146" s="44">
        <v>2018</v>
      </c>
      <c r="C1146" s="263">
        <v>43146</v>
      </c>
      <c r="D1146" s="264">
        <f t="shared" si="51"/>
        <v>4</v>
      </c>
      <c r="E1146" s="44">
        <v>130</v>
      </c>
      <c r="F1146" s="44">
        <v>6</v>
      </c>
      <c r="G1146" s="44">
        <v>142</v>
      </c>
      <c r="H1146" s="44">
        <v>148</v>
      </c>
      <c r="I1146" s="44">
        <v>843</v>
      </c>
      <c r="J1146" s="44">
        <v>57</v>
      </c>
      <c r="K1146" s="44">
        <v>1029</v>
      </c>
      <c r="L1146" s="44">
        <v>1086</v>
      </c>
      <c r="M1146" s="44">
        <f t="shared" si="52"/>
        <v>135.42857142857142</v>
      </c>
      <c r="N1146" s="44">
        <f t="shared" si="53"/>
        <v>7.2857142857142856</v>
      </c>
    </row>
    <row r="1147" spans="2:14" x14ac:dyDescent="0.2">
      <c r="B1147" s="44">
        <v>2018</v>
      </c>
      <c r="C1147" s="263">
        <v>43147</v>
      </c>
      <c r="D1147" s="264">
        <f t="shared" si="51"/>
        <v>5</v>
      </c>
      <c r="E1147" s="44">
        <v>172</v>
      </c>
      <c r="F1147" s="44">
        <v>14</v>
      </c>
      <c r="G1147" s="44">
        <v>210</v>
      </c>
      <c r="H1147" s="44">
        <v>224</v>
      </c>
      <c r="I1147" s="44">
        <v>920</v>
      </c>
      <c r="J1147" s="44">
        <v>62</v>
      </c>
      <c r="K1147" s="44">
        <v>1128</v>
      </c>
      <c r="L1147" s="44">
        <v>1190</v>
      </c>
      <c r="M1147" s="44">
        <f t="shared" si="52"/>
        <v>131.14285714285714</v>
      </c>
      <c r="N1147" s="44">
        <f t="shared" si="53"/>
        <v>7.5714285714285712</v>
      </c>
    </row>
    <row r="1148" spans="2:14" x14ac:dyDescent="0.2">
      <c r="B1148" s="44">
        <v>2018</v>
      </c>
      <c r="C1148" s="263">
        <v>43148</v>
      </c>
      <c r="D1148" s="264">
        <f t="shared" si="51"/>
        <v>6</v>
      </c>
      <c r="E1148" s="44">
        <v>132</v>
      </c>
      <c r="F1148" s="44">
        <v>7</v>
      </c>
      <c r="G1148" s="44">
        <v>180</v>
      </c>
      <c r="H1148" s="44">
        <v>187</v>
      </c>
      <c r="I1148" s="44">
        <v>937</v>
      </c>
      <c r="J1148" s="44">
        <v>57</v>
      </c>
      <c r="K1148" s="44">
        <v>1162</v>
      </c>
      <c r="L1148" s="44">
        <v>1219</v>
      </c>
      <c r="M1148" s="44">
        <f t="shared" si="52"/>
        <v>125</v>
      </c>
      <c r="N1148" s="44">
        <f t="shared" si="53"/>
        <v>7.4285714285714288</v>
      </c>
    </row>
    <row r="1149" spans="2:14" x14ac:dyDescent="0.2">
      <c r="B1149" s="44">
        <v>2018</v>
      </c>
      <c r="C1149" s="263">
        <v>43149</v>
      </c>
      <c r="D1149" s="264">
        <f t="shared" si="51"/>
        <v>7</v>
      </c>
      <c r="E1149" s="44">
        <v>104</v>
      </c>
      <c r="F1149" s="44">
        <v>3</v>
      </c>
      <c r="G1149" s="44">
        <v>143</v>
      </c>
      <c r="H1149" s="44">
        <v>146</v>
      </c>
      <c r="I1149" s="44">
        <v>948</v>
      </c>
      <c r="J1149" s="44">
        <v>51</v>
      </c>
      <c r="K1149" s="44">
        <v>1176</v>
      </c>
      <c r="L1149" s="44">
        <v>1227</v>
      </c>
      <c r="M1149" s="44">
        <f t="shared" si="52"/>
        <v>125.85714285714286</v>
      </c>
      <c r="N1149" s="44">
        <f t="shared" si="53"/>
        <v>8</v>
      </c>
    </row>
    <row r="1150" spans="2:14" x14ac:dyDescent="0.2">
      <c r="B1150" s="44">
        <v>2018</v>
      </c>
      <c r="C1150" s="263">
        <v>43150</v>
      </c>
      <c r="D1150" s="264">
        <f t="shared" si="51"/>
        <v>1</v>
      </c>
      <c r="E1150" s="44">
        <v>119</v>
      </c>
      <c r="F1150" s="44">
        <v>10</v>
      </c>
      <c r="G1150" s="44">
        <v>136</v>
      </c>
      <c r="H1150" s="44">
        <v>146</v>
      </c>
      <c r="I1150" s="44">
        <v>918</v>
      </c>
      <c r="J1150" s="44">
        <v>53</v>
      </c>
      <c r="K1150" s="44">
        <v>1126</v>
      </c>
      <c r="L1150" s="44">
        <v>1179</v>
      </c>
      <c r="M1150" s="44">
        <f t="shared" si="52"/>
        <v>124.57142857142857</v>
      </c>
      <c r="N1150" s="44">
        <f t="shared" si="53"/>
        <v>8.7142857142857135</v>
      </c>
    </row>
    <row r="1151" spans="2:14" x14ac:dyDescent="0.2">
      <c r="B1151" s="44">
        <v>2018</v>
      </c>
      <c r="C1151" s="263">
        <v>43151</v>
      </c>
      <c r="D1151" s="264">
        <f t="shared" si="51"/>
        <v>2</v>
      </c>
      <c r="E1151" s="44">
        <v>107</v>
      </c>
      <c r="F1151" s="44">
        <v>8</v>
      </c>
      <c r="G1151" s="44">
        <v>128</v>
      </c>
      <c r="H1151" s="44">
        <v>136</v>
      </c>
      <c r="I1151" s="44">
        <v>875</v>
      </c>
      <c r="J1151" s="44">
        <v>52</v>
      </c>
      <c r="K1151" s="44">
        <v>1072</v>
      </c>
      <c r="L1151" s="44">
        <v>1124</v>
      </c>
      <c r="M1151" s="44">
        <f t="shared" si="52"/>
        <v>121.71428571428571</v>
      </c>
      <c r="N1151" s="44">
        <f t="shared" si="53"/>
        <v>7.7142857142857144</v>
      </c>
    </row>
    <row r="1152" spans="2:14" x14ac:dyDescent="0.2">
      <c r="B1152" s="44">
        <v>2018</v>
      </c>
      <c r="C1152" s="263">
        <v>43152</v>
      </c>
      <c r="D1152" s="264">
        <f t="shared" si="51"/>
        <v>3</v>
      </c>
      <c r="E1152" s="44">
        <v>117</v>
      </c>
      <c r="F1152" s="44">
        <v>8</v>
      </c>
      <c r="G1152" s="44">
        <v>144</v>
      </c>
      <c r="H1152" s="44">
        <v>152</v>
      </c>
      <c r="I1152" s="44">
        <v>881</v>
      </c>
      <c r="J1152" s="44">
        <v>56</v>
      </c>
      <c r="K1152" s="44">
        <v>1083</v>
      </c>
      <c r="L1152" s="44">
        <v>1139</v>
      </c>
      <c r="M1152" s="44">
        <f t="shared" si="52"/>
        <v>116.71428571428571</v>
      </c>
      <c r="N1152" s="44">
        <f t="shared" si="53"/>
        <v>7.5714285714285712</v>
      </c>
    </row>
    <row r="1153" spans="2:14" x14ac:dyDescent="0.2">
      <c r="B1153" s="44">
        <v>2018</v>
      </c>
      <c r="C1153" s="263">
        <v>43153</v>
      </c>
      <c r="D1153" s="264">
        <f t="shared" si="51"/>
        <v>4</v>
      </c>
      <c r="E1153" s="44">
        <v>121</v>
      </c>
      <c r="F1153" s="44">
        <v>11</v>
      </c>
      <c r="G1153" s="44">
        <v>148</v>
      </c>
      <c r="H1153" s="44">
        <v>159</v>
      </c>
      <c r="I1153" s="44">
        <v>872</v>
      </c>
      <c r="J1153" s="44">
        <v>61</v>
      </c>
      <c r="K1153" s="44">
        <v>1089</v>
      </c>
      <c r="L1153" s="44">
        <v>1150</v>
      </c>
      <c r="M1153" s="44">
        <f t="shared" si="52"/>
        <v>116</v>
      </c>
      <c r="N1153" s="44">
        <f t="shared" si="53"/>
        <v>8.1428571428571423</v>
      </c>
    </row>
    <row r="1154" spans="2:14" x14ac:dyDescent="0.2">
      <c r="B1154" s="44">
        <v>2018</v>
      </c>
      <c r="C1154" s="263">
        <v>43154</v>
      </c>
      <c r="D1154" s="264">
        <f t="shared" si="51"/>
        <v>5</v>
      </c>
      <c r="E1154" s="44">
        <v>152</v>
      </c>
      <c r="F1154" s="44">
        <v>7</v>
      </c>
      <c r="G1154" s="44">
        <v>189</v>
      </c>
      <c r="H1154" s="44">
        <v>196</v>
      </c>
      <c r="I1154" s="44">
        <v>852</v>
      </c>
      <c r="J1154" s="44">
        <v>54</v>
      </c>
      <c r="K1154" s="44">
        <v>1068</v>
      </c>
      <c r="L1154" s="44">
        <v>1122</v>
      </c>
      <c r="M1154" s="44">
        <f t="shared" si="52"/>
        <v>111.14285714285714</v>
      </c>
      <c r="N1154" s="44">
        <f t="shared" si="53"/>
        <v>7.7142857142857144</v>
      </c>
    </row>
    <row r="1155" spans="2:14" x14ac:dyDescent="0.2">
      <c r="B1155" s="44">
        <v>2018</v>
      </c>
      <c r="C1155" s="263">
        <v>43155</v>
      </c>
      <c r="D1155" s="264">
        <f t="shared" si="51"/>
        <v>6</v>
      </c>
      <c r="E1155" s="44">
        <v>97</v>
      </c>
      <c r="F1155" s="44">
        <v>6</v>
      </c>
      <c r="G1155" s="44">
        <v>135</v>
      </c>
      <c r="H1155" s="44">
        <v>141</v>
      </c>
      <c r="I1155" s="44">
        <v>817</v>
      </c>
      <c r="J1155" s="44">
        <v>53</v>
      </c>
      <c r="K1155" s="44">
        <v>1023</v>
      </c>
      <c r="L1155" s="44">
        <v>1076</v>
      </c>
      <c r="M1155" s="44">
        <f t="shared" si="52"/>
        <v>110.85714285714286</v>
      </c>
      <c r="N1155" s="44">
        <f t="shared" si="53"/>
        <v>7.7142857142857144</v>
      </c>
    </row>
    <row r="1156" spans="2:14" x14ac:dyDescent="0.2">
      <c r="B1156" s="44">
        <v>2018</v>
      </c>
      <c r="C1156" s="263">
        <v>43156</v>
      </c>
      <c r="D1156" s="264">
        <f t="shared" si="51"/>
        <v>7</v>
      </c>
      <c r="E1156" s="44">
        <v>99</v>
      </c>
      <c r="F1156" s="44">
        <v>7</v>
      </c>
      <c r="G1156" s="44">
        <v>130</v>
      </c>
      <c r="H1156" s="44">
        <v>137</v>
      </c>
      <c r="I1156" s="44">
        <v>812</v>
      </c>
      <c r="J1156" s="44">
        <v>57</v>
      </c>
      <c r="K1156" s="44">
        <v>1010</v>
      </c>
      <c r="L1156" s="44">
        <v>1067</v>
      </c>
      <c r="M1156" s="44">
        <f t="shared" si="52"/>
        <v>107</v>
      </c>
      <c r="N1156" s="44">
        <f t="shared" si="53"/>
        <v>7.2857142857142856</v>
      </c>
    </row>
    <row r="1157" spans="2:14" x14ac:dyDescent="0.2">
      <c r="B1157" s="44">
        <v>2018</v>
      </c>
      <c r="C1157" s="263">
        <v>43157</v>
      </c>
      <c r="D1157" s="264">
        <f t="shared" si="51"/>
        <v>1</v>
      </c>
      <c r="E1157" s="44">
        <v>85</v>
      </c>
      <c r="F1157" s="44">
        <v>7</v>
      </c>
      <c r="G1157" s="44">
        <v>90</v>
      </c>
      <c r="H1157" s="44">
        <v>97</v>
      </c>
      <c r="I1157" s="44">
        <v>778</v>
      </c>
      <c r="J1157" s="44">
        <v>54</v>
      </c>
      <c r="K1157" s="44">
        <v>964</v>
      </c>
      <c r="L1157" s="44">
        <v>1018</v>
      </c>
      <c r="M1157" s="44">
        <f t="shared" si="52"/>
        <v>104.28571428571429</v>
      </c>
      <c r="N1157" s="44">
        <f t="shared" si="53"/>
        <v>6.8571428571428568</v>
      </c>
    </row>
    <row r="1158" spans="2:14" x14ac:dyDescent="0.2">
      <c r="B1158" s="44">
        <v>2018</v>
      </c>
      <c r="C1158" s="263">
        <v>43158</v>
      </c>
      <c r="D1158" s="264">
        <f t="shared" ref="D1158:D1221" si="54">IF(WEEKDAY(C1158)-1=0,7,WEEKDAY(C1158)-1)</f>
        <v>2</v>
      </c>
      <c r="E1158" s="44">
        <v>105</v>
      </c>
      <c r="F1158" s="44">
        <v>8</v>
      </c>
      <c r="G1158" s="44">
        <v>116</v>
      </c>
      <c r="H1158" s="44">
        <v>124</v>
      </c>
      <c r="I1158" s="44">
        <v>776</v>
      </c>
      <c r="J1158" s="44">
        <v>54</v>
      </c>
      <c r="K1158" s="44">
        <v>952</v>
      </c>
      <c r="L1158" s="44">
        <v>1006</v>
      </c>
      <c r="M1158" s="44">
        <f t="shared" si="52"/>
        <v>102.28571428571429</v>
      </c>
      <c r="N1158" s="44">
        <f t="shared" si="53"/>
        <v>6.8571428571428568</v>
      </c>
    </row>
    <row r="1159" spans="2:14" x14ac:dyDescent="0.2">
      <c r="B1159" s="44">
        <v>2018</v>
      </c>
      <c r="C1159" s="263">
        <v>43159</v>
      </c>
      <c r="D1159" s="264">
        <f t="shared" si="54"/>
        <v>3</v>
      </c>
      <c r="E1159" s="44">
        <v>90</v>
      </c>
      <c r="F1159" s="44">
        <v>5</v>
      </c>
      <c r="G1159" s="44">
        <v>117</v>
      </c>
      <c r="H1159" s="44">
        <v>122</v>
      </c>
      <c r="I1159" s="44">
        <v>749</v>
      </c>
      <c r="J1159" s="44">
        <v>51</v>
      </c>
      <c r="K1159" s="44">
        <v>925</v>
      </c>
      <c r="L1159" s="44">
        <v>976</v>
      </c>
      <c r="M1159" s="44">
        <f t="shared" si="52"/>
        <v>104.57142857142857</v>
      </c>
      <c r="N1159" s="44">
        <f t="shared" si="53"/>
        <v>7.4285714285714288</v>
      </c>
    </row>
    <row r="1160" spans="2:14" x14ac:dyDescent="0.2">
      <c r="B1160" s="44">
        <v>2018</v>
      </c>
      <c r="C1160" s="263">
        <v>43160</v>
      </c>
      <c r="D1160" s="264">
        <f t="shared" si="54"/>
        <v>4</v>
      </c>
      <c r="E1160" s="44">
        <v>102</v>
      </c>
      <c r="F1160" s="44">
        <v>8</v>
      </c>
      <c r="G1160" s="44">
        <v>120</v>
      </c>
      <c r="H1160" s="44">
        <v>128</v>
      </c>
      <c r="I1160" s="44">
        <v>730</v>
      </c>
      <c r="J1160" s="44">
        <v>48</v>
      </c>
      <c r="K1160" s="44">
        <v>897</v>
      </c>
      <c r="L1160" s="44">
        <v>945</v>
      </c>
      <c r="M1160" s="44">
        <f t="shared" si="52"/>
        <v>107</v>
      </c>
      <c r="N1160" s="44">
        <f t="shared" si="53"/>
        <v>7.4285714285714288</v>
      </c>
    </row>
    <row r="1161" spans="2:14" x14ac:dyDescent="0.2">
      <c r="B1161" s="44">
        <v>2018</v>
      </c>
      <c r="C1161" s="263">
        <v>43161</v>
      </c>
      <c r="D1161" s="264">
        <f t="shared" si="54"/>
        <v>5</v>
      </c>
      <c r="E1161" s="44">
        <v>138</v>
      </c>
      <c r="F1161" s="44">
        <v>7</v>
      </c>
      <c r="G1161" s="44">
        <v>189</v>
      </c>
      <c r="H1161" s="44">
        <v>196</v>
      </c>
      <c r="I1161" s="44">
        <v>716</v>
      </c>
      <c r="J1161" s="44">
        <v>48</v>
      </c>
      <c r="K1161" s="44">
        <v>897</v>
      </c>
      <c r="L1161" s="44">
        <v>945</v>
      </c>
      <c r="M1161" s="44">
        <f t="shared" ref="M1161:M1224" si="55">(E1158+E1159+E1160+E1161+E1162+E1163+E1164)/7</f>
        <v>112</v>
      </c>
      <c r="N1161" s="44">
        <f t="shared" ref="N1161:N1224" si="56">(F1158+F1159+F1160+F1161+F1162+F1163+F1164)/7</f>
        <v>7.4285714285714288</v>
      </c>
    </row>
    <row r="1162" spans="2:14" x14ac:dyDescent="0.2">
      <c r="B1162" s="44">
        <v>2018</v>
      </c>
      <c r="C1162" s="263">
        <v>43162</v>
      </c>
      <c r="D1162" s="264">
        <f t="shared" si="54"/>
        <v>6</v>
      </c>
      <c r="E1162" s="44">
        <v>113</v>
      </c>
      <c r="F1162" s="44">
        <v>10</v>
      </c>
      <c r="G1162" s="44">
        <v>159</v>
      </c>
      <c r="H1162" s="44">
        <v>169</v>
      </c>
      <c r="I1162" s="44">
        <v>732</v>
      </c>
      <c r="J1162" s="44">
        <v>52</v>
      </c>
      <c r="K1162" s="44">
        <v>921</v>
      </c>
      <c r="L1162" s="44">
        <v>973</v>
      </c>
      <c r="M1162" s="44">
        <f t="shared" si="55"/>
        <v>115.71428571428571</v>
      </c>
      <c r="N1162" s="44">
        <f t="shared" si="56"/>
        <v>8.1428571428571423</v>
      </c>
    </row>
    <row r="1163" spans="2:14" x14ac:dyDescent="0.2">
      <c r="B1163" s="44">
        <v>2018</v>
      </c>
      <c r="C1163" s="263">
        <v>43163</v>
      </c>
      <c r="D1163" s="264">
        <f t="shared" si="54"/>
        <v>7</v>
      </c>
      <c r="E1163" s="44">
        <v>116</v>
      </c>
      <c r="F1163" s="44">
        <v>7</v>
      </c>
      <c r="G1163" s="44">
        <v>169</v>
      </c>
      <c r="H1163" s="44">
        <v>176</v>
      </c>
      <c r="I1163" s="44">
        <v>749</v>
      </c>
      <c r="J1163" s="44">
        <v>52</v>
      </c>
      <c r="K1163" s="44">
        <v>960</v>
      </c>
      <c r="L1163" s="44">
        <v>1012</v>
      </c>
      <c r="M1163" s="44">
        <f t="shared" si="55"/>
        <v>119.57142857142857</v>
      </c>
      <c r="N1163" s="44">
        <f t="shared" si="56"/>
        <v>8.2857142857142865</v>
      </c>
    </row>
    <row r="1164" spans="2:14" x14ac:dyDescent="0.2">
      <c r="B1164" s="44">
        <v>2018</v>
      </c>
      <c r="C1164" s="263">
        <v>43164</v>
      </c>
      <c r="D1164" s="264">
        <f t="shared" si="54"/>
        <v>1</v>
      </c>
      <c r="E1164" s="44">
        <v>120</v>
      </c>
      <c r="F1164" s="44">
        <v>7</v>
      </c>
      <c r="G1164" s="44">
        <v>139</v>
      </c>
      <c r="H1164" s="44">
        <v>146</v>
      </c>
      <c r="I1164" s="44">
        <v>784</v>
      </c>
      <c r="J1164" s="44">
        <v>52</v>
      </c>
      <c r="K1164" s="44">
        <v>1009</v>
      </c>
      <c r="L1164" s="44">
        <v>1061</v>
      </c>
      <c r="M1164" s="44">
        <f t="shared" si="55"/>
        <v>123.85714285714286</v>
      </c>
      <c r="N1164" s="44">
        <f t="shared" si="56"/>
        <v>8.4285714285714288</v>
      </c>
    </row>
    <row r="1165" spans="2:14" x14ac:dyDescent="0.2">
      <c r="B1165" s="44">
        <v>2018</v>
      </c>
      <c r="C1165" s="263">
        <v>43165</v>
      </c>
      <c r="D1165" s="264">
        <f t="shared" si="54"/>
        <v>2</v>
      </c>
      <c r="E1165" s="44">
        <v>131</v>
      </c>
      <c r="F1165" s="44">
        <v>13</v>
      </c>
      <c r="G1165" s="44">
        <v>170</v>
      </c>
      <c r="H1165" s="44">
        <v>183</v>
      </c>
      <c r="I1165" s="44">
        <v>810</v>
      </c>
      <c r="J1165" s="44">
        <v>57</v>
      </c>
      <c r="K1165" s="44">
        <v>1063</v>
      </c>
      <c r="L1165" s="44">
        <v>1120</v>
      </c>
      <c r="M1165" s="44">
        <f t="shared" si="55"/>
        <v>124.85714285714286</v>
      </c>
      <c r="N1165" s="44">
        <f t="shared" si="56"/>
        <v>8</v>
      </c>
    </row>
    <row r="1166" spans="2:14" x14ac:dyDescent="0.2">
      <c r="B1166" s="44">
        <v>2018</v>
      </c>
      <c r="C1166" s="263">
        <v>43166</v>
      </c>
      <c r="D1166" s="264">
        <f t="shared" si="54"/>
        <v>3</v>
      </c>
      <c r="E1166" s="44">
        <v>117</v>
      </c>
      <c r="F1166" s="44">
        <v>6</v>
      </c>
      <c r="G1166" s="44">
        <v>149</v>
      </c>
      <c r="H1166" s="44">
        <v>155</v>
      </c>
      <c r="I1166" s="44">
        <v>837</v>
      </c>
      <c r="J1166" s="44">
        <v>58</v>
      </c>
      <c r="K1166" s="44">
        <v>1095</v>
      </c>
      <c r="L1166" s="44">
        <v>1153</v>
      </c>
      <c r="M1166" s="44">
        <f t="shared" si="55"/>
        <v>127.14285714285714</v>
      </c>
      <c r="N1166" s="44">
        <f t="shared" si="56"/>
        <v>8.4285714285714288</v>
      </c>
    </row>
    <row r="1167" spans="2:14" x14ac:dyDescent="0.2">
      <c r="B1167" s="44">
        <v>2018</v>
      </c>
      <c r="C1167" s="263">
        <v>43167</v>
      </c>
      <c r="D1167" s="264">
        <f t="shared" si="54"/>
        <v>4</v>
      </c>
      <c r="E1167" s="44">
        <v>132</v>
      </c>
      <c r="F1167" s="44">
        <v>9</v>
      </c>
      <c r="G1167" s="44">
        <v>146</v>
      </c>
      <c r="H1167" s="44">
        <v>155</v>
      </c>
      <c r="I1167" s="44">
        <v>867</v>
      </c>
      <c r="J1167" s="44">
        <v>59</v>
      </c>
      <c r="K1167" s="44">
        <v>1121</v>
      </c>
      <c r="L1167" s="44">
        <v>1180</v>
      </c>
      <c r="M1167" s="44">
        <f t="shared" si="55"/>
        <v>123.42857142857143</v>
      </c>
      <c r="N1167" s="44">
        <f t="shared" si="56"/>
        <v>8.5714285714285712</v>
      </c>
    </row>
    <row r="1168" spans="2:14" x14ac:dyDescent="0.2">
      <c r="B1168" s="44">
        <v>2018</v>
      </c>
      <c r="C1168" s="263">
        <v>43168</v>
      </c>
      <c r="D1168" s="264">
        <f t="shared" si="54"/>
        <v>5</v>
      </c>
      <c r="E1168" s="44">
        <v>145</v>
      </c>
      <c r="F1168" s="44">
        <v>4</v>
      </c>
      <c r="G1168" s="44">
        <v>190</v>
      </c>
      <c r="H1168" s="44">
        <v>194</v>
      </c>
      <c r="I1168" s="44">
        <v>874</v>
      </c>
      <c r="J1168" s="44">
        <v>56</v>
      </c>
      <c r="K1168" s="44">
        <v>1122</v>
      </c>
      <c r="L1168" s="44">
        <v>1178</v>
      </c>
      <c r="M1168" s="44">
        <f t="shared" si="55"/>
        <v>127</v>
      </c>
      <c r="N1168" s="44">
        <f t="shared" si="56"/>
        <v>9</v>
      </c>
    </row>
    <row r="1169" spans="2:14" x14ac:dyDescent="0.2">
      <c r="B1169" s="44">
        <v>2018</v>
      </c>
      <c r="C1169" s="263">
        <v>43169</v>
      </c>
      <c r="D1169" s="264">
        <f t="shared" si="54"/>
        <v>6</v>
      </c>
      <c r="E1169" s="44">
        <v>129</v>
      </c>
      <c r="F1169" s="44">
        <v>13</v>
      </c>
      <c r="G1169" s="44">
        <v>163</v>
      </c>
      <c r="H1169" s="44">
        <v>176</v>
      </c>
      <c r="I1169" s="44">
        <v>890</v>
      </c>
      <c r="J1169" s="44">
        <v>59</v>
      </c>
      <c r="K1169" s="44">
        <v>1126</v>
      </c>
      <c r="L1169" s="44">
        <v>1185</v>
      </c>
      <c r="M1169" s="44">
        <f t="shared" si="55"/>
        <v>126.14285714285714</v>
      </c>
      <c r="N1169" s="44">
        <f t="shared" si="56"/>
        <v>8.2857142857142865</v>
      </c>
    </row>
    <row r="1170" spans="2:14" x14ac:dyDescent="0.2">
      <c r="B1170" s="44">
        <v>2018</v>
      </c>
      <c r="C1170" s="263">
        <v>43170</v>
      </c>
      <c r="D1170" s="264">
        <f t="shared" si="54"/>
        <v>7</v>
      </c>
      <c r="E1170" s="44">
        <v>90</v>
      </c>
      <c r="F1170" s="44">
        <v>8</v>
      </c>
      <c r="G1170" s="44">
        <v>123</v>
      </c>
      <c r="H1170" s="44">
        <v>131</v>
      </c>
      <c r="I1170" s="44">
        <v>864</v>
      </c>
      <c r="J1170" s="44">
        <v>60</v>
      </c>
      <c r="K1170" s="44">
        <v>1080</v>
      </c>
      <c r="L1170" s="44">
        <v>1140</v>
      </c>
      <c r="M1170" s="44">
        <f t="shared" si="55"/>
        <v>129.71428571428572</v>
      </c>
      <c r="N1170" s="44">
        <f t="shared" si="56"/>
        <v>8.2857142857142865</v>
      </c>
    </row>
    <row r="1171" spans="2:14" x14ac:dyDescent="0.2">
      <c r="B1171" s="44">
        <v>2018</v>
      </c>
      <c r="C1171" s="263">
        <v>43171</v>
      </c>
      <c r="D1171" s="264">
        <f t="shared" si="54"/>
        <v>1</v>
      </c>
      <c r="E1171" s="44">
        <v>145</v>
      </c>
      <c r="F1171" s="44">
        <v>10</v>
      </c>
      <c r="G1171" s="44">
        <v>164</v>
      </c>
      <c r="H1171" s="44">
        <v>174</v>
      </c>
      <c r="I1171" s="44">
        <v>889</v>
      </c>
      <c r="J1171" s="44">
        <v>63</v>
      </c>
      <c r="K1171" s="44">
        <v>1105</v>
      </c>
      <c r="L1171" s="44">
        <v>1168</v>
      </c>
      <c r="M1171" s="44">
        <f t="shared" si="55"/>
        <v>133.14285714285714</v>
      </c>
      <c r="N1171" s="44">
        <f t="shared" si="56"/>
        <v>8.1428571428571423</v>
      </c>
    </row>
    <row r="1172" spans="2:14" x14ac:dyDescent="0.2">
      <c r="B1172" s="44">
        <v>2018</v>
      </c>
      <c r="C1172" s="263">
        <v>43172</v>
      </c>
      <c r="D1172" s="264">
        <f t="shared" si="54"/>
        <v>2</v>
      </c>
      <c r="E1172" s="44">
        <v>125</v>
      </c>
      <c r="F1172" s="44">
        <v>8</v>
      </c>
      <c r="G1172" s="44">
        <v>147</v>
      </c>
      <c r="H1172" s="44">
        <v>155</v>
      </c>
      <c r="I1172" s="44">
        <v>883</v>
      </c>
      <c r="J1172" s="44">
        <v>58</v>
      </c>
      <c r="K1172" s="44">
        <v>1082</v>
      </c>
      <c r="L1172" s="44">
        <v>1140</v>
      </c>
      <c r="M1172" s="44">
        <f t="shared" si="55"/>
        <v>136</v>
      </c>
      <c r="N1172" s="44">
        <f t="shared" si="56"/>
        <v>8.7142857142857135</v>
      </c>
    </row>
    <row r="1173" spans="2:14" x14ac:dyDescent="0.2">
      <c r="B1173" s="44">
        <v>2018</v>
      </c>
      <c r="C1173" s="263">
        <v>43173</v>
      </c>
      <c r="D1173" s="264">
        <f t="shared" si="54"/>
        <v>3</v>
      </c>
      <c r="E1173" s="44">
        <v>142</v>
      </c>
      <c r="F1173" s="44">
        <v>6</v>
      </c>
      <c r="G1173" s="44">
        <v>176</v>
      </c>
      <c r="H1173" s="44">
        <v>182</v>
      </c>
      <c r="I1173" s="44">
        <v>908</v>
      </c>
      <c r="J1173" s="44">
        <v>58</v>
      </c>
      <c r="K1173" s="44">
        <v>1109</v>
      </c>
      <c r="L1173" s="44">
        <v>1167</v>
      </c>
      <c r="M1173" s="44">
        <f t="shared" si="55"/>
        <v>136.14285714285714</v>
      </c>
      <c r="N1173" s="44">
        <f t="shared" si="56"/>
        <v>7.4285714285714288</v>
      </c>
    </row>
    <row r="1174" spans="2:14" x14ac:dyDescent="0.2">
      <c r="B1174" s="44">
        <v>2018</v>
      </c>
      <c r="C1174" s="263">
        <v>43174</v>
      </c>
      <c r="D1174" s="264">
        <f t="shared" si="54"/>
        <v>4</v>
      </c>
      <c r="E1174" s="44">
        <v>156</v>
      </c>
      <c r="F1174" s="44">
        <v>8</v>
      </c>
      <c r="G1174" s="44">
        <v>183</v>
      </c>
      <c r="H1174" s="44">
        <v>191</v>
      </c>
      <c r="I1174" s="44">
        <v>932</v>
      </c>
      <c r="J1174" s="44">
        <v>57</v>
      </c>
      <c r="K1174" s="44">
        <v>1146</v>
      </c>
      <c r="L1174" s="44">
        <v>1203</v>
      </c>
      <c r="M1174" s="44">
        <f t="shared" si="55"/>
        <v>137.57142857142858</v>
      </c>
      <c r="N1174" s="44">
        <f t="shared" si="56"/>
        <v>8.2857142857142865</v>
      </c>
    </row>
    <row r="1175" spans="2:14" x14ac:dyDescent="0.2">
      <c r="B1175" s="44">
        <v>2018</v>
      </c>
      <c r="C1175" s="263">
        <v>43175</v>
      </c>
      <c r="D1175" s="264">
        <f t="shared" si="54"/>
        <v>5</v>
      </c>
      <c r="E1175" s="44">
        <v>165</v>
      </c>
      <c r="F1175" s="44">
        <v>8</v>
      </c>
      <c r="G1175" s="44">
        <v>198</v>
      </c>
      <c r="H1175" s="44">
        <v>206</v>
      </c>
      <c r="I1175" s="44">
        <v>952</v>
      </c>
      <c r="J1175" s="44">
        <v>61</v>
      </c>
      <c r="K1175" s="44">
        <v>1154</v>
      </c>
      <c r="L1175" s="44">
        <v>1215</v>
      </c>
      <c r="M1175" s="44">
        <f t="shared" si="55"/>
        <v>132.85714285714286</v>
      </c>
      <c r="N1175" s="44">
        <f t="shared" si="56"/>
        <v>7.8571428571428568</v>
      </c>
    </row>
    <row r="1176" spans="2:14" x14ac:dyDescent="0.2">
      <c r="B1176" s="44">
        <v>2018</v>
      </c>
      <c r="C1176" s="263">
        <v>43176</v>
      </c>
      <c r="D1176" s="264">
        <f t="shared" si="54"/>
        <v>6</v>
      </c>
      <c r="E1176" s="44">
        <v>130</v>
      </c>
      <c r="F1176" s="44">
        <v>4</v>
      </c>
      <c r="G1176" s="44">
        <v>199</v>
      </c>
      <c r="H1176" s="44">
        <v>203</v>
      </c>
      <c r="I1176" s="44">
        <v>953</v>
      </c>
      <c r="J1176" s="44">
        <v>52</v>
      </c>
      <c r="K1176" s="44">
        <v>1190</v>
      </c>
      <c r="L1176" s="44">
        <v>1242</v>
      </c>
      <c r="M1176" s="44">
        <f t="shared" si="55"/>
        <v>129.71428571428572</v>
      </c>
      <c r="N1176" s="44">
        <f t="shared" si="56"/>
        <v>8</v>
      </c>
    </row>
    <row r="1177" spans="2:14" x14ac:dyDescent="0.2">
      <c r="B1177" s="44">
        <v>2018</v>
      </c>
      <c r="C1177" s="263">
        <v>43177</v>
      </c>
      <c r="D1177" s="264">
        <f t="shared" si="54"/>
        <v>7</v>
      </c>
      <c r="E1177" s="44">
        <v>100</v>
      </c>
      <c r="F1177" s="44">
        <v>14</v>
      </c>
      <c r="G1177" s="44">
        <v>133</v>
      </c>
      <c r="H1177" s="44">
        <v>147</v>
      </c>
      <c r="I1177" s="44">
        <v>963</v>
      </c>
      <c r="J1177" s="44">
        <v>58</v>
      </c>
      <c r="K1177" s="44">
        <v>1200</v>
      </c>
      <c r="L1177" s="44">
        <v>1258</v>
      </c>
      <c r="M1177" s="44">
        <f t="shared" si="55"/>
        <v>127</v>
      </c>
      <c r="N1177" s="44">
        <f t="shared" si="56"/>
        <v>7.2857142857142856</v>
      </c>
    </row>
    <row r="1178" spans="2:14" x14ac:dyDescent="0.2">
      <c r="B1178" s="44">
        <v>2018</v>
      </c>
      <c r="C1178" s="263">
        <v>43178</v>
      </c>
      <c r="D1178" s="264">
        <f t="shared" si="54"/>
        <v>1</v>
      </c>
      <c r="E1178" s="44">
        <v>112</v>
      </c>
      <c r="F1178" s="44">
        <v>7</v>
      </c>
      <c r="G1178" s="44">
        <v>143</v>
      </c>
      <c r="H1178" s="44">
        <v>150</v>
      </c>
      <c r="I1178" s="44">
        <v>930</v>
      </c>
      <c r="J1178" s="44">
        <v>55</v>
      </c>
      <c r="K1178" s="44">
        <v>1179</v>
      </c>
      <c r="L1178" s="44">
        <v>1234</v>
      </c>
      <c r="M1178" s="44">
        <f t="shared" si="55"/>
        <v>121.42857142857143</v>
      </c>
      <c r="N1178" s="44">
        <f t="shared" si="56"/>
        <v>6.5714285714285712</v>
      </c>
    </row>
    <row r="1179" spans="2:14" x14ac:dyDescent="0.2">
      <c r="B1179" s="44">
        <v>2018</v>
      </c>
      <c r="C1179" s="263">
        <v>43179</v>
      </c>
      <c r="D1179" s="264">
        <f t="shared" si="54"/>
        <v>2</v>
      </c>
      <c r="E1179" s="44">
        <v>103</v>
      </c>
      <c r="F1179" s="44">
        <v>9</v>
      </c>
      <c r="G1179" s="44">
        <v>127</v>
      </c>
      <c r="H1179" s="44">
        <v>136</v>
      </c>
      <c r="I1179" s="44">
        <v>908</v>
      </c>
      <c r="J1179" s="44">
        <v>56</v>
      </c>
      <c r="K1179" s="44">
        <v>1159</v>
      </c>
      <c r="L1179" s="44">
        <v>1215</v>
      </c>
      <c r="M1179" s="44">
        <f t="shared" si="55"/>
        <v>120</v>
      </c>
      <c r="N1179" s="44">
        <f t="shared" si="56"/>
        <v>7.1428571428571432</v>
      </c>
    </row>
    <row r="1180" spans="2:14" x14ac:dyDescent="0.2">
      <c r="B1180" s="44">
        <v>2018</v>
      </c>
      <c r="C1180" s="263">
        <v>43180</v>
      </c>
      <c r="D1180" s="264">
        <f t="shared" si="54"/>
        <v>3</v>
      </c>
      <c r="E1180" s="44">
        <v>123</v>
      </c>
      <c r="F1180" s="44">
        <v>1</v>
      </c>
      <c r="G1180" s="44">
        <v>161</v>
      </c>
      <c r="H1180" s="44">
        <v>162</v>
      </c>
      <c r="I1180" s="44">
        <v>889</v>
      </c>
      <c r="J1180" s="44">
        <v>51</v>
      </c>
      <c r="K1180" s="44">
        <v>1144</v>
      </c>
      <c r="L1180" s="44">
        <v>1195</v>
      </c>
      <c r="M1180" s="44">
        <f t="shared" si="55"/>
        <v>121.57142857142857</v>
      </c>
      <c r="N1180" s="44">
        <f t="shared" si="56"/>
        <v>8</v>
      </c>
    </row>
    <row r="1181" spans="2:14" x14ac:dyDescent="0.2">
      <c r="B1181" s="44">
        <v>2018</v>
      </c>
      <c r="C1181" s="263">
        <v>43181</v>
      </c>
      <c r="D1181" s="264">
        <f t="shared" si="54"/>
        <v>4</v>
      </c>
      <c r="E1181" s="44">
        <v>117</v>
      </c>
      <c r="F1181" s="44">
        <v>3</v>
      </c>
      <c r="G1181" s="44">
        <v>143</v>
      </c>
      <c r="H1181" s="44">
        <v>146</v>
      </c>
      <c r="I1181" s="44">
        <v>850</v>
      </c>
      <c r="J1181" s="44">
        <v>46</v>
      </c>
      <c r="K1181" s="44">
        <v>1104</v>
      </c>
      <c r="L1181" s="44">
        <v>1150</v>
      </c>
      <c r="M1181" s="44">
        <f t="shared" si="55"/>
        <v>123.85714285714286</v>
      </c>
      <c r="N1181" s="44">
        <f t="shared" si="56"/>
        <v>6.5714285714285712</v>
      </c>
    </row>
    <row r="1182" spans="2:14" x14ac:dyDescent="0.2">
      <c r="B1182" s="44">
        <v>2018</v>
      </c>
      <c r="C1182" s="263">
        <v>43182</v>
      </c>
      <c r="D1182" s="264">
        <f t="shared" si="54"/>
        <v>5</v>
      </c>
      <c r="E1182" s="44">
        <v>155</v>
      </c>
      <c r="F1182" s="44">
        <v>12</v>
      </c>
      <c r="G1182" s="44">
        <v>184</v>
      </c>
      <c r="H1182" s="44">
        <v>196</v>
      </c>
      <c r="I1182" s="44">
        <v>840</v>
      </c>
      <c r="J1182" s="44">
        <v>50</v>
      </c>
      <c r="K1182" s="44">
        <v>1090</v>
      </c>
      <c r="L1182" s="44">
        <v>1140</v>
      </c>
      <c r="M1182" s="44">
        <f t="shared" si="55"/>
        <v>123.14285714285714</v>
      </c>
      <c r="N1182" s="44">
        <f t="shared" si="56"/>
        <v>6.2857142857142856</v>
      </c>
    </row>
    <row r="1183" spans="2:14" x14ac:dyDescent="0.2">
      <c r="B1183" s="44">
        <v>2018</v>
      </c>
      <c r="C1183" s="263">
        <v>43183</v>
      </c>
      <c r="D1183" s="264">
        <f t="shared" si="54"/>
        <v>6</v>
      </c>
      <c r="E1183" s="44">
        <v>141</v>
      </c>
      <c r="F1183" s="44">
        <v>10</v>
      </c>
      <c r="G1183" s="44">
        <v>187</v>
      </c>
      <c r="H1183" s="44">
        <v>197</v>
      </c>
      <c r="I1183" s="44">
        <v>851</v>
      </c>
      <c r="J1183" s="44">
        <v>56</v>
      </c>
      <c r="K1183" s="44">
        <v>1078</v>
      </c>
      <c r="L1183" s="44">
        <v>1134</v>
      </c>
      <c r="M1183" s="44">
        <f t="shared" si="55"/>
        <v>125.85714285714286</v>
      </c>
      <c r="N1183" s="44">
        <f t="shared" si="56"/>
        <v>5.7142857142857144</v>
      </c>
    </row>
    <row r="1184" spans="2:14" x14ac:dyDescent="0.2">
      <c r="B1184" s="44">
        <v>2018</v>
      </c>
      <c r="C1184" s="263">
        <v>43184</v>
      </c>
      <c r="D1184" s="264">
        <f t="shared" si="54"/>
        <v>7</v>
      </c>
      <c r="E1184" s="44">
        <v>116</v>
      </c>
      <c r="F1184" s="44">
        <v>4</v>
      </c>
      <c r="G1184" s="44">
        <v>166</v>
      </c>
      <c r="H1184" s="44">
        <v>170</v>
      </c>
      <c r="I1184" s="44">
        <v>867</v>
      </c>
      <c r="J1184" s="44">
        <v>46</v>
      </c>
      <c r="K1184" s="44">
        <v>1111</v>
      </c>
      <c r="L1184" s="44">
        <v>1157</v>
      </c>
      <c r="M1184" s="44">
        <f t="shared" si="55"/>
        <v>129.71428571428572</v>
      </c>
      <c r="N1184" s="44">
        <f t="shared" si="56"/>
        <v>5.8571428571428568</v>
      </c>
    </row>
    <row r="1185" spans="2:14" x14ac:dyDescent="0.2">
      <c r="B1185" s="44">
        <v>2018</v>
      </c>
      <c r="C1185" s="263">
        <v>43185</v>
      </c>
      <c r="D1185" s="264">
        <f t="shared" si="54"/>
        <v>1</v>
      </c>
      <c r="E1185" s="44">
        <v>107</v>
      </c>
      <c r="F1185" s="44">
        <v>5</v>
      </c>
      <c r="G1185" s="44">
        <v>141</v>
      </c>
      <c r="H1185" s="44">
        <v>146</v>
      </c>
      <c r="I1185" s="44">
        <v>862</v>
      </c>
      <c r="J1185" s="44">
        <v>44</v>
      </c>
      <c r="K1185" s="44">
        <v>1109</v>
      </c>
      <c r="L1185" s="44">
        <v>1153</v>
      </c>
      <c r="M1185" s="44">
        <f t="shared" si="55"/>
        <v>133.42857142857142</v>
      </c>
      <c r="N1185" s="44">
        <f t="shared" si="56"/>
        <v>7</v>
      </c>
    </row>
    <row r="1186" spans="2:14" x14ac:dyDescent="0.2">
      <c r="B1186" s="44">
        <v>2018</v>
      </c>
      <c r="C1186" s="263">
        <v>43186</v>
      </c>
      <c r="D1186" s="264">
        <f t="shared" si="54"/>
        <v>2</v>
      </c>
      <c r="E1186" s="44">
        <v>122</v>
      </c>
      <c r="F1186" s="44">
        <v>5</v>
      </c>
      <c r="G1186" s="44">
        <v>143</v>
      </c>
      <c r="H1186" s="44">
        <v>148</v>
      </c>
      <c r="I1186" s="44">
        <v>881</v>
      </c>
      <c r="J1186" s="44">
        <v>40</v>
      </c>
      <c r="K1186" s="44">
        <v>1125</v>
      </c>
      <c r="L1186" s="44">
        <v>1165</v>
      </c>
      <c r="M1186" s="44">
        <f t="shared" si="55"/>
        <v>134.42857142857142</v>
      </c>
      <c r="N1186" s="44">
        <f t="shared" si="56"/>
        <v>6</v>
      </c>
    </row>
    <row r="1187" spans="2:14" x14ac:dyDescent="0.2">
      <c r="B1187" s="44">
        <v>2018</v>
      </c>
      <c r="C1187" s="263">
        <v>43187</v>
      </c>
      <c r="D1187" s="264">
        <f t="shared" si="54"/>
        <v>3</v>
      </c>
      <c r="E1187" s="44">
        <v>150</v>
      </c>
      <c r="F1187" s="44">
        <v>2</v>
      </c>
      <c r="G1187" s="44">
        <v>187</v>
      </c>
      <c r="H1187" s="44">
        <v>189</v>
      </c>
      <c r="I1187" s="44">
        <v>908</v>
      </c>
      <c r="J1187" s="44">
        <v>41</v>
      </c>
      <c r="K1187" s="44">
        <v>1151</v>
      </c>
      <c r="L1187" s="44">
        <v>1192</v>
      </c>
      <c r="M1187" s="44">
        <f t="shared" si="55"/>
        <v>132.42857142857142</v>
      </c>
      <c r="N1187" s="44">
        <f t="shared" si="56"/>
        <v>6.1428571428571432</v>
      </c>
    </row>
    <row r="1188" spans="2:14" x14ac:dyDescent="0.2">
      <c r="B1188" s="44">
        <v>2018</v>
      </c>
      <c r="C1188" s="263">
        <v>43188</v>
      </c>
      <c r="D1188" s="264">
        <f t="shared" si="54"/>
        <v>4</v>
      </c>
      <c r="E1188" s="44">
        <v>143</v>
      </c>
      <c r="F1188" s="44">
        <v>11</v>
      </c>
      <c r="G1188" s="44">
        <v>165</v>
      </c>
      <c r="H1188" s="44">
        <v>176</v>
      </c>
      <c r="I1188" s="44">
        <v>934</v>
      </c>
      <c r="J1188" s="44">
        <v>49</v>
      </c>
      <c r="K1188" s="44">
        <v>1173</v>
      </c>
      <c r="L1188" s="44">
        <v>1222</v>
      </c>
      <c r="M1188" s="44">
        <f t="shared" si="55"/>
        <v>130.85714285714286</v>
      </c>
      <c r="N1188" s="44">
        <f t="shared" si="56"/>
        <v>7.5714285714285712</v>
      </c>
    </row>
    <row r="1189" spans="2:14" x14ac:dyDescent="0.2">
      <c r="B1189" s="44">
        <v>2018</v>
      </c>
      <c r="C1189" s="263">
        <v>43189</v>
      </c>
      <c r="D1189" s="264">
        <f t="shared" si="54"/>
        <v>5</v>
      </c>
      <c r="E1189" s="44">
        <v>162</v>
      </c>
      <c r="F1189" s="44">
        <v>5</v>
      </c>
      <c r="G1189" s="44">
        <v>188</v>
      </c>
      <c r="H1189" s="44">
        <v>193</v>
      </c>
      <c r="I1189" s="44">
        <v>941</v>
      </c>
      <c r="J1189" s="44">
        <v>42</v>
      </c>
      <c r="K1189" s="44">
        <v>1177</v>
      </c>
      <c r="L1189" s="44">
        <v>1219</v>
      </c>
      <c r="M1189" s="44">
        <f t="shared" si="55"/>
        <v>127.57142857142857</v>
      </c>
      <c r="N1189" s="44">
        <f t="shared" si="56"/>
        <v>8.1428571428571423</v>
      </c>
    </row>
    <row r="1190" spans="2:14" x14ac:dyDescent="0.2">
      <c r="B1190" s="44">
        <v>2018</v>
      </c>
      <c r="C1190" s="263">
        <v>43190</v>
      </c>
      <c r="D1190" s="264">
        <f t="shared" si="54"/>
        <v>6</v>
      </c>
      <c r="E1190" s="44">
        <v>127</v>
      </c>
      <c r="F1190" s="44">
        <v>11</v>
      </c>
      <c r="G1190" s="44">
        <v>160</v>
      </c>
      <c r="H1190" s="44">
        <v>171</v>
      </c>
      <c r="I1190" s="44">
        <v>927</v>
      </c>
      <c r="J1190" s="44">
        <v>43</v>
      </c>
      <c r="K1190" s="44">
        <v>1150</v>
      </c>
      <c r="L1190" s="44">
        <v>1193</v>
      </c>
      <c r="M1190" s="44">
        <f t="shared" si="55"/>
        <v>132.85714285714286</v>
      </c>
      <c r="N1190" s="44">
        <f t="shared" si="56"/>
        <v>8.8571428571428577</v>
      </c>
    </row>
    <row r="1191" spans="2:14" x14ac:dyDescent="0.2">
      <c r="B1191" s="44">
        <v>2018</v>
      </c>
      <c r="C1191" s="263">
        <v>43191</v>
      </c>
      <c r="D1191" s="264">
        <f t="shared" si="54"/>
        <v>7</v>
      </c>
      <c r="E1191" s="44">
        <v>105</v>
      </c>
      <c r="F1191" s="44">
        <v>14</v>
      </c>
      <c r="G1191" s="44">
        <v>135</v>
      </c>
      <c r="H1191" s="44">
        <v>149</v>
      </c>
      <c r="I1191" s="44">
        <v>916</v>
      </c>
      <c r="J1191" s="44">
        <v>53</v>
      </c>
      <c r="K1191" s="44">
        <v>1119</v>
      </c>
      <c r="L1191" s="44">
        <v>1172</v>
      </c>
      <c r="M1191" s="44">
        <f t="shared" si="55"/>
        <v>128.71428571428572</v>
      </c>
      <c r="N1191" s="44">
        <f t="shared" si="56"/>
        <v>8.8571428571428577</v>
      </c>
    </row>
    <row r="1192" spans="2:14" x14ac:dyDescent="0.2">
      <c r="B1192" s="44">
        <v>2018</v>
      </c>
      <c r="C1192" s="263">
        <v>43192</v>
      </c>
      <c r="D1192" s="264">
        <f t="shared" si="54"/>
        <v>1</v>
      </c>
      <c r="E1192" s="44">
        <v>84</v>
      </c>
      <c r="F1192" s="44">
        <v>9</v>
      </c>
      <c r="G1192" s="44">
        <v>108</v>
      </c>
      <c r="H1192" s="44">
        <v>117</v>
      </c>
      <c r="I1192" s="44">
        <v>893</v>
      </c>
      <c r="J1192" s="44">
        <v>57</v>
      </c>
      <c r="K1192" s="44">
        <v>1086</v>
      </c>
      <c r="L1192" s="44">
        <v>1143</v>
      </c>
      <c r="M1192" s="44">
        <f t="shared" si="55"/>
        <v>127.85714285714286</v>
      </c>
      <c r="N1192" s="44">
        <f t="shared" si="56"/>
        <v>8.2857142857142865</v>
      </c>
    </row>
    <row r="1193" spans="2:14" x14ac:dyDescent="0.2">
      <c r="B1193" s="44">
        <v>2018</v>
      </c>
      <c r="C1193" s="263">
        <v>43193</v>
      </c>
      <c r="D1193" s="264">
        <f t="shared" si="54"/>
        <v>2</v>
      </c>
      <c r="E1193" s="44">
        <v>159</v>
      </c>
      <c r="F1193" s="44">
        <v>10</v>
      </c>
      <c r="G1193" s="44">
        <v>207</v>
      </c>
      <c r="H1193" s="44">
        <v>217</v>
      </c>
      <c r="I1193" s="44">
        <v>930</v>
      </c>
      <c r="J1193" s="44">
        <v>62</v>
      </c>
      <c r="K1193" s="44">
        <v>1150</v>
      </c>
      <c r="L1193" s="44">
        <v>1212</v>
      </c>
      <c r="M1193" s="44">
        <f t="shared" si="55"/>
        <v>141.57142857142858</v>
      </c>
      <c r="N1193" s="44">
        <f t="shared" si="56"/>
        <v>9.4285714285714288</v>
      </c>
    </row>
    <row r="1194" spans="2:14" x14ac:dyDescent="0.2">
      <c r="B1194" s="44">
        <v>2018</v>
      </c>
      <c r="C1194" s="263">
        <v>43194</v>
      </c>
      <c r="D1194" s="264">
        <f t="shared" si="54"/>
        <v>3</v>
      </c>
      <c r="E1194" s="44">
        <v>121</v>
      </c>
      <c r="F1194" s="44">
        <v>2</v>
      </c>
      <c r="G1194" s="44">
        <v>144</v>
      </c>
      <c r="H1194" s="44">
        <v>146</v>
      </c>
      <c r="I1194" s="44">
        <v>901</v>
      </c>
      <c r="J1194" s="44">
        <v>62</v>
      </c>
      <c r="K1194" s="44">
        <v>1107</v>
      </c>
      <c r="L1194" s="44">
        <v>1169</v>
      </c>
      <c r="M1194" s="44">
        <f t="shared" si="55"/>
        <v>145.85714285714286</v>
      </c>
      <c r="N1194" s="44">
        <f t="shared" si="56"/>
        <v>9</v>
      </c>
    </row>
    <row r="1195" spans="2:14" x14ac:dyDescent="0.2">
      <c r="B1195" s="44">
        <v>2018</v>
      </c>
      <c r="C1195" s="263">
        <v>43195</v>
      </c>
      <c r="D1195" s="264">
        <f t="shared" si="54"/>
        <v>4</v>
      </c>
      <c r="E1195" s="44">
        <v>137</v>
      </c>
      <c r="F1195" s="44">
        <v>7</v>
      </c>
      <c r="G1195" s="44">
        <v>170</v>
      </c>
      <c r="H1195" s="44">
        <v>177</v>
      </c>
      <c r="I1195" s="44">
        <v>895</v>
      </c>
      <c r="J1195" s="44">
        <v>58</v>
      </c>
      <c r="K1195" s="44">
        <v>1112</v>
      </c>
      <c r="L1195" s="44">
        <v>1170</v>
      </c>
      <c r="M1195" s="44">
        <f t="shared" si="55"/>
        <v>148.71428571428572</v>
      </c>
      <c r="N1195" s="44">
        <f t="shared" si="56"/>
        <v>8.8571428571428577</v>
      </c>
    </row>
    <row r="1196" spans="2:14" x14ac:dyDescent="0.2">
      <c r="B1196" s="44">
        <v>2018</v>
      </c>
      <c r="C1196" s="263">
        <v>43196</v>
      </c>
      <c r="D1196" s="264">
        <f t="shared" si="54"/>
        <v>5</v>
      </c>
      <c r="E1196" s="44">
        <v>258</v>
      </c>
      <c r="F1196" s="44">
        <v>13</v>
      </c>
      <c r="G1196" s="44">
        <v>313</v>
      </c>
      <c r="H1196" s="44">
        <v>326</v>
      </c>
      <c r="I1196" s="44">
        <v>991</v>
      </c>
      <c r="J1196" s="44">
        <v>66</v>
      </c>
      <c r="K1196" s="44">
        <v>1237</v>
      </c>
      <c r="L1196" s="44">
        <v>1303</v>
      </c>
      <c r="M1196" s="44">
        <f t="shared" si="55"/>
        <v>154.85714285714286</v>
      </c>
      <c r="N1196" s="44">
        <f t="shared" si="56"/>
        <v>8.4285714285714288</v>
      </c>
    </row>
    <row r="1197" spans="2:14" x14ac:dyDescent="0.2">
      <c r="B1197" s="44">
        <v>2018</v>
      </c>
      <c r="C1197" s="263">
        <v>43197</v>
      </c>
      <c r="D1197" s="264">
        <f t="shared" si="54"/>
        <v>6</v>
      </c>
      <c r="E1197" s="44">
        <v>157</v>
      </c>
      <c r="F1197" s="44">
        <v>8</v>
      </c>
      <c r="G1197" s="44">
        <v>212</v>
      </c>
      <c r="H1197" s="44">
        <v>220</v>
      </c>
      <c r="I1197" s="44">
        <v>1021</v>
      </c>
      <c r="J1197" s="44">
        <v>63</v>
      </c>
      <c r="K1197" s="44">
        <v>1289</v>
      </c>
      <c r="L1197" s="44">
        <v>1352</v>
      </c>
      <c r="M1197" s="44">
        <f t="shared" si="55"/>
        <v>151</v>
      </c>
      <c r="N1197" s="44">
        <f t="shared" si="56"/>
        <v>8.8571428571428577</v>
      </c>
    </row>
    <row r="1198" spans="2:14" x14ac:dyDescent="0.2">
      <c r="B1198" s="44">
        <v>2018</v>
      </c>
      <c r="C1198" s="263">
        <v>43198</v>
      </c>
      <c r="D1198" s="264">
        <f t="shared" si="54"/>
        <v>7</v>
      </c>
      <c r="E1198" s="44">
        <v>125</v>
      </c>
      <c r="F1198" s="44">
        <v>13</v>
      </c>
      <c r="G1198" s="44">
        <v>165</v>
      </c>
      <c r="H1198" s="44">
        <v>178</v>
      </c>
      <c r="I1198" s="44">
        <v>1041</v>
      </c>
      <c r="J1198" s="44">
        <v>62</v>
      </c>
      <c r="K1198" s="44">
        <v>1319</v>
      </c>
      <c r="L1198" s="44">
        <v>1381</v>
      </c>
      <c r="M1198" s="44">
        <f t="shared" si="55"/>
        <v>156</v>
      </c>
      <c r="N1198" s="44">
        <f t="shared" si="56"/>
        <v>10.142857142857142</v>
      </c>
    </row>
    <row r="1199" spans="2:14" x14ac:dyDescent="0.2">
      <c r="B1199" s="44">
        <v>2018</v>
      </c>
      <c r="C1199" s="263">
        <v>43199</v>
      </c>
      <c r="D1199" s="264">
        <f t="shared" si="54"/>
        <v>1</v>
      </c>
      <c r="E1199" s="44">
        <v>127</v>
      </c>
      <c r="F1199" s="44">
        <v>6</v>
      </c>
      <c r="G1199" s="44">
        <v>168</v>
      </c>
      <c r="H1199" s="44">
        <v>174</v>
      </c>
      <c r="I1199" s="44">
        <v>1084</v>
      </c>
      <c r="J1199" s="44">
        <v>59</v>
      </c>
      <c r="K1199" s="44">
        <v>1379</v>
      </c>
      <c r="L1199" s="44">
        <v>1438</v>
      </c>
      <c r="M1199" s="44">
        <f t="shared" si="55"/>
        <v>162.57142857142858</v>
      </c>
      <c r="N1199" s="44">
        <f t="shared" si="56"/>
        <v>10.571428571428571</v>
      </c>
    </row>
    <row r="1200" spans="2:14" x14ac:dyDescent="0.2">
      <c r="B1200" s="44">
        <v>2018</v>
      </c>
      <c r="C1200" s="263">
        <v>43200</v>
      </c>
      <c r="D1200" s="264">
        <f t="shared" si="54"/>
        <v>2</v>
      </c>
      <c r="E1200" s="44">
        <v>132</v>
      </c>
      <c r="F1200" s="44">
        <v>13</v>
      </c>
      <c r="G1200" s="44">
        <v>155</v>
      </c>
      <c r="H1200" s="44">
        <v>168</v>
      </c>
      <c r="I1200" s="44">
        <v>1057</v>
      </c>
      <c r="J1200" s="44">
        <v>62</v>
      </c>
      <c r="K1200" s="44">
        <v>1327</v>
      </c>
      <c r="L1200" s="44">
        <v>1389</v>
      </c>
      <c r="M1200" s="44">
        <f t="shared" si="55"/>
        <v>151.14285714285714</v>
      </c>
      <c r="N1200" s="44">
        <f t="shared" si="56"/>
        <v>9.4285714285714288</v>
      </c>
    </row>
    <row r="1201" spans="2:14" x14ac:dyDescent="0.2">
      <c r="B1201" s="44">
        <v>2018</v>
      </c>
      <c r="C1201" s="263">
        <v>43201</v>
      </c>
      <c r="D1201" s="264">
        <f t="shared" si="54"/>
        <v>3</v>
      </c>
      <c r="E1201" s="44">
        <v>156</v>
      </c>
      <c r="F1201" s="44">
        <v>11</v>
      </c>
      <c r="G1201" s="44">
        <v>194</v>
      </c>
      <c r="H1201" s="44">
        <v>205</v>
      </c>
      <c r="I1201" s="44">
        <v>1092</v>
      </c>
      <c r="J1201" s="44">
        <v>71</v>
      </c>
      <c r="K1201" s="44">
        <v>1377</v>
      </c>
      <c r="L1201" s="44">
        <v>1448</v>
      </c>
      <c r="M1201" s="44">
        <f t="shared" si="55"/>
        <v>149.71428571428572</v>
      </c>
      <c r="N1201" s="44">
        <f t="shared" si="56"/>
        <v>10.142857142857142</v>
      </c>
    </row>
    <row r="1202" spans="2:14" x14ac:dyDescent="0.2">
      <c r="B1202" s="44">
        <v>2018</v>
      </c>
      <c r="C1202" s="263">
        <v>43202</v>
      </c>
      <c r="D1202" s="264">
        <f t="shared" si="54"/>
        <v>4</v>
      </c>
      <c r="E1202" s="44">
        <v>183</v>
      </c>
      <c r="F1202" s="44">
        <v>10</v>
      </c>
      <c r="G1202" s="44">
        <v>214</v>
      </c>
      <c r="H1202" s="44">
        <v>224</v>
      </c>
      <c r="I1202" s="44">
        <v>1138</v>
      </c>
      <c r="J1202" s="44">
        <v>74</v>
      </c>
      <c r="K1202" s="44">
        <v>1421</v>
      </c>
      <c r="L1202" s="44">
        <v>1495</v>
      </c>
      <c r="M1202" s="44">
        <f t="shared" si="55"/>
        <v>150</v>
      </c>
      <c r="N1202" s="44">
        <f t="shared" si="56"/>
        <v>9.2857142857142865</v>
      </c>
    </row>
    <row r="1203" spans="2:14" x14ac:dyDescent="0.2">
      <c r="B1203" s="44">
        <v>2018</v>
      </c>
      <c r="C1203" s="263">
        <v>43203</v>
      </c>
      <c r="D1203" s="264">
        <f t="shared" si="54"/>
        <v>5</v>
      </c>
      <c r="E1203" s="44">
        <v>178</v>
      </c>
      <c r="F1203" s="44">
        <v>5</v>
      </c>
      <c r="G1203" s="44">
        <v>232</v>
      </c>
      <c r="H1203" s="44">
        <v>237</v>
      </c>
      <c r="I1203" s="44">
        <v>1058</v>
      </c>
      <c r="J1203" s="44">
        <v>66</v>
      </c>
      <c r="K1203" s="44">
        <v>1340</v>
      </c>
      <c r="L1203" s="44">
        <v>1406</v>
      </c>
      <c r="M1203" s="44">
        <f t="shared" si="55"/>
        <v>151.85714285714286</v>
      </c>
      <c r="N1203" s="44">
        <f t="shared" si="56"/>
        <v>9.5714285714285712</v>
      </c>
    </row>
    <row r="1204" spans="2:14" x14ac:dyDescent="0.2">
      <c r="B1204" s="44">
        <v>2018</v>
      </c>
      <c r="C1204" s="263">
        <v>43204</v>
      </c>
      <c r="D1204" s="264">
        <f t="shared" si="54"/>
        <v>6</v>
      </c>
      <c r="E1204" s="44">
        <v>147</v>
      </c>
      <c r="F1204" s="44">
        <v>13</v>
      </c>
      <c r="G1204" s="44">
        <v>205</v>
      </c>
      <c r="H1204" s="44">
        <v>218</v>
      </c>
      <c r="I1204" s="44">
        <v>1048</v>
      </c>
      <c r="J1204" s="44">
        <v>71</v>
      </c>
      <c r="K1204" s="44">
        <v>1333</v>
      </c>
      <c r="L1204" s="44">
        <v>1404</v>
      </c>
      <c r="M1204" s="44">
        <f t="shared" si="55"/>
        <v>156.85714285714286</v>
      </c>
      <c r="N1204" s="44">
        <f t="shared" si="56"/>
        <v>8.7142857142857135</v>
      </c>
    </row>
    <row r="1205" spans="2:14" x14ac:dyDescent="0.2">
      <c r="B1205" s="44">
        <v>2018</v>
      </c>
      <c r="C1205" s="263">
        <v>43205</v>
      </c>
      <c r="D1205" s="264">
        <f t="shared" si="54"/>
        <v>7</v>
      </c>
      <c r="E1205" s="44">
        <v>127</v>
      </c>
      <c r="F1205" s="44">
        <v>7</v>
      </c>
      <c r="G1205" s="44">
        <v>186</v>
      </c>
      <c r="H1205" s="44">
        <v>193</v>
      </c>
      <c r="I1205" s="44">
        <v>1050</v>
      </c>
      <c r="J1205" s="44">
        <v>65</v>
      </c>
      <c r="K1205" s="44">
        <v>1354</v>
      </c>
      <c r="L1205" s="44">
        <v>1419</v>
      </c>
      <c r="M1205" s="44">
        <f t="shared" si="55"/>
        <v>162</v>
      </c>
      <c r="N1205" s="44">
        <f t="shared" si="56"/>
        <v>8.1428571428571423</v>
      </c>
    </row>
    <row r="1206" spans="2:14" x14ac:dyDescent="0.2">
      <c r="B1206" s="44">
        <v>2018</v>
      </c>
      <c r="C1206" s="263">
        <v>43206</v>
      </c>
      <c r="D1206" s="264">
        <f t="shared" si="54"/>
        <v>1</v>
      </c>
      <c r="E1206" s="44">
        <v>140</v>
      </c>
      <c r="F1206" s="44">
        <v>8</v>
      </c>
      <c r="G1206" s="44">
        <v>173</v>
      </c>
      <c r="H1206" s="44">
        <v>181</v>
      </c>
      <c r="I1206" s="44">
        <v>1063</v>
      </c>
      <c r="J1206" s="44">
        <v>67</v>
      </c>
      <c r="K1206" s="44">
        <v>1359</v>
      </c>
      <c r="L1206" s="44">
        <v>1426</v>
      </c>
      <c r="M1206" s="44">
        <f t="shared" si="55"/>
        <v>163.71428571428572</v>
      </c>
      <c r="N1206" s="44">
        <f t="shared" si="56"/>
        <v>8.1428571428571423</v>
      </c>
    </row>
    <row r="1207" spans="2:14" x14ac:dyDescent="0.2">
      <c r="B1207" s="44">
        <v>2018</v>
      </c>
      <c r="C1207" s="263">
        <v>43207</v>
      </c>
      <c r="D1207" s="264">
        <f t="shared" si="54"/>
        <v>2</v>
      </c>
      <c r="E1207" s="44">
        <v>167</v>
      </c>
      <c r="F1207" s="44">
        <v>7</v>
      </c>
      <c r="G1207" s="44">
        <v>201</v>
      </c>
      <c r="H1207" s="44">
        <v>208</v>
      </c>
      <c r="I1207" s="44">
        <v>1098</v>
      </c>
      <c r="J1207" s="44">
        <v>61</v>
      </c>
      <c r="K1207" s="44">
        <v>1405</v>
      </c>
      <c r="L1207" s="44">
        <v>1466</v>
      </c>
      <c r="M1207" s="44">
        <f t="shared" si="55"/>
        <v>168</v>
      </c>
      <c r="N1207" s="44">
        <f t="shared" si="56"/>
        <v>9.1428571428571423</v>
      </c>
    </row>
    <row r="1208" spans="2:14" x14ac:dyDescent="0.2">
      <c r="B1208" s="44">
        <v>2018</v>
      </c>
      <c r="C1208" s="263">
        <v>43208</v>
      </c>
      <c r="D1208" s="264">
        <f t="shared" si="54"/>
        <v>3</v>
      </c>
      <c r="E1208" s="44">
        <v>192</v>
      </c>
      <c r="F1208" s="44">
        <v>7</v>
      </c>
      <c r="G1208" s="44">
        <v>244</v>
      </c>
      <c r="H1208" s="44">
        <v>251</v>
      </c>
      <c r="I1208" s="44">
        <v>1134</v>
      </c>
      <c r="J1208" s="44">
        <v>57</v>
      </c>
      <c r="K1208" s="44">
        <v>1455</v>
      </c>
      <c r="L1208" s="44">
        <v>1512</v>
      </c>
      <c r="M1208" s="44">
        <f t="shared" si="55"/>
        <v>175.14285714285714</v>
      </c>
      <c r="N1208" s="44">
        <f t="shared" si="56"/>
        <v>8.7142857142857135</v>
      </c>
    </row>
    <row r="1209" spans="2:14" x14ac:dyDescent="0.2">
      <c r="B1209" s="44">
        <v>2018</v>
      </c>
      <c r="C1209" s="263">
        <v>43209</v>
      </c>
      <c r="D1209" s="264">
        <f t="shared" si="54"/>
        <v>4</v>
      </c>
      <c r="E1209" s="44">
        <v>195</v>
      </c>
      <c r="F1209" s="44">
        <v>10</v>
      </c>
      <c r="G1209" s="44">
        <v>234</v>
      </c>
      <c r="H1209" s="44">
        <v>244</v>
      </c>
      <c r="I1209" s="44">
        <v>1146</v>
      </c>
      <c r="J1209" s="44">
        <v>57</v>
      </c>
      <c r="K1209" s="44">
        <v>1475</v>
      </c>
      <c r="L1209" s="44">
        <v>1532</v>
      </c>
      <c r="M1209" s="44">
        <f t="shared" si="55"/>
        <v>180.42857142857142</v>
      </c>
      <c r="N1209" s="44">
        <f t="shared" si="56"/>
        <v>10</v>
      </c>
    </row>
    <row r="1210" spans="2:14" x14ac:dyDescent="0.2">
      <c r="B1210" s="44">
        <v>2018</v>
      </c>
      <c r="C1210" s="263">
        <v>43210</v>
      </c>
      <c r="D1210" s="264">
        <f t="shared" si="54"/>
        <v>5</v>
      </c>
      <c r="E1210" s="44">
        <v>208</v>
      </c>
      <c r="F1210" s="44">
        <v>12</v>
      </c>
      <c r="G1210" s="44">
        <v>243</v>
      </c>
      <c r="H1210" s="44">
        <v>255</v>
      </c>
      <c r="I1210" s="44">
        <v>1176</v>
      </c>
      <c r="J1210" s="44">
        <v>64</v>
      </c>
      <c r="K1210" s="44">
        <v>1486</v>
      </c>
      <c r="L1210" s="44">
        <v>1550</v>
      </c>
      <c r="M1210" s="44">
        <f t="shared" si="55"/>
        <v>179.42857142857142</v>
      </c>
      <c r="N1210" s="44">
        <f t="shared" si="56"/>
        <v>9.5714285714285712</v>
      </c>
    </row>
    <row r="1211" spans="2:14" x14ac:dyDescent="0.2">
      <c r="B1211" s="44">
        <v>2018</v>
      </c>
      <c r="C1211" s="263">
        <v>43211</v>
      </c>
      <c r="D1211" s="264">
        <f t="shared" si="54"/>
        <v>6</v>
      </c>
      <c r="E1211" s="44">
        <v>197</v>
      </c>
      <c r="F1211" s="44">
        <v>10</v>
      </c>
      <c r="G1211" s="44">
        <v>251</v>
      </c>
      <c r="H1211" s="44">
        <v>261</v>
      </c>
      <c r="I1211" s="44">
        <v>1226</v>
      </c>
      <c r="J1211" s="44">
        <v>61</v>
      </c>
      <c r="K1211" s="44">
        <v>1532</v>
      </c>
      <c r="L1211" s="44">
        <v>1593</v>
      </c>
      <c r="M1211" s="44">
        <f t="shared" si="55"/>
        <v>182.14285714285714</v>
      </c>
      <c r="N1211" s="44">
        <f t="shared" si="56"/>
        <v>10.571428571428571</v>
      </c>
    </row>
    <row r="1212" spans="2:14" x14ac:dyDescent="0.2">
      <c r="B1212" s="44">
        <v>2018</v>
      </c>
      <c r="C1212" s="263">
        <v>43212</v>
      </c>
      <c r="D1212" s="264">
        <f t="shared" si="54"/>
        <v>7</v>
      </c>
      <c r="E1212" s="44">
        <v>164</v>
      </c>
      <c r="F1212" s="44">
        <v>16</v>
      </c>
      <c r="G1212" s="44">
        <v>218</v>
      </c>
      <c r="H1212" s="44">
        <v>234</v>
      </c>
      <c r="I1212" s="44">
        <v>1263</v>
      </c>
      <c r="J1212" s="44">
        <v>70</v>
      </c>
      <c r="K1212" s="44">
        <v>1564</v>
      </c>
      <c r="L1212" s="44">
        <v>1634</v>
      </c>
      <c r="M1212" s="44">
        <f t="shared" si="55"/>
        <v>177.85714285714286</v>
      </c>
      <c r="N1212" s="44">
        <f t="shared" si="56"/>
        <v>10.571428571428571</v>
      </c>
    </row>
    <row r="1213" spans="2:14" x14ac:dyDescent="0.2">
      <c r="B1213" s="44">
        <v>2018</v>
      </c>
      <c r="C1213" s="263">
        <v>43213</v>
      </c>
      <c r="D1213" s="264">
        <f t="shared" si="54"/>
        <v>1</v>
      </c>
      <c r="E1213" s="44">
        <v>133</v>
      </c>
      <c r="F1213" s="44">
        <v>5</v>
      </c>
      <c r="G1213" s="44">
        <v>157</v>
      </c>
      <c r="H1213" s="44">
        <v>162</v>
      </c>
      <c r="I1213" s="44">
        <v>1256</v>
      </c>
      <c r="J1213" s="44">
        <v>67</v>
      </c>
      <c r="K1213" s="44">
        <v>1548</v>
      </c>
      <c r="L1213" s="44">
        <v>1615</v>
      </c>
      <c r="M1213" s="44">
        <f t="shared" si="55"/>
        <v>172.28571428571428</v>
      </c>
      <c r="N1213" s="44">
        <f t="shared" si="56"/>
        <v>10.142857142857142</v>
      </c>
    </row>
    <row r="1214" spans="2:14" x14ac:dyDescent="0.2">
      <c r="B1214" s="44">
        <v>2018</v>
      </c>
      <c r="C1214" s="263">
        <v>43214</v>
      </c>
      <c r="D1214" s="264">
        <f t="shared" si="54"/>
        <v>2</v>
      </c>
      <c r="E1214" s="44">
        <v>186</v>
      </c>
      <c r="F1214" s="44">
        <v>14</v>
      </c>
      <c r="G1214" s="44">
        <v>220</v>
      </c>
      <c r="H1214" s="44">
        <v>234</v>
      </c>
      <c r="I1214" s="44">
        <v>1275</v>
      </c>
      <c r="J1214" s="44">
        <v>74</v>
      </c>
      <c r="K1214" s="44">
        <v>1567</v>
      </c>
      <c r="L1214" s="44">
        <v>1641</v>
      </c>
      <c r="M1214" s="44">
        <f t="shared" si="55"/>
        <v>168.57142857142858</v>
      </c>
      <c r="N1214" s="44">
        <f t="shared" si="56"/>
        <v>10.571428571428571</v>
      </c>
    </row>
    <row r="1215" spans="2:14" x14ac:dyDescent="0.2">
      <c r="B1215" s="44">
        <v>2018</v>
      </c>
      <c r="C1215" s="263">
        <v>43215</v>
      </c>
      <c r="D1215" s="264">
        <f t="shared" si="54"/>
        <v>3</v>
      </c>
      <c r="E1215" s="44">
        <v>162</v>
      </c>
      <c r="F1215" s="44">
        <v>7</v>
      </c>
      <c r="G1215" s="44">
        <v>209</v>
      </c>
      <c r="H1215" s="44">
        <v>216</v>
      </c>
      <c r="I1215" s="44">
        <v>1245</v>
      </c>
      <c r="J1215" s="44">
        <v>74</v>
      </c>
      <c r="K1215" s="44">
        <v>1532</v>
      </c>
      <c r="L1215" s="44">
        <v>1606</v>
      </c>
      <c r="M1215" s="44">
        <f t="shared" si="55"/>
        <v>160.85714285714286</v>
      </c>
      <c r="N1215" s="44">
        <f t="shared" si="56"/>
        <v>10.857142857142858</v>
      </c>
    </row>
    <row r="1216" spans="2:14" x14ac:dyDescent="0.2">
      <c r="B1216" s="44">
        <v>2018</v>
      </c>
      <c r="C1216" s="263">
        <v>43216</v>
      </c>
      <c r="D1216" s="264">
        <f t="shared" si="54"/>
        <v>4</v>
      </c>
      <c r="E1216" s="44">
        <v>156</v>
      </c>
      <c r="F1216" s="44">
        <v>7</v>
      </c>
      <c r="G1216" s="44">
        <v>191</v>
      </c>
      <c r="H1216" s="44">
        <v>198</v>
      </c>
      <c r="I1216" s="44">
        <v>1206</v>
      </c>
      <c r="J1216" s="44">
        <v>71</v>
      </c>
      <c r="K1216" s="44">
        <v>1489</v>
      </c>
      <c r="L1216" s="44">
        <v>1560</v>
      </c>
      <c r="M1216" s="44">
        <f t="shared" si="55"/>
        <v>154.28571428571428</v>
      </c>
      <c r="N1216" s="44">
        <f t="shared" si="56"/>
        <v>9.4285714285714288</v>
      </c>
    </row>
    <row r="1217" spans="2:14" x14ac:dyDescent="0.2">
      <c r="B1217" s="44">
        <v>2018</v>
      </c>
      <c r="C1217" s="263">
        <v>43217</v>
      </c>
      <c r="D1217" s="264">
        <f t="shared" si="54"/>
        <v>5</v>
      </c>
      <c r="E1217" s="44">
        <v>182</v>
      </c>
      <c r="F1217" s="44">
        <v>15</v>
      </c>
      <c r="G1217" s="44">
        <v>218</v>
      </c>
      <c r="H1217" s="44">
        <v>233</v>
      </c>
      <c r="I1217" s="44">
        <v>1180</v>
      </c>
      <c r="J1217" s="44">
        <v>74</v>
      </c>
      <c r="K1217" s="44">
        <v>1464</v>
      </c>
      <c r="L1217" s="44">
        <v>1538</v>
      </c>
      <c r="M1217" s="44">
        <f t="shared" si="55"/>
        <v>154.57142857142858</v>
      </c>
      <c r="N1217" s="44">
        <f t="shared" si="56"/>
        <v>9.7142857142857135</v>
      </c>
    </row>
    <row r="1218" spans="2:14" x14ac:dyDescent="0.2">
      <c r="B1218" s="44">
        <v>2018</v>
      </c>
      <c r="C1218" s="263">
        <v>43218</v>
      </c>
      <c r="D1218" s="264">
        <f t="shared" si="54"/>
        <v>6</v>
      </c>
      <c r="E1218" s="44">
        <v>143</v>
      </c>
      <c r="F1218" s="44">
        <v>12</v>
      </c>
      <c r="G1218" s="44">
        <v>184</v>
      </c>
      <c r="H1218" s="44">
        <v>196</v>
      </c>
      <c r="I1218" s="44">
        <v>1126</v>
      </c>
      <c r="J1218" s="44">
        <v>76</v>
      </c>
      <c r="K1218" s="44">
        <v>1397</v>
      </c>
      <c r="L1218" s="44">
        <v>1473</v>
      </c>
      <c r="M1218" s="44">
        <f t="shared" si="55"/>
        <v>143.85714285714286</v>
      </c>
      <c r="N1218" s="44">
        <f t="shared" si="56"/>
        <v>8.1428571428571423</v>
      </c>
    </row>
    <row r="1219" spans="2:14" x14ac:dyDescent="0.2">
      <c r="B1219" s="44">
        <v>2018</v>
      </c>
      <c r="C1219" s="263">
        <v>43219</v>
      </c>
      <c r="D1219" s="264">
        <f t="shared" si="54"/>
        <v>7</v>
      </c>
      <c r="E1219" s="44">
        <v>118</v>
      </c>
      <c r="F1219" s="44">
        <v>6</v>
      </c>
      <c r="G1219" s="44">
        <v>154</v>
      </c>
      <c r="H1219" s="44">
        <v>160</v>
      </c>
      <c r="I1219" s="44">
        <v>1080</v>
      </c>
      <c r="J1219" s="44">
        <v>66</v>
      </c>
      <c r="K1219" s="44">
        <v>1333</v>
      </c>
      <c r="L1219" s="44">
        <v>1399</v>
      </c>
      <c r="M1219" s="44">
        <f t="shared" si="55"/>
        <v>141.71428571428572</v>
      </c>
      <c r="N1219" s="44">
        <f t="shared" si="56"/>
        <v>7.8571428571428568</v>
      </c>
    </row>
    <row r="1220" spans="2:14" x14ac:dyDescent="0.2">
      <c r="B1220" s="44">
        <v>2018</v>
      </c>
      <c r="C1220" s="263">
        <v>43220</v>
      </c>
      <c r="D1220" s="264">
        <f t="shared" si="54"/>
        <v>1</v>
      </c>
      <c r="E1220" s="44">
        <v>135</v>
      </c>
      <c r="F1220" s="44">
        <v>7</v>
      </c>
      <c r="G1220" s="44">
        <v>179</v>
      </c>
      <c r="H1220" s="44">
        <v>186</v>
      </c>
      <c r="I1220" s="44">
        <v>1082</v>
      </c>
      <c r="J1220" s="44">
        <v>68</v>
      </c>
      <c r="K1220" s="44">
        <v>1355</v>
      </c>
      <c r="L1220" s="44">
        <v>1423</v>
      </c>
      <c r="M1220" s="44">
        <f t="shared" si="55"/>
        <v>138.85714285714286</v>
      </c>
      <c r="N1220" s="44">
        <f t="shared" si="56"/>
        <v>7.8571428571428568</v>
      </c>
    </row>
    <row r="1221" spans="2:14" x14ac:dyDescent="0.2">
      <c r="B1221" s="44">
        <v>2018</v>
      </c>
      <c r="C1221" s="263">
        <v>43221</v>
      </c>
      <c r="D1221" s="264">
        <f t="shared" si="54"/>
        <v>2</v>
      </c>
      <c r="E1221" s="44">
        <v>111</v>
      </c>
      <c r="F1221" s="44">
        <v>3</v>
      </c>
      <c r="G1221" s="44">
        <v>150</v>
      </c>
      <c r="H1221" s="44">
        <v>153</v>
      </c>
      <c r="I1221" s="44">
        <v>1007</v>
      </c>
      <c r="J1221" s="44">
        <v>57</v>
      </c>
      <c r="K1221" s="44">
        <v>1285</v>
      </c>
      <c r="L1221" s="44">
        <v>1342</v>
      </c>
      <c r="M1221" s="44">
        <f t="shared" si="55"/>
        <v>139.57142857142858</v>
      </c>
      <c r="N1221" s="44">
        <f t="shared" si="56"/>
        <v>7.7142857142857144</v>
      </c>
    </row>
    <row r="1222" spans="2:14" x14ac:dyDescent="0.2">
      <c r="B1222" s="44">
        <v>2018</v>
      </c>
      <c r="C1222" s="263">
        <v>43222</v>
      </c>
      <c r="D1222" s="264">
        <f t="shared" ref="D1222:D1285" si="57">IF(WEEKDAY(C1222)-1=0,7,WEEKDAY(C1222)-1)</f>
        <v>3</v>
      </c>
      <c r="E1222" s="44">
        <v>147</v>
      </c>
      <c r="F1222" s="44">
        <v>5</v>
      </c>
      <c r="G1222" s="44">
        <v>190</v>
      </c>
      <c r="H1222" s="44">
        <v>195</v>
      </c>
      <c r="I1222" s="44">
        <v>992</v>
      </c>
      <c r="J1222" s="44">
        <v>55</v>
      </c>
      <c r="K1222" s="44">
        <v>1266</v>
      </c>
      <c r="L1222" s="44">
        <v>1321</v>
      </c>
      <c r="M1222" s="44">
        <f t="shared" si="55"/>
        <v>148.71428571428572</v>
      </c>
      <c r="N1222" s="44">
        <f t="shared" si="56"/>
        <v>7.7142857142857144</v>
      </c>
    </row>
    <row r="1223" spans="2:14" x14ac:dyDescent="0.2">
      <c r="B1223" s="44">
        <v>2018</v>
      </c>
      <c r="C1223" s="263">
        <v>43223</v>
      </c>
      <c r="D1223" s="264">
        <f t="shared" si="57"/>
        <v>4</v>
      </c>
      <c r="E1223" s="44">
        <v>136</v>
      </c>
      <c r="F1223" s="44">
        <v>7</v>
      </c>
      <c r="G1223" s="44">
        <v>165</v>
      </c>
      <c r="H1223" s="44">
        <v>172</v>
      </c>
      <c r="I1223" s="44">
        <v>972</v>
      </c>
      <c r="J1223" s="44">
        <v>55</v>
      </c>
      <c r="K1223" s="44">
        <v>1240</v>
      </c>
      <c r="L1223" s="44">
        <v>1295</v>
      </c>
      <c r="M1223" s="44">
        <f t="shared" si="55"/>
        <v>154</v>
      </c>
      <c r="N1223" s="44">
        <f t="shared" si="56"/>
        <v>7.8571428571428568</v>
      </c>
    </row>
    <row r="1224" spans="2:14" x14ac:dyDescent="0.2">
      <c r="B1224" s="44">
        <v>2018</v>
      </c>
      <c r="C1224" s="263">
        <v>43224</v>
      </c>
      <c r="D1224" s="264">
        <f t="shared" si="57"/>
        <v>5</v>
      </c>
      <c r="E1224" s="44">
        <v>187</v>
      </c>
      <c r="F1224" s="44">
        <v>14</v>
      </c>
      <c r="G1224" s="44">
        <v>223</v>
      </c>
      <c r="H1224" s="44">
        <v>237</v>
      </c>
      <c r="I1224" s="44">
        <v>977</v>
      </c>
      <c r="J1224" s="44">
        <v>54</v>
      </c>
      <c r="K1224" s="44">
        <v>1245</v>
      </c>
      <c r="L1224" s="44">
        <v>1299</v>
      </c>
      <c r="M1224" s="44">
        <f t="shared" si="55"/>
        <v>158.28571428571428</v>
      </c>
      <c r="N1224" s="44">
        <f t="shared" si="56"/>
        <v>9.7142857142857135</v>
      </c>
    </row>
    <row r="1225" spans="2:14" x14ac:dyDescent="0.2">
      <c r="B1225" s="44">
        <v>2018</v>
      </c>
      <c r="C1225" s="263">
        <v>43225</v>
      </c>
      <c r="D1225" s="264">
        <f t="shared" si="57"/>
        <v>6</v>
      </c>
      <c r="E1225" s="44">
        <v>207</v>
      </c>
      <c r="F1225" s="44">
        <v>12</v>
      </c>
      <c r="G1225" s="44">
        <v>285</v>
      </c>
      <c r="H1225" s="44">
        <v>297</v>
      </c>
      <c r="I1225" s="44">
        <v>1041</v>
      </c>
      <c r="J1225" s="44">
        <v>54</v>
      </c>
      <c r="K1225" s="44">
        <v>1346</v>
      </c>
      <c r="L1225" s="44">
        <v>1400</v>
      </c>
      <c r="M1225" s="44">
        <f t="shared" ref="M1225:M1288" si="58">(E1222+E1223+E1224+E1225+E1226+E1227+E1228)/7</f>
        <v>158.57142857142858</v>
      </c>
      <c r="N1225" s="44">
        <f t="shared" ref="N1225:N1288" si="59">(F1222+F1223+F1224+F1225+F1226+F1227+F1228)/7</f>
        <v>10.142857142857142</v>
      </c>
    </row>
    <row r="1226" spans="2:14" x14ac:dyDescent="0.2">
      <c r="B1226" s="44">
        <v>2018</v>
      </c>
      <c r="C1226" s="263">
        <v>43226</v>
      </c>
      <c r="D1226" s="264">
        <f t="shared" si="57"/>
        <v>7</v>
      </c>
      <c r="E1226" s="44">
        <v>155</v>
      </c>
      <c r="F1226" s="44">
        <v>7</v>
      </c>
      <c r="G1226" s="44">
        <v>217</v>
      </c>
      <c r="H1226" s="44">
        <v>224</v>
      </c>
      <c r="I1226" s="44">
        <v>1078</v>
      </c>
      <c r="J1226" s="44">
        <v>55</v>
      </c>
      <c r="K1226" s="44">
        <v>1409</v>
      </c>
      <c r="L1226" s="44">
        <v>1464</v>
      </c>
      <c r="M1226" s="44">
        <f t="shared" si="58"/>
        <v>161.28571428571428</v>
      </c>
      <c r="N1226" s="44">
        <f t="shared" si="59"/>
        <v>10.714285714285714</v>
      </c>
    </row>
    <row r="1227" spans="2:14" x14ac:dyDescent="0.2">
      <c r="B1227" s="44">
        <v>2018</v>
      </c>
      <c r="C1227" s="263">
        <v>43227</v>
      </c>
      <c r="D1227" s="264">
        <f t="shared" si="57"/>
        <v>1</v>
      </c>
      <c r="E1227" s="44">
        <v>165</v>
      </c>
      <c r="F1227" s="44">
        <v>20</v>
      </c>
      <c r="G1227" s="44">
        <v>193</v>
      </c>
      <c r="H1227" s="44">
        <v>213</v>
      </c>
      <c r="I1227" s="44">
        <v>1108</v>
      </c>
      <c r="J1227" s="44">
        <v>68</v>
      </c>
      <c r="K1227" s="44">
        <v>1423</v>
      </c>
      <c r="L1227" s="44">
        <v>1491</v>
      </c>
      <c r="M1227" s="44">
        <f t="shared" si="58"/>
        <v>157.14285714285714</v>
      </c>
      <c r="N1227" s="44">
        <f t="shared" si="59"/>
        <v>10.714285714285714</v>
      </c>
    </row>
    <row r="1228" spans="2:14" x14ac:dyDescent="0.2">
      <c r="B1228" s="44">
        <v>2018</v>
      </c>
      <c r="C1228" s="263">
        <v>43228</v>
      </c>
      <c r="D1228" s="264">
        <f t="shared" si="57"/>
        <v>2</v>
      </c>
      <c r="E1228" s="44">
        <v>113</v>
      </c>
      <c r="F1228" s="44">
        <v>6</v>
      </c>
      <c r="G1228" s="44">
        <v>145</v>
      </c>
      <c r="H1228" s="44">
        <v>151</v>
      </c>
      <c r="I1228" s="44">
        <v>1110</v>
      </c>
      <c r="J1228" s="44">
        <v>71</v>
      </c>
      <c r="K1228" s="44">
        <v>1418</v>
      </c>
      <c r="L1228" s="44">
        <v>1489</v>
      </c>
      <c r="M1228" s="44">
        <f t="shared" si="58"/>
        <v>154</v>
      </c>
      <c r="N1228" s="44">
        <f t="shared" si="59"/>
        <v>10.142857142857142</v>
      </c>
    </row>
    <row r="1229" spans="2:14" x14ac:dyDescent="0.2">
      <c r="B1229" s="44">
        <v>2018</v>
      </c>
      <c r="C1229" s="263">
        <v>43229</v>
      </c>
      <c r="D1229" s="264">
        <f t="shared" si="57"/>
        <v>3</v>
      </c>
      <c r="E1229" s="44">
        <v>166</v>
      </c>
      <c r="F1229" s="44">
        <v>9</v>
      </c>
      <c r="G1229" s="44">
        <v>212</v>
      </c>
      <c r="H1229" s="44">
        <v>221</v>
      </c>
      <c r="I1229" s="44">
        <v>1129</v>
      </c>
      <c r="J1229" s="44">
        <v>75</v>
      </c>
      <c r="K1229" s="44">
        <v>1440</v>
      </c>
      <c r="L1229" s="44">
        <v>1515</v>
      </c>
      <c r="M1229" s="44">
        <f t="shared" si="58"/>
        <v>142.71428571428572</v>
      </c>
      <c r="N1229" s="44">
        <f t="shared" si="59"/>
        <v>9.2857142857142865</v>
      </c>
    </row>
    <row r="1230" spans="2:14" x14ac:dyDescent="0.2">
      <c r="B1230" s="44">
        <v>2018</v>
      </c>
      <c r="C1230" s="263">
        <v>43230</v>
      </c>
      <c r="D1230" s="264">
        <f t="shared" si="57"/>
        <v>4</v>
      </c>
      <c r="E1230" s="44">
        <v>107</v>
      </c>
      <c r="F1230" s="44">
        <v>7</v>
      </c>
      <c r="G1230" s="44">
        <v>146</v>
      </c>
      <c r="H1230" s="44">
        <v>153</v>
      </c>
      <c r="I1230" s="44">
        <v>1100</v>
      </c>
      <c r="J1230" s="44">
        <v>75</v>
      </c>
      <c r="K1230" s="44">
        <v>1421</v>
      </c>
      <c r="L1230" s="44">
        <v>1496</v>
      </c>
      <c r="M1230" s="44">
        <f t="shared" si="58"/>
        <v>134.14285714285714</v>
      </c>
      <c r="N1230" s="44">
        <f t="shared" si="59"/>
        <v>8.8571428571428577</v>
      </c>
    </row>
    <row r="1231" spans="2:14" x14ac:dyDescent="0.2">
      <c r="B1231" s="44">
        <v>2018</v>
      </c>
      <c r="C1231" s="263">
        <v>43231</v>
      </c>
      <c r="D1231" s="264">
        <f t="shared" si="57"/>
        <v>5</v>
      </c>
      <c r="E1231" s="44">
        <v>165</v>
      </c>
      <c r="F1231" s="44">
        <v>10</v>
      </c>
      <c r="G1231" s="44">
        <v>182</v>
      </c>
      <c r="H1231" s="44">
        <v>192</v>
      </c>
      <c r="I1231" s="44">
        <v>1078</v>
      </c>
      <c r="J1231" s="44">
        <v>71</v>
      </c>
      <c r="K1231" s="44">
        <v>1380</v>
      </c>
      <c r="L1231" s="44">
        <v>1451</v>
      </c>
      <c r="M1231" s="44">
        <f t="shared" si="58"/>
        <v>133.71428571428572</v>
      </c>
      <c r="N1231" s="44">
        <f t="shared" si="59"/>
        <v>6.4285714285714288</v>
      </c>
    </row>
    <row r="1232" spans="2:14" x14ac:dyDescent="0.2">
      <c r="B1232" s="44">
        <v>2018</v>
      </c>
      <c r="C1232" s="263">
        <v>43232</v>
      </c>
      <c r="D1232" s="264">
        <f t="shared" si="57"/>
        <v>6</v>
      </c>
      <c r="E1232" s="44">
        <v>128</v>
      </c>
      <c r="F1232" s="44">
        <v>6</v>
      </c>
      <c r="G1232" s="44">
        <v>195</v>
      </c>
      <c r="H1232" s="44">
        <v>201</v>
      </c>
      <c r="I1232" s="44">
        <v>999</v>
      </c>
      <c r="J1232" s="44">
        <v>65</v>
      </c>
      <c r="K1232" s="44">
        <v>1290</v>
      </c>
      <c r="L1232" s="44">
        <v>1355</v>
      </c>
      <c r="M1232" s="44">
        <f t="shared" si="58"/>
        <v>140.71428571428572</v>
      </c>
      <c r="N1232" s="44">
        <f t="shared" si="59"/>
        <v>6.4285714285714288</v>
      </c>
    </row>
    <row r="1233" spans="2:14" x14ac:dyDescent="0.2">
      <c r="B1233" s="44">
        <v>2018</v>
      </c>
      <c r="C1233" s="263">
        <v>43233</v>
      </c>
      <c r="D1233" s="264">
        <f t="shared" si="57"/>
        <v>7</v>
      </c>
      <c r="E1233" s="44">
        <v>95</v>
      </c>
      <c r="F1233" s="44">
        <v>4</v>
      </c>
      <c r="G1233" s="44">
        <v>148</v>
      </c>
      <c r="H1233" s="44">
        <v>152</v>
      </c>
      <c r="I1233" s="44">
        <v>939</v>
      </c>
      <c r="J1233" s="44">
        <v>62</v>
      </c>
      <c r="K1233" s="44">
        <v>1221</v>
      </c>
      <c r="L1233" s="44">
        <v>1283</v>
      </c>
      <c r="M1233" s="44">
        <f t="shared" si="58"/>
        <v>138.14285714285714</v>
      </c>
      <c r="N1233" s="44">
        <f t="shared" si="59"/>
        <v>7.1428571428571432</v>
      </c>
    </row>
    <row r="1234" spans="2:14" x14ac:dyDescent="0.2">
      <c r="B1234" s="44">
        <v>2018</v>
      </c>
      <c r="C1234" s="263">
        <v>43234</v>
      </c>
      <c r="D1234" s="264">
        <f t="shared" si="57"/>
        <v>1</v>
      </c>
      <c r="E1234" s="44">
        <v>162</v>
      </c>
      <c r="F1234" s="44">
        <v>3</v>
      </c>
      <c r="G1234" s="44">
        <v>203</v>
      </c>
      <c r="H1234" s="44">
        <v>206</v>
      </c>
      <c r="I1234" s="44">
        <v>936</v>
      </c>
      <c r="J1234" s="44">
        <v>45</v>
      </c>
      <c r="K1234" s="44">
        <v>1231</v>
      </c>
      <c r="L1234" s="44">
        <v>1276</v>
      </c>
      <c r="M1234" s="44">
        <f t="shared" si="58"/>
        <v>145.57142857142858</v>
      </c>
      <c r="N1234" s="44">
        <f t="shared" si="59"/>
        <v>7.1428571428571432</v>
      </c>
    </row>
    <row r="1235" spans="2:14" x14ac:dyDescent="0.2">
      <c r="B1235" s="44">
        <v>2018</v>
      </c>
      <c r="C1235" s="263">
        <v>43235</v>
      </c>
      <c r="D1235" s="264">
        <f t="shared" si="57"/>
        <v>2</v>
      </c>
      <c r="E1235" s="44">
        <v>162</v>
      </c>
      <c r="F1235" s="44">
        <v>6</v>
      </c>
      <c r="G1235" s="44">
        <v>196</v>
      </c>
      <c r="H1235" s="44">
        <v>202</v>
      </c>
      <c r="I1235" s="44">
        <v>985</v>
      </c>
      <c r="J1235" s="44">
        <v>45</v>
      </c>
      <c r="K1235" s="44">
        <v>1282</v>
      </c>
      <c r="L1235" s="44">
        <v>1327</v>
      </c>
      <c r="M1235" s="44">
        <f t="shared" si="58"/>
        <v>156</v>
      </c>
      <c r="N1235" s="44">
        <f t="shared" si="59"/>
        <v>6.7142857142857144</v>
      </c>
    </row>
    <row r="1236" spans="2:14" x14ac:dyDescent="0.2">
      <c r="B1236" s="44">
        <v>2018</v>
      </c>
      <c r="C1236" s="263">
        <v>43236</v>
      </c>
      <c r="D1236" s="264">
        <f t="shared" si="57"/>
        <v>3</v>
      </c>
      <c r="E1236" s="44">
        <v>148</v>
      </c>
      <c r="F1236" s="44">
        <v>14</v>
      </c>
      <c r="G1236" s="44">
        <v>178</v>
      </c>
      <c r="H1236" s="44">
        <v>192</v>
      </c>
      <c r="I1236" s="44">
        <v>967</v>
      </c>
      <c r="J1236" s="44">
        <v>50</v>
      </c>
      <c r="K1236" s="44">
        <v>1248</v>
      </c>
      <c r="L1236" s="44">
        <v>1298</v>
      </c>
      <c r="M1236" s="44">
        <f t="shared" si="58"/>
        <v>159.57142857142858</v>
      </c>
      <c r="N1236" s="44">
        <f t="shared" si="59"/>
        <v>7.2857142857142856</v>
      </c>
    </row>
    <row r="1237" spans="2:14" x14ac:dyDescent="0.2">
      <c r="B1237" s="44">
        <v>2018</v>
      </c>
      <c r="C1237" s="263">
        <v>43237</v>
      </c>
      <c r="D1237" s="264">
        <f t="shared" si="57"/>
        <v>4</v>
      </c>
      <c r="E1237" s="44">
        <v>159</v>
      </c>
      <c r="F1237" s="44">
        <v>7</v>
      </c>
      <c r="G1237" s="44">
        <v>201</v>
      </c>
      <c r="H1237" s="44">
        <v>208</v>
      </c>
      <c r="I1237" s="44">
        <v>1019</v>
      </c>
      <c r="J1237" s="44">
        <v>50</v>
      </c>
      <c r="K1237" s="44">
        <v>1303</v>
      </c>
      <c r="L1237" s="44">
        <v>1353</v>
      </c>
      <c r="M1237" s="44">
        <f t="shared" si="58"/>
        <v>167.57142857142858</v>
      </c>
      <c r="N1237" s="44">
        <f t="shared" si="59"/>
        <v>8.5714285714285712</v>
      </c>
    </row>
    <row r="1238" spans="2:14" x14ac:dyDescent="0.2">
      <c r="B1238" s="44">
        <v>2018</v>
      </c>
      <c r="C1238" s="263">
        <v>43238</v>
      </c>
      <c r="D1238" s="264">
        <f t="shared" si="57"/>
        <v>5</v>
      </c>
      <c r="E1238" s="44">
        <v>238</v>
      </c>
      <c r="F1238" s="44">
        <v>7</v>
      </c>
      <c r="G1238" s="44">
        <v>296</v>
      </c>
      <c r="H1238" s="44">
        <v>303</v>
      </c>
      <c r="I1238" s="44">
        <v>1092</v>
      </c>
      <c r="J1238" s="44">
        <v>47</v>
      </c>
      <c r="K1238" s="44">
        <v>1417</v>
      </c>
      <c r="L1238" s="44">
        <v>1464</v>
      </c>
      <c r="M1238" s="44">
        <f t="shared" si="58"/>
        <v>160.42857142857142</v>
      </c>
      <c r="N1238" s="44">
        <f t="shared" si="59"/>
        <v>9</v>
      </c>
    </row>
    <row r="1239" spans="2:14" x14ac:dyDescent="0.2">
      <c r="B1239" s="44">
        <v>2018</v>
      </c>
      <c r="C1239" s="263">
        <v>43239</v>
      </c>
      <c r="D1239" s="264">
        <f t="shared" si="57"/>
        <v>6</v>
      </c>
      <c r="E1239" s="44">
        <v>153</v>
      </c>
      <c r="F1239" s="44">
        <v>10</v>
      </c>
      <c r="G1239" s="44">
        <v>233</v>
      </c>
      <c r="H1239" s="44">
        <v>243</v>
      </c>
      <c r="I1239" s="44">
        <v>1117</v>
      </c>
      <c r="J1239" s="44">
        <v>51</v>
      </c>
      <c r="K1239" s="44">
        <v>1455</v>
      </c>
      <c r="L1239" s="44">
        <v>1506</v>
      </c>
      <c r="M1239" s="44">
        <f t="shared" si="58"/>
        <v>163.85714285714286</v>
      </c>
      <c r="N1239" s="44">
        <f t="shared" si="59"/>
        <v>9</v>
      </c>
    </row>
    <row r="1240" spans="2:14" x14ac:dyDescent="0.2">
      <c r="B1240" s="44">
        <v>2018</v>
      </c>
      <c r="C1240" s="263">
        <v>43240</v>
      </c>
      <c r="D1240" s="264">
        <f t="shared" si="57"/>
        <v>7</v>
      </c>
      <c r="E1240" s="44">
        <v>151</v>
      </c>
      <c r="F1240" s="44">
        <v>13</v>
      </c>
      <c r="G1240" s="44">
        <v>199</v>
      </c>
      <c r="H1240" s="44">
        <v>212</v>
      </c>
      <c r="I1240" s="44">
        <v>1173</v>
      </c>
      <c r="J1240" s="44">
        <v>60</v>
      </c>
      <c r="K1240" s="44">
        <v>1506</v>
      </c>
      <c r="L1240" s="44">
        <v>1566</v>
      </c>
      <c r="M1240" s="44">
        <f t="shared" si="58"/>
        <v>165.14285714285714</v>
      </c>
      <c r="N1240" s="44">
        <f t="shared" si="59"/>
        <v>8.2857142857142865</v>
      </c>
    </row>
    <row r="1241" spans="2:14" x14ac:dyDescent="0.2">
      <c r="B1241" s="44">
        <v>2018</v>
      </c>
      <c r="C1241" s="263">
        <v>43241</v>
      </c>
      <c r="D1241" s="264">
        <f t="shared" si="57"/>
        <v>1</v>
      </c>
      <c r="E1241" s="44">
        <v>112</v>
      </c>
      <c r="F1241" s="44">
        <v>6</v>
      </c>
      <c r="G1241" s="44">
        <v>141</v>
      </c>
      <c r="H1241" s="44">
        <v>147</v>
      </c>
      <c r="I1241" s="44">
        <v>1123</v>
      </c>
      <c r="J1241" s="44">
        <v>63</v>
      </c>
      <c r="K1241" s="44">
        <v>1444</v>
      </c>
      <c r="L1241" s="44">
        <v>1507</v>
      </c>
      <c r="M1241" s="44">
        <f t="shared" si="58"/>
        <v>166.28571428571428</v>
      </c>
      <c r="N1241" s="44">
        <f t="shared" si="59"/>
        <v>8.2857142857142865</v>
      </c>
    </row>
    <row r="1242" spans="2:14" x14ac:dyDescent="0.2">
      <c r="B1242" s="44">
        <v>2018</v>
      </c>
      <c r="C1242" s="263">
        <v>43242</v>
      </c>
      <c r="D1242" s="264">
        <f t="shared" si="57"/>
        <v>2</v>
      </c>
      <c r="E1242" s="44">
        <v>186</v>
      </c>
      <c r="F1242" s="44">
        <v>6</v>
      </c>
      <c r="G1242" s="44">
        <v>227</v>
      </c>
      <c r="H1242" s="44">
        <v>233</v>
      </c>
      <c r="I1242" s="44">
        <v>1147</v>
      </c>
      <c r="J1242" s="44">
        <v>63</v>
      </c>
      <c r="K1242" s="44">
        <v>1475</v>
      </c>
      <c r="L1242" s="44">
        <v>1538</v>
      </c>
      <c r="M1242" s="44">
        <f t="shared" si="58"/>
        <v>164.42857142857142</v>
      </c>
      <c r="N1242" s="44">
        <f t="shared" si="59"/>
        <v>9.2857142857142865</v>
      </c>
    </row>
    <row r="1243" spans="2:14" x14ac:dyDescent="0.2">
      <c r="B1243" s="44">
        <v>2018</v>
      </c>
      <c r="C1243" s="263">
        <v>43243</v>
      </c>
      <c r="D1243" s="264">
        <f t="shared" si="57"/>
        <v>3</v>
      </c>
      <c r="E1243" s="44">
        <v>157</v>
      </c>
      <c r="F1243" s="44">
        <v>9</v>
      </c>
      <c r="G1243" s="44">
        <v>191</v>
      </c>
      <c r="H1243" s="44">
        <v>200</v>
      </c>
      <c r="I1243" s="44">
        <v>1156</v>
      </c>
      <c r="J1243" s="44">
        <v>58</v>
      </c>
      <c r="K1243" s="44">
        <v>1488</v>
      </c>
      <c r="L1243" s="44">
        <v>1546</v>
      </c>
      <c r="M1243" s="44">
        <f t="shared" si="58"/>
        <v>166.28571428571428</v>
      </c>
      <c r="N1243" s="44">
        <f t="shared" si="59"/>
        <v>10</v>
      </c>
    </row>
    <row r="1244" spans="2:14" x14ac:dyDescent="0.2">
      <c r="B1244" s="44">
        <v>2018</v>
      </c>
      <c r="C1244" s="263">
        <v>43244</v>
      </c>
      <c r="D1244" s="264">
        <f t="shared" si="57"/>
        <v>4</v>
      </c>
      <c r="E1244" s="44">
        <v>167</v>
      </c>
      <c r="F1244" s="44">
        <v>7</v>
      </c>
      <c r="G1244" s="44">
        <v>196</v>
      </c>
      <c r="H1244" s="44">
        <v>203</v>
      </c>
      <c r="I1244" s="44">
        <v>1164</v>
      </c>
      <c r="J1244" s="44">
        <v>58</v>
      </c>
      <c r="K1244" s="44">
        <v>1483</v>
      </c>
      <c r="L1244" s="44">
        <v>1541</v>
      </c>
      <c r="M1244" s="44">
        <f t="shared" si="58"/>
        <v>163.71428571428572</v>
      </c>
      <c r="N1244" s="44">
        <f t="shared" si="59"/>
        <v>9.7142857142857135</v>
      </c>
    </row>
    <row r="1245" spans="2:14" x14ac:dyDescent="0.2">
      <c r="B1245" s="44">
        <v>2018</v>
      </c>
      <c r="C1245" s="263">
        <v>43245</v>
      </c>
      <c r="D1245" s="264">
        <f t="shared" si="57"/>
        <v>5</v>
      </c>
      <c r="E1245" s="44">
        <v>225</v>
      </c>
      <c r="F1245" s="44">
        <v>14</v>
      </c>
      <c r="G1245" s="44">
        <v>272</v>
      </c>
      <c r="H1245" s="44">
        <v>286</v>
      </c>
      <c r="I1245" s="44">
        <v>1151</v>
      </c>
      <c r="J1245" s="44">
        <v>65</v>
      </c>
      <c r="K1245" s="44">
        <v>1459</v>
      </c>
      <c r="L1245" s="44">
        <v>1524</v>
      </c>
      <c r="M1245" s="44">
        <f t="shared" si="58"/>
        <v>169.85714285714286</v>
      </c>
      <c r="N1245" s="44">
        <f t="shared" si="59"/>
        <v>10</v>
      </c>
    </row>
    <row r="1246" spans="2:14" x14ac:dyDescent="0.2">
      <c r="B1246" s="44">
        <v>2018</v>
      </c>
      <c r="C1246" s="263">
        <v>43246</v>
      </c>
      <c r="D1246" s="264">
        <f t="shared" si="57"/>
        <v>6</v>
      </c>
      <c r="E1246" s="44">
        <v>166</v>
      </c>
      <c r="F1246" s="44">
        <v>15</v>
      </c>
      <c r="G1246" s="44">
        <v>237</v>
      </c>
      <c r="H1246" s="44">
        <v>252</v>
      </c>
      <c r="I1246" s="44">
        <v>1164</v>
      </c>
      <c r="J1246" s="44">
        <v>70</v>
      </c>
      <c r="K1246" s="44">
        <v>1463</v>
      </c>
      <c r="L1246" s="44">
        <v>1533</v>
      </c>
      <c r="M1246" s="44">
        <f t="shared" si="58"/>
        <v>168.57142857142858</v>
      </c>
      <c r="N1246" s="44">
        <f t="shared" si="59"/>
        <v>10.142857142857142</v>
      </c>
    </row>
    <row r="1247" spans="2:14" x14ac:dyDescent="0.2">
      <c r="B1247" s="44">
        <v>2018</v>
      </c>
      <c r="C1247" s="263">
        <v>43247</v>
      </c>
      <c r="D1247" s="264">
        <f t="shared" si="57"/>
        <v>7</v>
      </c>
      <c r="E1247" s="44">
        <v>133</v>
      </c>
      <c r="F1247" s="44">
        <v>11</v>
      </c>
      <c r="G1247" s="44">
        <v>188</v>
      </c>
      <c r="H1247" s="44">
        <v>199</v>
      </c>
      <c r="I1247" s="44">
        <v>1146</v>
      </c>
      <c r="J1247" s="44">
        <v>68</v>
      </c>
      <c r="K1247" s="44">
        <v>1452</v>
      </c>
      <c r="L1247" s="44">
        <v>1520</v>
      </c>
      <c r="M1247" s="44">
        <f t="shared" si="58"/>
        <v>169.85714285714286</v>
      </c>
      <c r="N1247" s="44">
        <f t="shared" si="59"/>
        <v>9.8571428571428577</v>
      </c>
    </row>
    <row r="1248" spans="2:14" x14ac:dyDescent="0.2">
      <c r="B1248" s="44">
        <v>2018</v>
      </c>
      <c r="C1248" s="263">
        <v>43248</v>
      </c>
      <c r="D1248" s="264">
        <f t="shared" si="57"/>
        <v>1</v>
      </c>
      <c r="E1248" s="44">
        <v>155</v>
      </c>
      <c r="F1248" s="44">
        <v>8</v>
      </c>
      <c r="G1248" s="44">
        <v>185</v>
      </c>
      <c r="H1248" s="44">
        <v>193</v>
      </c>
      <c r="I1248" s="44">
        <v>1189</v>
      </c>
      <c r="J1248" s="44">
        <v>70</v>
      </c>
      <c r="K1248" s="44">
        <v>1496</v>
      </c>
      <c r="L1248" s="44">
        <v>1566</v>
      </c>
      <c r="M1248" s="44">
        <f t="shared" si="58"/>
        <v>171</v>
      </c>
      <c r="N1248" s="44">
        <f t="shared" si="59"/>
        <v>10</v>
      </c>
    </row>
    <row r="1249" spans="2:14" x14ac:dyDescent="0.2">
      <c r="B1249" s="44">
        <v>2018</v>
      </c>
      <c r="C1249" s="263">
        <v>43249</v>
      </c>
      <c r="D1249" s="264">
        <f t="shared" si="57"/>
        <v>2</v>
      </c>
      <c r="E1249" s="44">
        <v>177</v>
      </c>
      <c r="F1249" s="44">
        <v>7</v>
      </c>
      <c r="G1249" s="44">
        <v>248</v>
      </c>
      <c r="H1249" s="44">
        <v>255</v>
      </c>
      <c r="I1249" s="44">
        <v>1180</v>
      </c>
      <c r="J1249" s="44">
        <v>71</v>
      </c>
      <c r="K1249" s="44">
        <v>1517</v>
      </c>
      <c r="L1249" s="44">
        <v>1588</v>
      </c>
      <c r="M1249" s="44">
        <f t="shared" si="58"/>
        <v>163.14285714285714</v>
      </c>
      <c r="N1249" s="44">
        <f t="shared" si="59"/>
        <v>9.4285714285714288</v>
      </c>
    </row>
    <row r="1250" spans="2:14" x14ac:dyDescent="0.2">
      <c r="B1250" s="44">
        <v>2018</v>
      </c>
      <c r="C1250" s="263">
        <v>43250</v>
      </c>
      <c r="D1250" s="264">
        <f t="shared" si="57"/>
        <v>3</v>
      </c>
      <c r="E1250" s="44">
        <v>166</v>
      </c>
      <c r="F1250" s="44">
        <v>7</v>
      </c>
      <c r="G1250" s="44">
        <v>198</v>
      </c>
      <c r="H1250" s="44">
        <v>205</v>
      </c>
      <c r="I1250" s="44">
        <v>1189</v>
      </c>
      <c r="J1250" s="44">
        <v>69</v>
      </c>
      <c r="K1250" s="44">
        <v>1524</v>
      </c>
      <c r="L1250" s="44">
        <v>1593</v>
      </c>
      <c r="M1250" s="44">
        <f t="shared" si="58"/>
        <v>163.28571428571428</v>
      </c>
      <c r="N1250" s="44">
        <f t="shared" si="59"/>
        <v>9.8571428571428577</v>
      </c>
    </row>
    <row r="1251" spans="2:14" x14ac:dyDescent="0.2">
      <c r="B1251" s="44">
        <v>2018</v>
      </c>
      <c r="C1251" s="263">
        <v>43251</v>
      </c>
      <c r="D1251" s="264">
        <f t="shared" si="57"/>
        <v>4</v>
      </c>
      <c r="E1251" s="44">
        <v>175</v>
      </c>
      <c r="F1251" s="44">
        <v>8</v>
      </c>
      <c r="G1251" s="44">
        <v>215</v>
      </c>
      <c r="H1251" s="44">
        <v>223</v>
      </c>
      <c r="I1251" s="44">
        <v>1197</v>
      </c>
      <c r="J1251" s="44">
        <v>70</v>
      </c>
      <c r="K1251" s="44">
        <v>1543</v>
      </c>
      <c r="L1251" s="44">
        <v>1613</v>
      </c>
      <c r="M1251" s="44">
        <f t="shared" si="58"/>
        <v>163.71428571428572</v>
      </c>
      <c r="N1251" s="44">
        <f t="shared" si="59"/>
        <v>10.142857142857142</v>
      </c>
    </row>
    <row r="1252" spans="2:14" x14ac:dyDescent="0.2">
      <c r="B1252" s="44">
        <v>2018</v>
      </c>
      <c r="C1252" s="263">
        <v>43252</v>
      </c>
      <c r="D1252" s="264">
        <f t="shared" si="57"/>
        <v>5</v>
      </c>
      <c r="E1252" s="44">
        <v>170</v>
      </c>
      <c r="F1252" s="44">
        <v>10</v>
      </c>
      <c r="G1252" s="44">
        <v>195</v>
      </c>
      <c r="H1252" s="44">
        <v>205</v>
      </c>
      <c r="I1252" s="44">
        <v>1142</v>
      </c>
      <c r="J1252" s="44">
        <v>66</v>
      </c>
      <c r="K1252" s="44">
        <v>1466</v>
      </c>
      <c r="L1252" s="44">
        <v>1532</v>
      </c>
      <c r="M1252" s="44">
        <f t="shared" si="58"/>
        <v>164</v>
      </c>
      <c r="N1252" s="44">
        <f t="shared" si="59"/>
        <v>10.142857142857142</v>
      </c>
    </row>
    <row r="1253" spans="2:14" x14ac:dyDescent="0.2">
      <c r="B1253" s="44">
        <v>2018</v>
      </c>
      <c r="C1253" s="263">
        <v>43253</v>
      </c>
      <c r="D1253" s="264">
        <f t="shared" si="57"/>
        <v>6</v>
      </c>
      <c r="E1253" s="44">
        <v>167</v>
      </c>
      <c r="F1253" s="44">
        <v>18</v>
      </c>
      <c r="G1253" s="44">
        <v>215</v>
      </c>
      <c r="H1253" s="44">
        <v>233</v>
      </c>
      <c r="I1253" s="44">
        <v>1143</v>
      </c>
      <c r="J1253" s="44">
        <v>69</v>
      </c>
      <c r="K1253" s="44">
        <v>1444</v>
      </c>
      <c r="L1253" s="44">
        <v>1513</v>
      </c>
      <c r="M1253" s="44">
        <f t="shared" si="58"/>
        <v>163.14285714285714</v>
      </c>
      <c r="N1253" s="44">
        <f t="shared" si="59"/>
        <v>10.142857142857142</v>
      </c>
    </row>
    <row r="1254" spans="2:14" x14ac:dyDescent="0.2">
      <c r="B1254" s="44">
        <v>2018</v>
      </c>
      <c r="C1254" s="263">
        <v>43254</v>
      </c>
      <c r="D1254" s="264">
        <f t="shared" si="57"/>
        <v>7</v>
      </c>
      <c r="E1254" s="44">
        <v>136</v>
      </c>
      <c r="F1254" s="44">
        <v>13</v>
      </c>
      <c r="G1254" s="44">
        <v>191</v>
      </c>
      <c r="H1254" s="44">
        <v>204</v>
      </c>
      <c r="I1254" s="44">
        <v>1146</v>
      </c>
      <c r="J1254" s="44">
        <v>71</v>
      </c>
      <c r="K1254" s="44">
        <v>1447</v>
      </c>
      <c r="L1254" s="44">
        <v>1518</v>
      </c>
      <c r="M1254" s="44">
        <f t="shared" si="58"/>
        <v>165</v>
      </c>
      <c r="N1254" s="44">
        <f t="shared" si="59"/>
        <v>10.142857142857142</v>
      </c>
    </row>
    <row r="1255" spans="2:14" x14ac:dyDescent="0.2">
      <c r="B1255" s="44">
        <v>2018</v>
      </c>
      <c r="C1255" s="263">
        <v>43255</v>
      </c>
      <c r="D1255" s="264">
        <f t="shared" si="57"/>
        <v>1</v>
      </c>
      <c r="E1255" s="44">
        <v>157</v>
      </c>
      <c r="F1255" s="44">
        <v>8</v>
      </c>
      <c r="G1255" s="44">
        <v>192</v>
      </c>
      <c r="H1255" s="44">
        <v>200</v>
      </c>
      <c r="I1255" s="44">
        <v>1148</v>
      </c>
      <c r="J1255" s="44">
        <v>71</v>
      </c>
      <c r="K1255" s="44">
        <v>1454</v>
      </c>
      <c r="L1255" s="44">
        <v>1525</v>
      </c>
      <c r="M1255" s="44">
        <f t="shared" si="58"/>
        <v>162.14285714285714</v>
      </c>
      <c r="N1255" s="44">
        <f t="shared" si="59"/>
        <v>9.8571428571428577</v>
      </c>
    </row>
    <row r="1256" spans="2:14" x14ac:dyDescent="0.2">
      <c r="B1256" s="44">
        <v>2018</v>
      </c>
      <c r="C1256" s="263">
        <v>43256</v>
      </c>
      <c r="D1256" s="264">
        <f t="shared" si="57"/>
        <v>2</v>
      </c>
      <c r="E1256" s="44">
        <v>171</v>
      </c>
      <c r="F1256" s="44">
        <v>7</v>
      </c>
      <c r="G1256" s="44">
        <v>209</v>
      </c>
      <c r="H1256" s="44">
        <v>216</v>
      </c>
      <c r="I1256" s="44">
        <v>1142</v>
      </c>
      <c r="J1256" s="44">
        <v>71</v>
      </c>
      <c r="K1256" s="44">
        <v>1415</v>
      </c>
      <c r="L1256" s="44">
        <v>1486</v>
      </c>
      <c r="M1256" s="44">
        <f t="shared" si="58"/>
        <v>166.57142857142858</v>
      </c>
      <c r="N1256" s="44">
        <f t="shared" si="59"/>
        <v>10.428571428571429</v>
      </c>
    </row>
    <row r="1257" spans="2:14" x14ac:dyDescent="0.2">
      <c r="B1257" s="44">
        <v>2018</v>
      </c>
      <c r="C1257" s="263">
        <v>43257</v>
      </c>
      <c r="D1257" s="264">
        <f t="shared" si="57"/>
        <v>3</v>
      </c>
      <c r="E1257" s="44">
        <v>179</v>
      </c>
      <c r="F1257" s="44">
        <v>7</v>
      </c>
      <c r="G1257" s="44">
        <v>214</v>
      </c>
      <c r="H1257" s="44">
        <v>221</v>
      </c>
      <c r="I1257" s="44">
        <v>1155</v>
      </c>
      <c r="J1257" s="44">
        <v>71</v>
      </c>
      <c r="K1257" s="44">
        <v>1431</v>
      </c>
      <c r="L1257" s="44">
        <v>1502</v>
      </c>
      <c r="M1257" s="44">
        <f t="shared" si="58"/>
        <v>166.14285714285714</v>
      </c>
      <c r="N1257" s="44">
        <f t="shared" si="59"/>
        <v>9.4285714285714288</v>
      </c>
    </row>
    <row r="1258" spans="2:14" x14ac:dyDescent="0.2">
      <c r="B1258" s="44">
        <v>2018</v>
      </c>
      <c r="C1258" s="263">
        <v>43258</v>
      </c>
      <c r="D1258" s="264">
        <f t="shared" si="57"/>
        <v>4</v>
      </c>
      <c r="E1258" s="44">
        <v>155</v>
      </c>
      <c r="F1258" s="44">
        <v>6</v>
      </c>
      <c r="G1258" s="44">
        <v>190</v>
      </c>
      <c r="H1258" s="44">
        <v>196</v>
      </c>
      <c r="I1258" s="44">
        <v>1135</v>
      </c>
      <c r="J1258" s="44">
        <v>69</v>
      </c>
      <c r="K1258" s="44">
        <v>1406</v>
      </c>
      <c r="L1258" s="44">
        <v>1475</v>
      </c>
      <c r="M1258" s="44">
        <f t="shared" si="58"/>
        <v>167.57142857142858</v>
      </c>
      <c r="N1258" s="44">
        <f t="shared" si="59"/>
        <v>9.1428571428571423</v>
      </c>
    </row>
    <row r="1259" spans="2:14" x14ac:dyDescent="0.2">
      <c r="B1259" s="44">
        <v>2018</v>
      </c>
      <c r="C1259" s="263">
        <v>43259</v>
      </c>
      <c r="D1259" s="264">
        <f t="shared" si="57"/>
        <v>5</v>
      </c>
      <c r="E1259" s="44">
        <v>201</v>
      </c>
      <c r="F1259" s="44">
        <v>14</v>
      </c>
      <c r="G1259" s="44">
        <v>239</v>
      </c>
      <c r="H1259" s="44">
        <v>253</v>
      </c>
      <c r="I1259" s="44">
        <v>1166</v>
      </c>
      <c r="J1259" s="44">
        <v>73</v>
      </c>
      <c r="K1259" s="44">
        <v>1450</v>
      </c>
      <c r="L1259" s="44">
        <v>1523</v>
      </c>
      <c r="M1259" s="44">
        <f t="shared" si="58"/>
        <v>162.42857142857142</v>
      </c>
      <c r="N1259" s="44">
        <f t="shared" si="59"/>
        <v>8.5714285714285712</v>
      </c>
    </row>
    <row r="1260" spans="2:14" x14ac:dyDescent="0.2">
      <c r="B1260" s="44">
        <v>2018</v>
      </c>
      <c r="C1260" s="263">
        <v>43260</v>
      </c>
      <c r="D1260" s="264">
        <f t="shared" si="57"/>
        <v>6</v>
      </c>
      <c r="E1260" s="44">
        <v>164</v>
      </c>
      <c r="F1260" s="44">
        <v>11</v>
      </c>
      <c r="G1260" s="44">
        <v>203</v>
      </c>
      <c r="H1260" s="44">
        <v>214</v>
      </c>
      <c r="I1260" s="44">
        <v>1163</v>
      </c>
      <c r="J1260" s="44">
        <v>66</v>
      </c>
      <c r="K1260" s="44">
        <v>1438</v>
      </c>
      <c r="L1260" s="44">
        <v>1504</v>
      </c>
      <c r="M1260" s="44">
        <f t="shared" si="58"/>
        <v>161.57142857142858</v>
      </c>
      <c r="N1260" s="44">
        <f t="shared" si="59"/>
        <v>8</v>
      </c>
    </row>
    <row r="1261" spans="2:14" x14ac:dyDescent="0.2">
      <c r="B1261" s="44">
        <v>2018</v>
      </c>
      <c r="C1261" s="263">
        <v>43261</v>
      </c>
      <c r="D1261" s="264">
        <f t="shared" si="57"/>
        <v>7</v>
      </c>
      <c r="E1261" s="44">
        <v>146</v>
      </c>
      <c r="F1261" s="44">
        <v>11</v>
      </c>
      <c r="G1261" s="44">
        <v>209</v>
      </c>
      <c r="H1261" s="44">
        <v>220</v>
      </c>
      <c r="I1261" s="44">
        <v>1173</v>
      </c>
      <c r="J1261" s="44">
        <v>64</v>
      </c>
      <c r="K1261" s="44">
        <v>1456</v>
      </c>
      <c r="L1261" s="44">
        <v>1520</v>
      </c>
      <c r="M1261" s="44">
        <f t="shared" si="58"/>
        <v>158.42857142857142</v>
      </c>
      <c r="N1261" s="44">
        <f t="shared" si="59"/>
        <v>8.1428571428571423</v>
      </c>
    </row>
    <row r="1262" spans="2:14" x14ac:dyDescent="0.2">
      <c r="B1262" s="44">
        <v>2018</v>
      </c>
      <c r="C1262" s="263">
        <v>43262</v>
      </c>
      <c r="D1262" s="264">
        <f t="shared" si="57"/>
        <v>1</v>
      </c>
      <c r="E1262" s="44">
        <v>121</v>
      </c>
      <c r="F1262" s="44">
        <v>4</v>
      </c>
      <c r="G1262" s="44">
        <v>144</v>
      </c>
      <c r="H1262" s="44">
        <v>148</v>
      </c>
      <c r="I1262" s="44">
        <v>1137</v>
      </c>
      <c r="J1262" s="44">
        <v>60</v>
      </c>
      <c r="K1262" s="44">
        <v>1408</v>
      </c>
      <c r="L1262" s="44">
        <v>1468</v>
      </c>
      <c r="M1262" s="44">
        <f t="shared" si="58"/>
        <v>161.42857142857142</v>
      </c>
      <c r="N1262" s="44">
        <f t="shared" si="59"/>
        <v>8.2857142857142865</v>
      </c>
    </row>
    <row r="1263" spans="2:14" x14ac:dyDescent="0.2">
      <c r="B1263" s="44">
        <v>2018</v>
      </c>
      <c r="C1263" s="263">
        <v>43263</v>
      </c>
      <c r="D1263" s="264">
        <f t="shared" si="57"/>
        <v>2</v>
      </c>
      <c r="E1263" s="44">
        <v>165</v>
      </c>
      <c r="F1263" s="44">
        <v>3</v>
      </c>
      <c r="G1263" s="44">
        <v>194</v>
      </c>
      <c r="H1263" s="44">
        <v>197</v>
      </c>
      <c r="I1263" s="44">
        <v>1131</v>
      </c>
      <c r="J1263" s="44">
        <v>56</v>
      </c>
      <c r="K1263" s="44">
        <v>1393</v>
      </c>
      <c r="L1263" s="44">
        <v>1449</v>
      </c>
      <c r="M1263" s="44">
        <f t="shared" si="58"/>
        <v>161.71428571428572</v>
      </c>
      <c r="N1263" s="44">
        <f t="shared" si="59"/>
        <v>8.2857142857142865</v>
      </c>
    </row>
    <row r="1264" spans="2:14" x14ac:dyDescent="0.2">
      <c r="B1264" s="44">
        <v>2018</v>
      </c>
      <c r="C1264" s="263">
        <v>43264</v>
      </c>
      <c r="D1264" s="264">
        <f t="shared" si="57"/>
        <v>3</v>
      </c>
      <c r="E1264" s="44">
        <v>157</v>
      </c>
      <c r="F1264" s="44">
        <v>8</v>
      </c>
      <c r="G1264" s="44">
        <v>189</v>
      </c>
      <c r="H1264" s="44">
        <v>197</v>
      </c>
      <c r="I1264" s="44">
        <v>1109</v>
      </c>
      <c r="J1264" s="44">
        <v>57</v>
      </c>
      <c r="K1264" s="44">
        <v>1368</v>
      </c>
      <c r="L1264" s="44">
        <v>1425</v>
      </c>
      <c r="M1264" s="44">
        <f t="shared" si="58"/>
        <v>164.71428571428572</v>
      </c>
      <c r="N1264" s="44">
        <f t="shared" si="59"/>
        <v>8.7142857142857135</v>
      </c>
    </row>
    <row r="1265" spans="2:14" x14ac:dyDescent="0.2">
      <c r="B1265" s="44">
        <v>2018</v>
      </c>
      <c r="C1265" s="263">
        <v>43265</v>
      </c>
      <c r="D1265" s="264">
        <f t="shared" si="57"/>
        <v>4</v>
      </c>
      <c r="E1265" s="44">
        <v>176</v>
      </c>
      <c r="F1265" s="44">
        <v>7</v>
      </c>
      <c r="G1265" s="44">
        <v>218</v>
      </c>
      <c r="H1265" s="44">
        <v>225</v>
      </c>
      <c r="I1265" s="44">
        <v>1130</v>
      </c>
      <c r="J1265" s="44">
        <v>58</v>
      </c>
      <c r="K1265" s="44">
        <v>1396</v>
      </c>
      <c r="L1265" s="44">
        <v>1454</v>
      </c>
      <c r="M1265" s="44">
        <f t="shared" si="58"/>
        <v>165.42857142857142</v>
      </c>
      <c r="N1265" s="44">
        <f t="shared" si="59"/>
        <v>9</v>
      </c>
    </row>
    <row r="1266" spans="2:14" x14ac:dyDescent="0.2">
      <c r="B1266" s="44">
        <v>2018</v>
      </c>
      <c r="C1266" s="263">
        <v>43266</v>
      </c>
      <c r="D1266" s="264">
        <f t="shared" si="57"/>
        <v>5</v>
      </c>
      <c r="E1266" s="44">
        <v>203</v>
      </c>
      <c r="F1266" s="44">
        <v>14</v>
      </c>
      <c r="G1266" s="44">
        <v>249</v>
      </c>
      <c r="H1266" s="44">
        <v>263</v>
      </c>
      <c r="I1266" s="44">
        <v>1132</v>
      </c>
      <c r="J1266" s="44">
        <v>58</v>
      </c>
      <c r="K1266" s="44">
        <v>1406</v>
      </c>
      <c r="L1266" s="44">
        <v>1464</v>
      </c>
      <c r="M1266" s="44">
        <f t="shared" si="58"/>
        <v>172.42857142857142</v>
      </c>
      <c r="N1266" s="44">
        <f t="shared" si="59"/>
        <v>10.142857142857142</v>
      </c>
    </row>
    <row r="1267" spans="2:14" x14ac:dyDescent="0.2">
      <c r="B1267" s="44">
        <v>2018</v>
      </c>
      <c r="C1267" s="263">
        <v>43267</v>
      </c>
      <c r="D1267" s="264">
        <f t="shared" si="57"/>
        <v>6</v>
      </c>
      <c r="E1267" s="44">
        <v>185</v>
      </c>
      <c r="F1267" s="44">
        <v>14</v>
      </c>
      <c r="G1267" s="44">
        <v>236</v>
      </c>
      <c r="H1267" s="44">
        <v>250</v>
      </c>
      <c r="I1267" s="44">
        <v>1153</v>
      </c>
      <c r="J1267" s="44">
        <v>61</v>
      </c>
      <c r="K1267" s="44">
        <v>1439</v>
      </c>
      <c r="L1267" s="44">
        <v>1500</v>
      </c>
      <c r="M1267" s="44">
        <f t="shared" si="58"/>
        <v>174.71428571428572</v>
      </c>
      <c r="N1267" s="44">
        <f t="shared" si="59"/>
        <v>10.857142857142858</v>
      </c>
    </row>
    <row r="1268" spans="2:14" x14ac:dyDescent="0.2">
      <c r="B1268" s="44">
        <v>2018</v>
      </c>
      <c r="C1268" s="263">
        <v>43268</v>
      </c>
      <c r="D1268" s="264">
        <f t="shared" si="57"/>
        <v>7</v>
      </c>
      <c r="E1268" s="44">
        <v>151</v>
      </c>
      <c r="F1268" s="44">
        <v>13</v>
      </c>
      <c r="G1268" s="44">
        <v>224</v>
      </c>
      <c r="H1268" s="44">
        <v>237</v>
      </c>
      <c r="I1268" s="44">
        <v>1158</v>
      </c>
      <c r="J1268" s="44">
        <v>63</v>
      </c>
      <c r="K1268" s="44">
        <v>1454</v>
      </c>
      <c r="L1268" s="44">
        <v>1517</v>
      </c>
      <c r="M1268" s="44">
        <f t="shared" si="58"/>
        <v>179.85714285714286</v>
      </c>
      <c r="N1268" s="44">
        <f t="shared" si="59"/>
        <v>11.142857142857142</v>
      </c>
    </row>
    <row r="1269" spans="2:14" x14ac:dyDescent="0.2">
      <c r="B1269" s="44">
        <v>2018</v>
      </c>
      <c r="C1269" s="263">
        <v>43269</v>
      </c>
      <c r="D1269" s="264">
        <f t="shared" si="57"/>
        <v>1</v>
      </c>
      <c r="E1269" s="44">
        <v>170</v>
      </c>
      <c r="F1269" s="44">
        <v>12</v>
      </c>
      <c r="G1269" s="44">
        <v>201</v>
      </c>
      <c r="H1269" s="44">
        <v>213</v>
      </c>
      <c r="I1269" s="44">
        <v>1207</v>
      </c>
      <c r="J1269" s="44">
        <v>71</v>
      </c>
      <c r="K1269" s="44">
        <v>1511</v>
      </c>
      <c r="L1269" s="44">
        <v>1582</v>
      </c>
      <c r="M1269" s="44">
        <f t="shared" si="58"/>
        <v>185.28571428571428</v>
      </c>
      <c r="N1269" s="44">
        <f t="shared" si="59"/>
        <v>11.285714285714286</v>
      </c>
    </row>
    <row r="1270" spans="2:14" x14ac:dyDescent="0.2">
      <c r="B1270" s="44">
        <v>2018</v>
      </c>
      <c r="C1270" s="263">
        <v>43270</v>
      </c>
      <c r="D1270" s="264">
        <f t="shared" si="57"/>
        <v>2</v>
      </c>
      <c r="E1270" s="44">
        <v>181</v>
      </c>
      <c r="F1270" s="44">
        <v>8</v>
      </c>
      <c r="G1270" s="44">
        <v>209</v>
      </c>
      <c r="H1270" s="44">
        <v>217</v>
      </c>
      <c r="I1270" s="44">
        <v>1223</v>
      </c>
      <c r="J1270" s="44">
        <v>76</v>
      </c>
      <c r="K1270" s="44">
        <v>1526</v>
      </c>
      <c r="L1270" s="44">
        <v>1602</v>
      </c>
      <c r="M1270" s="44">
        <f t="shared" si="58"/>
        <v>191.57142857142858</v>
      </c>
      <c r="N1270" s="44">
        <f t="shared" si="59"/>
        <v>11</v>
      </c>
    </row>
    <row r="1271" spans="2:14" x14ac:dyDescent="0.2">
      <c r="B1271" s="44">
        <v>2018</v>
      </c>
      <c r="C1271" s="263">
        <v>43271</v>
      </c>
      <c r="D1271" s="264">
        <f t="shared" si="57"/>
        <v>3</v>
      </c>
      <c r="E1271" s="44">
        <v>193</v>
      </c>
      <c r="F1271" s="44">
        <v>10</v>
      </c>
      <c r="G1271" s="44">
        <v>254</v>
      </c>
      <c r="H1271" s="44">
        <v>264</v>
      </c>
      <c r="I1271" s="44">
        <v>1259</v>
      </c>
      <c r="J1271" s="44">
        <v>78</v>
      </c>
      <c r="K1271" s="44">
        <v>1591</v>
      </c>
      <c r="L1271" s="44">
        <v>1669</v>
      </c>
      <c r="M1271" s="44">
        <f t="shared" si="58"/>
        <v>193.28571428571428</v>
      </c>
      <c r="N1271" s="44">
        <f t="shared" si="59"/>
        <v>10.142857142857142</v>
      </c>
    </row>
    <row r="1272" spans="2:14" x14ac:dyDescent="0.2">
      <c r="B1272" s="44">
        <v>2018</v>
      </c>
      <c r="C1272" s="263">
        <v>43272</v>
      </c>
      <c r="D1272" s="264">
        <f t="shared" si="57"/>
        <v>4</v>
      </c>
      <c r="E1272" s="44">
        <v>214</v>
      </c>
      <c r="F1272" s="44">
        <v>8</v>
      </c>
      <c r="G1272" s="44">
        <v>258</v>
      </c>
      <c r="H1272" s="44">
        <v>266</v>
      </c>
      <c r="I1272" s="44">
        <v>1297</v>
      </c>
      <c r="J1272" s="44">
        <v>79</v>
      </c>
      <c r="K1272" s="44">
        <v>1631</v>
      </c>
      <c r="L1272" s="44">
        <v>1710</v>
      </c>
      <c r="M1272" s="44">
        <f t="shared" si="58"/>
        <v>196</v>
      </c>
      <c r="N1272" s="44">
        <f t="shared" si="59"/>
        <v>10</v>
      </c>
    </row>
    <row r="1273" spans="2:14" x14ac:dyDescent="0.2">
      <c r="B1273" s="44">
        <v>2018</v>
      </c>
      <c r="C1273" s="263">
        <v>43273</v>
      </c>
      <c r="D1273" s="264">
        <f t="shared" si="57"/>
        <v>5</v>
      </c>
      <c r="E1273" s="44">
        <v>247</v>
      </c>
      <c r="F1273" s="44">
        <v>12</v>
      </c>
      <c r="G1273" s="44">
        <v>300</v>
      </c>
      <c r="H1273" s="44">
        <v>312</v>
      </c>
      <c r="I1273" s="44">
        <v>1341</v>
      </c>
      <c r="J1273" s="44">
        <v>77</v>
      </c>
      <c r="K1273" s="44">
        <v>1682</v>
      </c>
      <c r="L1273" s="44">
        <v>1759</v>
      </c>
      <c r="M1273" s="44">
        <f t="shared" si="58"/>
        <v>199.42857142857142</v>
      </c>
      <c r="N1273" s="44">
        <f t="shared" si="59"/>
        <v>9.1428571428571423</v>
      </c>
    </row>
    <row r="1274" spans="2:14" x14ac:dyDescent="0.2">
      <c r="B1274" s="44">
        <v>2018</v>
      </c>
      <c r="C1274" s="263">
        <v>43274</v>
      </c>
      <c r="D1274" s="264">
        <f t="shared" si="57"/>
        <v>6</v>
      </c>
      <c r="E1274" s="44">
        <v>197</v>
      </c>
      <c r="F1274" s="44">
        <v>8</v>
      </c>
      <c r="G1274" s="44">
        <v>239</v>
      </c>
      <c r="H1274" s="44">
        <v>247</v>
      </c>
      <c r="I1274" s="44">
        <v>1353</v>
      </c>
      <c r="J1274" s="44">
        <v>71</v>
      </c>
      <c r="K1274" s="44">
        <v>1685</v>
      </c>
      <c r="L1274" s="44">
        <v>1756</v>
      </c>
      <c r="M1274" s="44">
        <f t="shared" si="58"/>
        <v>204.57142857142858</v>
      </c>
      <c r="N1274" s="44">
        <f t="shared" si="59"/>
        <v>9</v>
      </c>
    </row>
    <row r="1275" spans="2:14" x14ac:dyDescent="0.2">
      <c r="B1275" s="44">
        <v>2018</v>
      </c>
      <c r="C1275" s="263">
        <v>43275</v>
      </c>
      <c r="D1275" s="264">
        <f t="shared" si="57"/>
        <v>7</v>
      </c>
      <c r="E1275" s="44">
        <v>170</v>
      </c>
      <c r="F1275" s="44">
        <v>12</v>
      </c>
      <c r="G1275" s="44">
        <v>222</v>
      </c>
      <c r="H1275" s="44">
        <v>234</v>
      </c>
      <c r="I1275" s="44">
        <v>1372</v>
      </c>
      <c r="J1275" s="44">
        <v>70</v>
      </c>
      <c r="K1275" s="44">
        <v>1683</v>
      </c>
      <c r="L1275" s="44">
        <v>1753</v>
      </c>
      <c r="M1275" s="44">
        <f t="shared" si="58"/>
        <v>210</v>
      </c>
      <c r="N1275" s="44">
        <f t="shared" si="59"/>
        <v>8.7142857142857135</v>
      </c>
    </row>
    <row r="1276" spans="2:14" x14ac:dyDescent="0.2">
      <c r="B1276" s="44">
        <v>2018</v>
      </c>
      <c r="C1276" s="263">
        <v>43276</v>
      </c>
      <c r="D1276" s="264">
        <f t="shared" si="57"/>
        <v>1</v>
      </c>
      <c r="E1276" s="44">
        <v>194</v>
      </c>
      <c r="F1276" s="44">
        <v>6</v>
      </c>
      <c r="G1276" s="44">
        <v>238</v>
      </c>
      <c r="H1276" s="44">
        <v>244</v>
      </c>
      <c r="I1276" s="44">
        <v>1396</v>
      </c>
      <c r="J1276" s="44">
        <v>64</v>
      </c>
      <c r="K1276" s="44">
        <v>1720</v>
      </c>
      <c r="L1276" s="44">
        <v>1784</v>
      </c>
      <c r="M1276" s="44">
        <f t="shared" si="58"/>
        <v>208</v>
      </c>
      <c r="N1276" s="44">
        <f t="shared" si="59"/>
        <v>9</v>
      </c>
    </row>
    <row r="1277" spans="2:14" x14ac:dyDescent="0.2">
      <c r="B1277" s="44">
        <v>2018</v>
      </c>
      <c r="C1277" s="263">
        <v>43277</v>
      </c>
      <c r="D1277" s="264">
        <f t="shared" si="57"/>
        <v>2</v>
      </c>
      <c r="E1277" s="44">
        <v>217</v>
      </c>
      <c r="F1277" s="44">
        <v>7</v>
      </c>
      <c r="G1277" s="44">
        <v>267</v>
      </c>
      <c r="H1277" s="44">
        <v>274</v>
      </c>
      <c r="I1277" s="44">
        <v>1432</v>
      </c>
      <c r="J1277" s="44">
        <v>63</v>
      </c>
      <c r="K1277" s="44">
        <v>1778</v>
      </c>
      <c r="L1277" s="44">
        <v>1841</v>
      </c>
      <c r="M1277" s="44">
        <f t="shared" si="58"/>
        <v>203.42857142857142</v>
      </c>
      <c r="N1277" s="44">
        <f t="shared" si="59"/>
        <v>8.4285714285714288</v>
      </c>
    </row>
    <row r="1278" spans="2:14" x14ac:dyDescent="0.2">
      <c r="B1278" s="44">
        <v>2018</v>
      </c>
      <c r="C1278" s="263">
        <v>43278</v>
      </c>
      <c r="D1278" s="264">
        <f t="shared" si="57"/>
        <v>3</v>
      </c>
      <c r="E1278" s="44">
        <v>231</v>
      </c>
      <c r="F1278" s="44">
        <v>8</v>
      </c>
      <c r="G1278" s="44">
        <v>274</v>
      </c>
      <c r="H1278" s="44">
        <v>282</v>
      </c>
      <c r="I1278" s="44">
        <v>1470</v>
      </c>
      <c r="J1278" s="44">
        <v>61</v>
      </c>
      <c r="K1278" s="44">
        <v>1798</v>
      </c>
      <c r="L1278" s="44">
        <v>1859</v>
      </c>
      <c r="M1278" s="44">
        <f t="shared" si="58"/>
        <v>202</v>
      </c>
      <c r="N1278" s="44">
        <f t="shared" si="59"/>
        <v>9.1428571428571423</v>
      </c>
    </row>
    <row r="1279" spans="2:14" x14ac:dyDescent="0.2">
      <c r="B1279" s="44">
        <v>2018</v>
      </c>
      <c r="C1279" s="263">
        <v>43279</v>
      </c>
      <c r="D1279" s="264">
        <f t="shared" si="57"/>
        <v>4</v>
      </c>
      <c r="E1279" s="44">
        <v>200</v>
      </c>
      <c r="F1279" s="44">
        <v>10</v>
      </c>
      <c r="G1279" s="44">
        <v>237</v>
      </c>
      <c r="H1279" s="44">
        <v>247</v>
      </c>
      <c r="I1279" s="44">
        <v>1456</v>
      </c>
      <c r="J1279" s="44">
        <v>63</v>
      </c>
      <c r="K1279" s="44">
        <v>1777</v>
      </c>
      <c r="L1279" s="44">
        <v>1840</v>
      </c>
      <c r="M1279" s="44">
        <f t="shared" si="58"/>
        <v>200.71428571428572</v>
      </c>
      <c r="N1279" s="44">
        <f t="shared" si="59"/>
        <v>8.7142857142857135</v>
      </c>
    </row>
    <row r="1280" spans="2:14" x14ac:dyDescent="0.2">
      <c r="B1280" s="44">
        <v>2018</v>
      </c>
      <c r="C1280" s="263">
        <v>43280</v>
      </c>
      <c r="D1280" s="264">
        <f t="shared" si="57"/>
        <v>5</v>
      </c>
      <c r="E1280" s="44">
        <v>215</v>
      </c>
      <c r="F1280" s="44">
        <v>8</v>
      </c>
      <c r="G1280" s="44">
        <v>267</v>
      </c>
      <c r="H1280" s="44">
        <v>275</v>
      </c>
      <c r="I1280" s="44">
        <v>1424</v>
      </c>
      <c r="J1280" s="44">
        <v>59</v>
      </c>
      <c r="K1280" s="44">
        <v>1744</v>
      </c>
      <c r="L1280" s="44">
        <v>1803</v>
      </c>
      <c r="M1280" s="44">
        <f t="shared" si="58"/>
        <v>197.85714285714286</v>
      </c>
      <c r="N1280" s="44">
        <f t="shared" si="59"/>
        <v>9</v>
      </c>
    </row>
    <row r="1281" spans="2:14" x14ac:dyDescent="0.2">
      <c r="B1281" s="44">
        <v>2018</v>
      </c>
      <c r="C1281" s="263">
        <v>43281</v>
      </c>
      <c r="D1281" s="264">
        <f t="shared" si="57"/>
        <v>6</v>
      </c>
      <c r="E1281" s="44">
        <v>187</v>
      </c>
      <c r="F1281" s="44">
        <v>13</v>
      </c>
      <c r="G1281" s="44">
        <v>238</v>
      </c>
      <c r="H1281" s="44">
        <v>251</v>
      </c>
      <c r="I1281" s="44">
        <v>1414</v>
      </c>
      <c r="J1281" s="44">
        <v>64</v>
      </c>
      <c r="K1281" s="44">
        <v>1743</v>
      </c>
      <c r="L1281" s="44">
        <v>1807</v>
      </c>
      <c r="M1281" s="44">
        <f t="shared" si="58"/>
        <v>190.57142857142858</v>
      </c>
      <c r="N1281" s="44">
        <f t="shared" si="59"/>
        <v>9.4285714285714288</v>
      </c>
    </row>
    <row r="1282" spans="2:14" x14ac:dyDescent="0.2">
      <c r="B1282" s="44">
        <v>2018</v>
      </c>
      <c r="C1282" s="263">
        <v>43282</v>
      </c>
      <c r="D1282" s="264">
        <f t="shared" si="57"/>
        <v>7</v>
      </c>
      <c r="E1282" s="44">
        <v>161</v>
      </c>
      <c r="F1282" s="44">
        <v>9</v>
      </c>
      <c r="G1282" s="44">
        <v>223</v>
      </c>
      <c r="H1282" s="44">
        <v>232</v>
      </c>
      <c r="I1282" s="44">
        <v>1405</v>
      </c>
      <c r="J1282" s="44">
        <v>61</v>
      </c>
      <c r="K1282" s="44">
        <v>1744</v>
      </c>
      <c r="L1282" s="44">
        <v>1805</v>
      </c>
      <c r="M1282" s="44">
        <f t="shared" si="58"/>
        <v>186.57142857142858</v>
      </c>
      <c r="N1282" s="44">
        <f t="shared" si="59"/>
        <v>9.7142857142857135</v>
      </c>
    </row>
    <row r="1283" spans="2:14" x14ac:dyDescent="0.2">
      <c r="B1283" s="44">
        <v>2018</v>
      </c>
      <c r="C1283" s="263">
        <v>43283</v>
      </c>
      <c r="D1283" s="264">
        <f t="shared" si="57"/>
        <v>1</v>
      </c>
      <c r="E1283" s="44">
        <v>174</v>
      </c>
      <c r="F1283" s="44">
        <v>8</v>
      </c>
      <c r="G1283" s="44">
        <v>209</v>
      </c>
      <c r="H1283" s="44">
        <v>217</v>
      </c>
      <c r="I1283" s="44">
        <v>1385</v>
      </c>
      <c r="J1283" s="44">
        <v>63</v>
      </c>
      <c r="K1283" s="44">
        <v>1715</v>
      </c>
      <c r="L1283" s="44">
        <v>1778</v>
      </c>
      <c r="M1283" s="44">
        <f t="shared" si="58"/>
        <v>183</v>
      </c>
      <c r="N1283" s="44">
        <f t="shared" si="59"/>
        <v>8.8571428571428577</v>
      </c>
    </row>
    <row r="1284" spans="2:14" x14ac:dyDescent="0.2">
      <c r="B1284" s="44">
        <v>2018</v>
      </c>
      <c r="C1284" s="263">
        <v>43284</v>
      </c>
      <c r="D1284" s="264">
        <f t="shared" si="57"/>
        <v>2</v>
      </c>
      <c r="E1284" s="44">
        <v>166</v>
      </c>
      <c r="F1284" s="44">
        <v>10</v>
      </c>
      <c r="G1284" s="44">
        <v>195</v>
      </c>
      <c r="H1284" s="44">
        <v>205</v>
      </c>
      <c r="I1284" s="44">
        <v>1334</v>
      </c>
      <c r="J1284" s="44">
        <v>66</v>
      </c>
      <c r="K1284" s="44">
        <v>1643</v>
      </c>
      <c r="L1284" s="44">
        <v>1709</v>
      </c>
      <c r="M1284" s="44">
        <f t="shared" si="58"/>
        <v>179.57142857142858</v>
      </c>
      <c r="N1284" s="44">
        <f t="shared" si="59"/>
        <v>9.7142857142857135</v>
      </c>
    </row>
    <row r="1285" spans="2:14" x14ac:dyDescent="0.2">
      <c r="B1285" s="44">
        <v>2018</v>
      </c>
      <c r="C1285" s="263">
        <v>43285</v>
      </c>
      <c r="D1285" s="264">
        <f t="shared" si="57"/>
        <v>3</v>
      </c>
      <c r="E1285" s="44">
        <v>203</v>
      </c>
      <c r="F1285" s="44">
        <v>10</v>
      </c>
      <c r="G1285" s="44">
        <v>265</v>
      </c>
      <c r="H1285" s="44">
        <v>275</v>
      </c>
      <c r="I1285" s="44">
        <v>1306</v>
      </c>
      <c r="J1285" s="44">
        <v>68</v>
      </c>
      <c r="K1285" s="44">
        <v>1634</v>
      </c>
      <c r="L1285" s="44">
        <v>1702</v>
      </c>
      <c r="M1285" s="44">
        <f t="shared" si="58"/>
        <v>179</v>
      </c>
      <c r="N1285" s="44">
        <f t="shared" si="59"/>
        <v>10.428571428571429</v>
      </c>
    </row>
    <row r="1286" spans="2:14" x14ac:dyDescent="0.2">
      <c r="B1286" s="44">
        <v>2018</v>
      </c>
      <c r="C1286" s="263">
        <v>43286</v>
      </c>
      <c r="D1286" s="264">
        <f t="shared" ref="D1286:D1349" si="60">IF(WEEKDAY(C1286)-1=0,7,WEEKDAY(C1286)-1)</f>
        <v>4</v>
      </c>
      <c r="E1286" s="44">
        <v>175</v>
      </c>
      <c r="F1286" s="44">
        <v>4</v>
      </c>
      <c r="G1286" s="44">
        <v>225</v>
      </c>
      <c r="H1286" s="44">
        <v>229</v>
      </c>
      <c r="I1286" s="44">
        <v>1281</v>
      </c>
      <c r="J1286" s="44">
        <v>62</v>
      </c>
      <c r="K1286" s="44">
        <v>1622</v>
      </c>
      <c r="L1286" s="44">
        <v>1684</v>
      </c>
      <c r="M1286" s="44">
        <f t="shared" si="58"/>
        <v>178.71428571428572</v>
      </c>
      <c r="N1286" s="44">
        <f t="shared" si="59"/>
        <v>11.285714285714286</v>
      </c>
    </row>
    <row r="1287" spans="2:14" x14ac:dyDescent="0.2">
      <c r="B1287" s="44">
        <v>2018</v>
      </c>
      <c r="C1287" s="263">
        <v>43287</v>
      </c>
      <c r="D1287" s="264">
        <f t="shared" si="60"/>
        <v>5</v>
      </c>
      <c r="E1287" s="44">
        <v>191</v>
      </c>
      <c r="F1287" s="44">
        <v>14</v>
      </c>
      <c r="G1287" s="44">
        <v>254</v>
      </c>
      <c r="H1287" s="44">
        <v>268</v>
      </c>
      <c r="I1287" s="44">
        <v>1257</v>
      </c>
      <c r="J1287" s="44">
        <v>68</v>
      </c>
      <c r="K1287" s="44">
        <v>1609</v>
      </c>
      <c r="L1287" s="44">
        <v>1677</v>
      </c>
      <c r="M1287" s="44">
        <f t="shared" si="58"/>
        <v>180</v>
      </c>
      <c r="N1287" s="44">
        <f t="shared" si="59"/>
        <v>11.714285714285714</v>
      </c>
    </row>
    <row r="1288" spans="2:14" x14ac:dyDescent="0.2">
      <c r="B1288" s="44">
        <v>2018</v>
      </c>
      <c r="C1288" s="263">
        <v>43288</v>
      </c>
      <c r="D1288" s="264">
        <f t="shared" si="60"/>
        <v>6</v>
      </c>
      <c r="E1288" s="44">
        <v>183</v>
      </c>
      <c r="F1288" s="44">
        <v>18</v>
      </c>
      <c r="G1288" s="44">
        <v>257</v>
      </c>
      <c r="H1288" s="44">
        <v>275</v>
      </c>
      <c r="I1288" s="44">
        <v>1253</v>
      </c>
      <c r="J1288" s="44">
        <v>73</v>
      </c>
      <c r="K1288" s="44">
        <v>1628</v>
      </c>
      <c r="L1288" s="44">
        <v>1701</v>
      </c>
      <c r="M1288" s="44">
        <f t="shared" si="58"/>
        <v>186.71428571428572</v>
      </c>
      <c r="N1288" s="44">
        <f t="shared" si="59"/>
        <v>11.571428571428571</v>
      </c>
    </row>
    <row r="1289" spans="2:14" x14ac:dyDescent="0.2">
      <c r="B1289" s="44">
        <v>2018</v>
      </c>
      <c r="C1289" s="263">
        <v>43289</v>
      </c>
      <c r="D1289" s="264">
        <f t="shared" si="60"/>
        <v>7</v>
      </c>
      <c r="E1289" s="44">
        <v>159</v>
      </c>
      <c r="F1289" s="44">
        <v>15</v>
      </c>
      <c r="G1289" s="44">
        <v>228</v>
      </c>
      <c r="H1289" s="44">
        <v>243</v>
      </c>
      <c r="I1289" s="44">
        <v>1251</v>
      </c>
      <c r="J1289" s="44">
        <v>79</v>
      </c>
      <c r="K1289" s="44">
        <v>1633</v>
      </c>
      <c r="L1289" s="44">
        <v>1712</v>
      </c>
      <c r="M1289" s="44">
        <f t="shared" ref="M1289:M1352" si="61">(E1286+E1287+E1288+E1289+E1290+E1291+E1292)/7</f>
        <v>184</v>
      </c>
      <c r="N1289" s="44">
        <f t="shared" ref="N1289:N1352" si="62">(F1286+F1287+F1288+F1289+F1290+F1291+F1292)/7</f>
        <v>12.142857142857142</v>
      </c>
    </row>
    <row r="1290" spans="2:14" x14ac:dyDescent="0.2">
      <c r="B1290" s="44">
        <v>2018</v>
      </c>
      <c r="C1290" s="263">
        <v>43290</v>
      </c>
      <c r="D1290" s="264">
        <f t="shared" si="60"/>
        <v>1</v>
      </c>
      <c r="E1290" s="44">
        <v>183</v>
      </c>
      <c r="F1290" s="44">
        <v>11</v>
      </c>
      <c r="G1290" s="44">
        <v>230</v>
      </c>
      <c r="H1290" s="44">
        <v>241</v>
      </c>
      <c r="I1290" s="44">
        <v>1260</v>
      </c>
      <c r="J1290" s="44">
        <v>82</v>
      </c>
      <c r="K1290" s="44">
        <v>1654</v>
      </c>
      <c r="L1290" s="44">
        <v>1736</v>
      </c>
      <c r="M1290" s="44">
        <f t="shared" si="61"/>
        <v>185.71428571428572</v>
      </c>
      <c r="N1290" s="44">
        <f t="shared" si="62"/>
        <v>13.142857142857142</v>
      </c>
    </row>
    <row r="1291" spans="2:14" x14ac:dyDescent="0.2">
      <c r="B1291" s="44">
        <v>2018</v>
      </c>
      <c r="C1291" s="263">
        <v>43291</v>
      </c>
      <c r="D1291" s="264">
        <f t="shared" si="60"/>
        <v>2</v>
      </c>
      <c r="E1291" s="44">
        <v>213</v>
      </c>
      <c r="F1291" s="44">
        <v>9</v>
      </c>
      <c r="G1291" s="44">
        <v>267</v>
      </c>
      <c r="H1291" s="44">
        <v>276</v>
      </c>
      <c r="I1291" s="44">
        <v>1307</v>
      </c>
      <c r="J1291" s="44">
        <v>81</v>
      </c>
      <c r="K1291" s="44">
        <v>1726</v>
      </c>
      <c r="L1291" s="44">
        <v>1807</v>
      </c>
      <c r="M1291" s="44">
        <f t="shared" si="61"/>
        <v>185.57142857142858</v>
      </c>
      <c r="N1291" s="44">
        <f t="shared" si="62"/>
        <v>13.571428571428571</v>
      </c>
    </row>
    <row r="1292" spans="2:14" x14ac:dyDescent="0.2">
      <c r="B1292" s="44">
        <v>2018</v>
      </c>
      <c r="C1292" s="263">
        <v>43292</v>
      </c>
      <c r="D1292" s="264">
        <f t="shared" si="60"/>
        <v>3</v>
      </c>
      <c r="E1292" s="44">
        <v>184</v>
      </c>
      <c r="F1292" s="44">
        <v>14</v>
      </c>
      <c r="G1292" s="44">
        <v>246</v>
      </c>
      <c r="H1292" s="44">
        <v>260</v>
      </c>
      <c r="I1292" s="44">
        <v>1288</v>
      </c>
      <c r="J1292" s="44">
        <v>85</v>
      </c>
      <c r="K1292" s="44">
        <v>1707</v>
      </c>
      <c r="L1292" s="44">
        <v>1792</v>
      </c>
      <c r="M1292" s="44">
        <f t="shared" si="61"/>
        <v>181.71428571428572</v>
      </c>
      <c r="N1292" s="44">
        <f t="shared" si="62"/>
        <v>12.428571428571429</v>
      </c>
    </row>
    <row r="1293" spans="2:14" x14ac:dyDescent="0.2">
      <c r="B1293" s="44">
        <v>2018</v>
      </c>
      <c r="C1293" s="263">
        <v>43293</v>
      </c>
      <c r="D1293" s="264">
        <f t="shared" si="60"/>
        <v>4</v>
      </c>
      <c r="E1293" s="44">
        <v>187</v>
      </c>
      <c r="F1293" s="44">
        <v>11</v>
      </c>
      <c r="G1293" s="44">
        <v>241</v>
      </c>
      <c r="H1293" s="44">
        <v>252</v>
      </c>
      <c r="I1293" s="44">
        <v>1300</v>
      </c>
      <c r="J1293" s="44">
        <v>92</v>
      </c>
      <c r="K1293" s="44">
        <v>1723</v>
      </c>
      <c r="L1293" s="44">
        <v>1815</v>
      </c>
      <c r="M1293" s="44">
        <f t="shared" si="61"/>
        <v>184.42857142857142</v>
      </c>
      <c r="N1293" s="44">
        <f t="shared" si="62"/>
        <v>12.285714285714286</v>
      </c>
    </row>
    <row r="1294" spans="2:14" x14ac:dyDescent="0.2">
      <c r="B1294" s="44">
        <v>2018</v>
      </c>
      <c r="C1294" s="263">
        <v>43294</v>
      </c>
      <c r="D1294" s="264">
        <f t="shared" si="60"/>
        <v>5</v>
      </c>
      <c r="E1294" s="44">
        <v>190</v>
      </c>
      <c r="F1294" s="44">
        <v>17</v>
      </c>
      <c r="G1294" s="44">
        <v>227</v>
      </c>
      <c r="H1294" s="44">
        <v>244</v>
      </c>
      <c r="I1294" s="44">
        <v>1299</v>
      </c>
      <c r="J1294" s="44">
        <v>95</v>
      </c>
      <c r="K1294" s="44">
        <v>1696</v>
      </c>
      <c r="L1294" s="44">
        <v>1791</v>
      </c>
      <c r="M1294" s="44">
        <f t="shared" si="61"/>
        <v>179.85714285714286</v>
      </c>
      <c r="N1294" s="44">
        <f t="shared" si="62"/>
        <v>11.142857142857142</v>
      </c>
    </row>
    <row r="1295" spans="2:14" x14ac:dyDescent="0.2">
      <c r="B1295" s="44">
        <v>2018</v>
      </c>
      <c r="C1295" s="263">
        <v>43295</v>
      </c>
      <c r="D1295" s="264">
        <f t="shared" si="60"/>
        <v>6</v>
      </c>
      <c r="E1295" s="44">
        <v>156</v>
      </c>
      <c r="F1295" s="44">
        <v>10</v>
      </c>
      <c r="G1295" s="44">
        <v>202</v>
      </c>
      <c r="H1295" s="44">
        <v>212</v>
      </c>
      <c r="I1295" s="44">
        <v>1272</v>
      </c>
      <c r="J1295" s="44">
        <v>87</v>
      </c>
      <c r="K1295" s="44">
        <v>1641</v>
      </c>
      <c r="L1295" s="44">
        <v>1728</v>
      </c>
      <c r="M1295" s="44">
        <f t="shared" si="61"/>
        <v>169</v>
      </c>
      <c r="N1295" s="44">
        <f t="shared" si="62"/>
        <v>12</v>
      </c>
    </row>
    <row r="1296" spans="2:14" x14ac:dyDescent="0.2">
      <c r="B1296" s="44">
        <v>2018</v>
      </c>
      <c r="C1296" s="263">
        <v>43296</v>
      </c>
      <c r="D1296" s="264">
        <f t="shared" si="60"/>
        <v>7</v>
      </c>
      <c r="E1296" s="44">
        <v>178</v>
      </c>
      <c r="F1296" s="44">
        <v>14</v>
      </c>
      <c r="G1296" s="44">
        <v>241</v>
      </c>
      <c r="H1296" s="44">
        <v>255</v>
      </c>
      <c r="I1296" s="44">
        <v>1291</v>
      </c>
      <c r="J1296" s="44">
        <v>86</v>
      </c>
      <c r="K1296" s="44">
        <v>1654</v>
      </c>
      <c r="L1296" s="44">
        <v>1740</v>
      </c>
      <c r="M1296" s="44">
        <f t="shared" si="61"/>
        <v>164.28571428571428</v>
      </c>
      <c r="N1296" s="44">
        <f t="shared" si="62"/>
        <v>11.285714285714286</v>
      </c>
    </row>
    <row r="1297" spans="2:14" x14ac:dyDescent="0.2">
      <c r="B1297" s="44">
        <v>2018</v>
      </c>
      <c r="C1297" s="263">
        <v>43297</v>
      </c>
      <c r="D1297" s="264">
        <f t="shared" si="60"/>
        <v>1</v>
      </c>
      <c r="E1297" s="44">
        <v>151</v>
      </c>
      <c r="F1297" s="44">
        <v>3</v>
      </c>
      <c r="G1297" s="44">
        <v>196</v>
      </c>
      <c r="H1297" s="44">
        <v>199</v>
      </c>
      <c r="I1297" s="44">
        <v>1259</v>
      </c>
      <c r="J1297" s="44">
        <v>78</v>
      </c>
      <c r="K1297" s="44">
        <v>1620</v>
      </c>
      <c r="L1297" s="44">
        <v>1698</v>
      </c>
      <c r="M1297" s="44">
        <f t="shared" si="61"/>
        <v>159.71428571428572</v>
      </c>
      <c r="N1297" s="44">
        <f t="shared" si="62"/>
        <v>11</v>
      </c>
    </row>
    <row r="1298" spans="2:14" x14ac:dyDescent="0.2">
      <c r="B1298" s="44">
        <v>2018</v>
      </c>
      <c r="C1298" s="263">
        <v>43298</v>
      </c>
      <c r="D1298" s="264">
        <f t="shared" si="60"/>
        <v>2</v>
      </c>
      <c r="E1298" s="44">
        <v>137</v>
      </c>
      <c r="F1298" s="44">
        <v>15</v>
      </c>
      <c r="G1298" s="44">
        <v>165</v>
      </c>
      <c r="H1298" s="44">
        <v>180</v>
      </c>
      <c r="I1298" s="44">
        <v>1183</v>
      </c>
      <c r="J1298" s="44">
        <v>84</v>
      </c>
      <c r="K1298" s="44">
        <v>1518</v>
      </c>
      <c r="L1298" s="44">
        <v>1602</v>
      </c>
      <c r="M1298" s="44">
        <f t="shared" si="61"/>
        <v>157.28571428571428</v>
      </c>
      <c r="N1298" s="44">
        <f t="shared" si="62"/>
        <v>9.4285714285714288</v>
      </c>
    </row>
    <row r="1299" spans="2:14" x14ac:dyDescent="0.2">
      <c r="B1299" s="44">
        <v>2018</v>
      </c>
      <c r="C1299" s="263">
        <v>43299</v>
      </c>
      <c r="D1299" s="264">
        <f t="shared" si="60"/>
        <v>3</v>
      </c>
      <c r="E1299" s="44">
        <v>151</v>
      </c>
      <c r="F1299" s="44">
        <v>9</v>
      </c>
      <c r="G1299" s="44">
        <v>206</v>
      </c>
      <c r="H1299" s="44">
        <v>215</v>
      </c>
      <c r="I1299" s="44">
        <v>1150</v>
      </c>
      <c r="J1299" s="44">
        <v>79</v>
      </c>
      <c r="K1299" s="44">
        <v>1478</v>
      </c>
      <c r="L1299" s="44">
        <v>1557</v>
      </c>
      <c r="M1299" s="44">
        <f t="shared" si="61"/>
        <v>155.57142857142858</v>
      </c>
      <c r="N1299" s="44">
        <f t="shared" si="62"/>
        <v>9.1428571428571423</v>
      </c>
    </row>
    <row r="1300" spans="2:14" x14ac:dyDescent="0.2">
      <c r="B1300" s="44">
        <v>2018</v>
      </c>
      <c r="C1300" s="263">
        <v>43300</v>
      </c>
      <c r="D1300" s="264">
        <f t="shared" si="60"/>
        <v>4</v>
      </c>
      <c r="E1300" s="44">
        <v>155</v>
      </c>
      <c r="F1300" s="44">
        <v>9</v>
      </c>
      <c r="G1300" s="44">
        <v>183</v>
      </c>
      <c r="H1300" s="44">
        <v>192</v>
      </c>
      <c r="I1300" s="44">
        <v>1118</v>
      </c>
      <c r="J1300" s="44">
        <v>77</v>
      </c>
      <c r="K1300" s="44">
        <v>1420</v>
      </c>
      <c r="L1300" s="44">
        <v>1497</v>
      </c>
      <c r="M1300" s="44">
        <f t="shared" si="61"/>
        <v>149.14285714285714</v>
      </c>
      <c r="N1300" s="44">
        <f t="shared" si="62"/>
        <v>9.5714285714285712</v>
      </c>
    </row>
    <row r="1301" spans="2:14" x14ac:dyDescent="0.2">
      <c r="B1301" s="44">
        <v>2018</v>
      </c>
      <c r="C1301" s="263">
        <v>43301</v>
      </c>
      <c r="D1301" s="264">
        <f t="shared" si="60"/>
        <v>5</v>
      </c>
      <c r="E1301" s="44">
        <v>173</v>
      </c>
      <c r="F1301" s="44">
        <v>6</v>
      </c>
      <c r="G1301" s="44">
        <v>233</v>
      </c>
      <c r="H1301" s="44">
        <v>239</v>
      </c>
      <c r="I1301" s="44">
        <v>1101</v>
      </c>
      <c r="J1301" s="44">
        <v>66</v>
      </c>
      <c r="K1301" s="44">
        <v>1426</v>
      </c>
      <c r="L1301" s="44">
        <v>1492</v>
      </c>
      <c r="M1301" s="44">
        <f t="shared" si="61"/>
        <v>147</v>
      </c>
      <c r="N1301" s="44">
        <f t="shared" si="62"/>
        <v>10</v>
      </c>
    </row>
    <row r="1302" spans="2:14" x14ac:dyDescent="0.2">
      <c r="B1302" s="44">
        <v>2018</v>
      </c>
      <c r="C1302" s="263">
        <v>43302</v>
      </c>
      <c r="D1302" s="264">
        <f t="shared" si="60"/>
        <v>6</v>
      </c>
      <c r="E1302" s="44">
        <v>144</v>
      </c>
      <c r="F1302" s="44">
        <v>8</v>
      </c>
      <c r="G1302" s="44">
        <v>192</v>
      </c>
      <c r="H1302" s="44">
        <v>200</v>
      </c>
      <c r="I1302" s="44">
        <v>1089</v>
      </c>
      <c r="J1302" s="44">
        <v>64</v>
      </c>
      <c r="K1302" s="44">
        <v>1416</v>
      </c>
      <c r="L1302" s="44">
        <v>1480</v>
      </c>
      <c r="M1302" s="44">
        <f t="shared" si="61"/>
        <v>149</v>
      </c>
      <c r="N1302" s="44">
        <f t="shared" si="62"/>
        <v>9.4285714285714288</v>
      </c>
    </row>
    <row r="1303" spans="2:14" x14ac:dyDescent="0.2">
      <c r="B1303" s="44">
        <v>2018</v>
      </c>
      <c r="C1303" s="263">
        <v>43303</v>
      </c>
      <c r="D1303" s="264">
        <f t="shared" si="60"/>
        <v>7</v>
      </c>
      <c r="E1303" s="44">
        <v>133</v>
      </c>
      <c r="F1303" s="44">
        <v>17</v>
      </c>
      <c r="G1303" s="44">
        <v>191</v>
      </c>
      <c r="H1303" s="44">
        <v>208</v>
      </c>
      <c r="I1303" s="44">
        <v>1044</v>
      </c>
      <c r="J1303" s="44">
        <v>67</v>
      </c>
      <c r="K1303" s="44">
        <v>1366</v>
      </c>
      <c r="L1303" s="44">
        <v>1433</v>
      </c>
      <c r="M1303" s="44">
        <f t="shared" si="61"/>
        <v>148.71428571428572</v>
      </c>
      <c r="N1303" s="44">
        <f t="shared" si="62"/>
        <v>9.1428571428571423</v>
      </c>
    </row>
    <row r="1304" spans="2:14" x14ac:dyDescent="0.2">
      <c r="B1304" s="44">
        <v>2018</v>
      </c>
      <c r="C1304" s="263">
        <v>43304</v>
      </c>
      <c r="D1304" s="264">
        <f t="shared" si="60"/>
        <v>1</v>
      </c>
      <c r="E1304" s="44">
        <v>136</v>
      </c>
      <c r="F1304" s="44">
        <v>6</v>
      </c>
      <c r="G1304" s="44">
        <v>176</v>
      </c>
      <c r="H1304" s="44">
        <v>182</v>
      </c>
      <c r="I1304" s="44">
        <v>1029</v>
      </c>
      <c r="J1304" s="44">
        <v>70</v>
      </c>
      <c r="K1304" s="44">
        <v>1346</v>
      </c>
      <c r="L1304" s="44">
        <v>1416</v>
      </c>
      <c r="M1304" s="44">
        <f t="shared" si="61"/>
        <v>151.71428571428572</v>
      </c>
      <c r="N1304" s="44">
        <f t="shared" si="62"/>
        <v>9.1428571428571423</v>
      </c>
    </row>
    <row r="1305" spans="2:14" x14ac:dyDescent="0.2">
      <c r="B1305" s="44">
        <v>2018</v>
      </c>
      <c r="C1305" s="263">
        <v>43305</v>
      </c>
      <c r="D1305" s="264">
        <f t="shared" si="60"/>
        <v>2</v>
      </c>
      <c r="E1305" s="44">
        <v>151</v>
      </c>
      <c r="F1305" s="44">
        <v>11</v>
      </c>
      <c r="G1305" s="44">
        <v>179</v>
      </c>
      <c r="H1305" s="44">
        <v>190</v>
      </c>
      <c r="I1305" s="44">
        <v>1043</v>
      </c>
      <c r="J1305" s="44">
        <v>66</v>
      </c>
      <c r="K1305" s="44">
        <v>1360</v>
      </c>
      <c r="L1305" s="44">
        <v>1426</v>
      </c>
      <c r="M1305" s="44">
        <f t="shared" si="61"/>
        <v>151.71428571428572</v>
      </c>
      <c r="N1305" s="44">
        <f t="shared" si="62"/>
        <v>10.142857142857142</v>
      </c>
    </row>
    <row r="1306" spans="2:14" x14ac:dyDescent="0.2">
      <c r="B1306" s="44">
        <v>2018</v>
      </c>
      <c r="C1306" s="263">
        <v>43306</v>
      </c>
      <c r="D1306" s="264">
        <f t="shared" si="60"/>
        <v>3</v>
      </c>
      <c r="E1306" s="44">
        <v>149</v>
      </c>
      <c r="F1306" s="44">
        <v>7</v>
      </c>
      <c r="G1306" s="44">
        <v>186</v>
      </c>
      <c r="H1306" s="44">
        <v>193</v>
      </c>
      <c r="I1306" s="44">
        <v>1041</v>
      </c>
      <c r="J1306" s="44">
        <v>64</v>
      </c>
      <c r="K1306" s="44">
        <v>1340</v>
      </c>
      <c r="L1306" s="44">
        <v>1404</v>
      </c>
      <c r="M1306" s="44">
        <f t="shared" si="61"/>
        <v>149.57142857142858</v>
      </c>
      <c r="N1306" s="44">
        <f t="shared" si="62"/>
        <v>10.285714285714286</v>
      </c>
    </row>
    <row r="1307" spans="2:14" x14ac:dyDescent="0.2">
      <c r="B1307" s="44">
        <v>2018</v>
      </c>
      <c r="C1307" s="263">
        <v>43307</v>
      </c>
      <c r="D1307" s="264">
        <f t="shared" si="60"/>
        <v>4</v>
      </c>
      <c r="E1307" s="44">
        <v>176</v>
      </c>
      <c r="F1307" s="44">
        <v>9</v>
      </c>
      <c r="G1307" s="44">
        <v>213</v>
      </c>
      <c r="H1307" s="44">
        <v>222</v>
      </c>
      <c r="I1307" s="44">
        <v>1062</v>
      </c>
      <c r="J1307" s="44">
        <v>64</v>
      </c>
      <c r="K1307" s="44">
        <v>1370</v>
      </c>
      <c r="L1307" s="44">
        <v>1434</v>
      </c>
      <c r="M1307" s="44">
        <f t="shared" si="61"/>
        <v>148.71428571428572</v>
      </c>
      <c r="N1307" s="44">
        <f t="shared" si="62"/>
        <v>9.1428571428571423</v>
      </c>
    </row>
    <row r="1308" spans="2:14" x14ac:dyDescent="0.2">
      <c r="B1308" s="44">
        <v>2018</v>
      </c>
      <c r="C1308" s="263">
        <v>43308</v>
      </c>
      <c r="D1308" s="264">
        <f t="shared" si="60"/>
        <v>5</v>
      </c>
      <c r="E1308" s="44">
        <v>173</v>
      </c>
      <c r="F1308" s="44">
        <v>13</v>
      </c>
      <c r="G1308" s="44">
        <v>215</v>
      </c>
      <c r="H1308" s="44">
        <v>228</v>
      </c>
      <c r="I1308" s="44">
        <v>1062</v>
      </c>
      <c r="J1308" s="44">
        <v>71</v>
      </c>
      <c r="K1308" s="44">
        <v>1352</v>
      </c>
      <c r="L1308" s="44">
        <v>1423</v>
      </c>
      <c r="M1308" s="44">
        <f t="shared" si="61"/>
        <v>146.28571428571428</v>
      </c>
      <c r="N1308" s="44">
        <f t="shared" si="62"/>
        <v>10</v>
      </c>
    </row>
    <row r="1309" spans="2:14" x14ac:dyDescent="0.2">
      <c r="B1309" s="44">
        <v>2018</v>
      </c>
      <c r="C1309" s="263">
        <v>43309</v>
      </c>
      <c r="D1309" s="264">
        <f t="shared" si="60"/>
        <v>6</v>
      </c>
      <c r="E1309" s="44">
        <v>129</v>
      </c>
      <c r="F1309" s="44">
        <v>9</v>
      </c>
      <c r="G1309" s="44">
        <v>174</v>
      </c>
      <c r="H1309" s="44">
        <v>183</v>
      </c>
      <c r="I1309" s="44">
        <v>1047</v>
      </c>
      <c r="J1309" s="44">
        <v>72</v>
      </c>
      <c r="K1309" s="44">
        <v>1334</v>
      </c>
      <c r="L1309" s="44">
        <v>1406</v>
      </c>
      <c r="M1309" s="44">
        <f t="shared" si="61"/>
        <v>146.71428571428572</v>
      </c>
      <c r="N1309" s="44">
        <f t="shared" si="62"/>
        <v>10</v>
      </c>
    </row>
    <row r="1310" spans="2:14" x14ac:dyDescent="0.2">
      <c r="B1310" s="44">
        <v>2018</v>
      </c>
      <c r="C1310" s="263">
        <v>43310</v>
      </c>
      <c r="D1310" s="264">
        <f t="shared" si="60"/>
        <v>7</v>
      </c>
      <c r="E1310" s="44">
        <v>127</v>
      </c>
      <c r="F1310" s="44">
        <v>9</v>
      </c>
      <c r="G1310" s="44">
        <v>169</v>
      </c>
      <c r="H1310" s="44">
        <v>178</v>
      </c>
      <c r="I1310" s="44">
        <v>1041</v>
      </c>
      <c r="J1310" s="44">
        <v>64</v>
      </c>
      <c r="K1310" s="44">
        <v>1312</v>
      </c>
      <c r="L1310" s="44">
        <v>1376</v>
      </c>
      <c r="M1310" s="44">
        <f t="shared" si="61"/>
        <v>147.57142857142858</v>
      </c>
      <c r="N1310" s="44">
        <f t="shared" si="62"/>
        <v>10.428571428571429</v>
      </c>
    </row>
    <row r="1311" spans="2:14" x14ac:dyDescent="0.2">
      <c r="B1311" s="44">
        <v>2018</v>
      </c>
      <c r="C1311" s="263">
        <v>43311</v>
      </c>
      <c r="D1311" s="264">
        <f t="shared" si="60"/>
        <v>1</v>
      </c>
      <c r="E1311" s="44">
        <v>119</v>
      </c>
      <c r="F1311" s="44">
        <v>12</v>
      </c>
      <c r="G1311" s="44">
        <v>155</v>
      </c>
      <c r="H1311" s="44">
        <v>167</v>
      </c>
      <c r="I1311" s="44">
        <v>1024</v>
      </c>
      <c r="J1311" s="44">
        <v>70</v>
      </c>
      <c r="K1311" s="44">
        <v>1291</v>
      </c>
      <c r="L1311" s="44">
        <v>1361</v>
      </c>
      <c r="M1311" s="44">
        <f t="shared" si="61"/>
        <v>146.28571428571428</v>
      </c>
      <c r="N1311" s="44">
        <f t="shared" si="62"/>
        <v>10.857142857142858</v>
      </c>
    </row>
    <row r="1312" spans="2:14" x14ac:dyDescent="0.2">
      <c r="B1312" s="44">
        <v>2018</v>
      </c>
      <c r="C1312" s="263">
        <v>43312</v>
      </c>
      <c r="D1312" s="264">
        <f t="shared" si="60"/>
        <v>2</v>
      </c>
      <c r="E1312" s="44">
        <v>154</v>
      </c>
      <c r="F1312" s="44">
        <v>11</v>
      </c>
      <c r="G1312" s="44">
        <v>189</v>
      </c>
      <c r="H1312" s="44">
        <v>200</v>
      </c>
      <c r="I1312" s="44">
        <v>1027</v>
      </c>
      <c r="J1312" s="44">
        <v>70</v>
      </c>
      <c r="K1312" s="44">
        <v>1301</v>
      </c>
      <c r="L1312" s="44">
        <v>1371</v>
      </c>
      <c r="M1312" s="44">
        <f t="shared" si="61"/>
        <v>146.42857142857142</v>
      </c>
      <c r="N1312" s="44">
        <f t="shared" si="62"/>
        <v>9.5714285714285712</v>
      </c>
    </row>
    <row r="1313" spans="2:14" x14ac:dyDescent="0.2">
      <c r="B1313" s="44">
        <v>2018</v>
      </c>
      <c r="C1313" s="263">
        <v>43313</v>
      </c>
      <c r="D1313" s="264">
        <f t="shared" si="60"/>
        <v>3</v>
      </c>
      <c r="E1313" s="44">
        <v>155</v>
      </c>
      <c r="F1313" s="44">
        <v>10</v>
      </c>
      <c r="G1313" s="44">
        <v>189</v>
      </c>
      <c r="H1313" s="44">
        <v>199</v>
      </c>
      <c r="I1313" s="44">
        <v>1033</v>
      </c>
      <c r="J1313" s="44">
        <v>73</v>
      </c>
      <c r="K1313" s="44">
        <v>1304</v>
      </c>
      <c r="L1313" s="44">
        <v>1377</v>
      </c>
      <c r="M1313" s="44">
        <f t="shared" si="61"/>
        <v>150.71428571428572</v>
      </c>
      <c r="N1313" s="44">
        <f t="shared" si="62"/>
        <v>9.7142857142857135</v>
      </c>
    </row>
    <row r="1314" spans="2:14" x14ac:dyDescent="0.2">
      <c r="B1314" s="44">
        <v>2018</v>
      </c>
      <c r="C1314" s="263">
        <v>43314</v>
      </c>
      <c r="D1314" s="264">
        <f t="shared" si="60"/>
        <v>4</v>
      </c>
      <c r="E1314" s="44">
        <v>167</v>
      </c>
      <c r="F1314" s="44">
        <v>12</v>
      </c>
      <c r="G1314" s="44">
        <v>220</v>
      </c>
      <c r="H1314" s="44">
        <v>232</v>
      </c>
      <c r="I1314" s="44">
        <v>1024</v>
      </c>
      <c r="J1314" s="44">
        <v>76</v>
      </c>
      <c r="K1314" s="44">
        <v>1311</v>
      </c>
      <c r="L1314" s="44">
        <v>1387</v>
      </c>
      <c r="M1314" s="44">
        <f t="shared" si="61"/>
        <v>149.42857142857142</v>
      </c>
      <c r="N1314" s="44">
        <f t="shared" si="62"/>
        <v>9.4285714285714288</v>
      </c>
    </row>
    <row r="1315" spans="2:14" x14ac:dyDescent="0.2">
      <c r="B1315" s="44">
        <v>2018</v>
      </c>
      <c r="C1315" s="263">
        <v>43315</v>
      </c>
      <c r="D1315" s="264">
        <f t="shared" si="60"/>
        <v>5</v>
      </c>
      <c r="E1315" s="44">
        <v>174</v>
      </c>
      <c r="F1315" s="44">
        <v>4</v>
      </c>
      <c r="G1315" s="44">
        <v>230</v>
      </c>
      <c r="H1315" s="44">
        <v>234</v>
      </c>
      <c r="I1315" s="44">
        <v>1025</v>
      </c>
      <c r="J1315" s="44">
        <v>67</v>
      </c>
      <c r="K1315" s="44">
        <v>1326</v>
      </c>
      <c r="L1315" s="44">
        <v>1393</v>
      </c>
      <c r="M1315" s="44">
        <f t="shared" si="61"/>
        <v>151</v>
      </c>
      <c r="N1315" s="44">
        <f t="shared" si="62"/>
        <v>8.8571428571428577</v>
      </c>
    </row>
    <row r="1316" spans="2:14" x14ac:dyDescent="0.2">
      <c r="B1316" s="44">
        <v>2018</v>
      </c>
      <c r="C1316" s="263">
        <v>43316</v>
      </c>
      <c r="D1316" s="264">
        <f t="shared" si="60"/>
        <v>6</v>
      </c>
      <c r="E1316" s="44">
        <v>159</v>
      </c>
      <c r="F1316" s="44">
        <v>10</v>
      </c>
      <c r="G1316" s="44">
        <v>205</v>
      </c>
      <c r="H1316" s="44">
        <v>215</v>
      </c>
      <c r="I1316" s="44">
        <v>1055</v>
      </c>
      <c r="J1316" s="44">
        <v>68</v>
      </c>
      <c r="K1316" s="44">
        <v>1357</v>
      </c>
      <c r="L1316" s="44">
        <v>1425</v>
      </c>
      <c r="M1316" s="44">
        <f t="shared" si="61"/>
        <v>148.71428571428572</v>
      </c>
      <c r="N1316" s="44">
        <f t="shared" si="62"/>
        <v>8</v>
      </c>
    </row>
    <row r="1317" spans="2:14" x14ac:dyDescent="0.2">
      <c r="B1317" s="44">
        <v>2018</v>
      </c>
      <c r="C1317" s="263">
        <v>43317</v>
      </c>
      <c r="D1317" s="264">
        <f t="shared" si="60"/>
        <v>7</v>
      </c>
      <c r="E1317" s="44">
        <v>118</v>
      </c>
      <c r="F1317" s="44">
        <v>7</v>
      </c>
      <c r="G1317" s="44">
        <v>172</v>
      </c>
      <c r="H1317" s="44">
        <v>179</v>
      </c>
      <c r="I1317" s="44">
        <v>1046</v>
      </c>
      <c r="J1317" s="44">
        <v>66</v>
      </c>
      <c r="K1317" s="44">
        <v>1360</v>
      </c>
      <c r="L1317" s="44">
        <v>1426</v>
      </c>
      <c r="M1317" s="44">
        <f t="shared" si="61"/>
        <v>145.28571428571428</v>
      </c>
      <c r="N1317" s="44">
        <f t="shared" si="62"/>
        <v>7.2857142857142856</v>
      </c>
    </row>
    <row r="1318" spans="2:14" x14ac:dyDescent="0.2">
      <c r="B1318" s="44">
        <v>2018</v>
      </c>
      <c r="C1318" s="263">
        <v>43318</v>
      </c>
      <c r="D1318" s="264">
        <f t="shared" si="60"/>
        <v>1</v>
      </c>
      <c r="E1318" s="44">
        <v>130</v>
      </c>
      <c r="F1318" s="44">
        <v>8</v>
      </c>
      <c r="G1318" s="44">
        <v>154</v>
      </c>
      <c r="H1318" s="44">
        <v>162</v>
      </c>
      <c r="I1318" s="44">
        <v>1057</v>
      </c>
      <c r="J1318" s="44">
        <v>62</v>
      </c>
      <c r="K1318" s="44">
        <v>1359</v>
      </c>
      <c r="L1318" s="44">
        <v>1421</v>
      </c>
      <c r="M1318" s="44">
        <f t="shared" si="61"/>
        <v>135.42857142857142</v>
      </c>
      <c r="N1318" s="44">
        <f t="shared" si="62"/>
        <v>6.5714285714285712</v>
      </c>
    </row>
    <row r="1319" spans="2:14" x14ac:dyDescent="0.2">
      <c r="B1319" s="44">
        <v>2018</v>
      </c>
      <c r="C1319" s="263">
        <v>43319</v>
      </c>
      <c r="D1319" s="264">
        <f t="shared" si="60"/>
        <v>2</v>
      </c>
      <c r="E1319" s="44">
        <v>138</v>
      </c>
      <c r="F1319" s="44">
        <v>5</v>
      </c>
      <c r="G1319" s="44">
        <v>169</v>
      </c>
      <c r="H1319" s="44">
        <v>174</v>
      </c>
      <c r="I1319" s="44">
        <v>1041</v>
      </c>
      <c r="J1319" s="44">
        <v>56</v>
      </c>
      <c r="K1319" s="44">
        <v>1339</v>
      </c>
      <c r="L1319" s="44">
        <v>1395</v>
      </c>
      <c r="M1319" s="44">
        <f t="shared" si="61"/>
        <v>131</v>
      </c>
      <c r="N1319" s="44">
        <f t="shared" si="62"/>
        <v>7.2857142857142856</v>
      </c>
    </row>
    <row r="1320" spans="2:14" x14ac:dyDescent="0.2">
      <c r="B1320" s="44">
        <v>2018</v>
      </c>
      <c r="C1320" s="263">
        <v>43320</v>
      </c>
      <c r="D1320" s="264">
        <f t="shared" si="60"/>
        <v>3</v>
      </c>
      <c r="E1320" s="44">
        <v>131</v>
      </c>
      <c r="F1320" s="44">
        <v>5</v>
      </c>
      <c r="G1320" s="44">
        <v>162</v>
      </c>
      <c r="H1320" s="44">
        <v>167</v>
      </c>
      <c r="I1320" s="44">
        <v>1017</v>
      </c>
      <c r="J1320" s="44">
        <v>51</v>
      </c>
      <c r="K1320" s="44">
        <v>1312</v>
      </c>
      <c r="L1320" s="44">
        <v>1363</v>
      </c>
      <c r="M1320" s="44">
        <f t="shared" si="61"/>
        <v>127.71428571428571</v>
      </c>
      <c r="N1320" s="44">
        <f t="shared" si="62"/>
        <v>7</v>
      </c>
    </row>
    <row r="1321" spans="2:14" x14ac:dyDescent="0.2">
      <c r="B1321" s="44">
        <v>2018</v>
      </c>
      <c r="C1321" s="263">
        <v>43321</v>
      </c>
      <c r="D1321" s="264">
        <f t="shared" si="60"/>
        <v>4</v>
      </c>
      <c r="E1321" s="44">
        <v>98</v>
      </c>
      <c r="F1321" s="44">
        <v>7</v>
      </c>
      <c r="G1321" s="44">
        <v>130</v>
      </c>
      <c r="H1321" s="44">
        <v>137</v>
      </c>
      <c r="I1321" s="44">
        <v>948</v>
      </c>
      <c r="J1321" s="44">
        <v>46</v>
      </c>
      <c r="K1321" s="44">
        <v>1222</v>
      </c>
      <c r="L1321" s="44">
        <v>1268</v>
      </c>
      <c r="M1321" s="44">
        <f t="shared" si="61"/>
        <v>129.71428571428572</v>
      </c>
      <c r="N1321" s="44">
        <f t="shared" si="62"/>
        <v>7.1428571428571432</v>
      </c>
    </row>
    <row r="1322" spans="2:14" x14ac:dyDescent="0.2">
      <c r="B1322" s="44">
        <v>2018</v>
      </c>
      <c r="C1322" s="263">
        <v>43322</v>
      </c>
      <c r="D1322" s="264">
        <f t="shared" si="60"/>
        <v>5</v>
      </c>
      <c r="E1322" s="44">
        <v>143</v>
      </c>
      <c r="F1322" s="44">
        <v>9</v>
      </c>
      <c r="G1322" s="44">
        <v>186</v>
      </c>
      <c r="H1322" s="44">
        <v>195</v>
      </c>
      <c r="I1322" s="44">
        <v>917</v>
      </c>
      <c r="J1322" s="44">
        <v>51</v>
      </c>
      <c r="K1322" s="44">
        <v>1178</v>
      </c>
      <c r="L1322" s="44">
        <v>1229</v>
      </c>
      <c r="M1322" s="44">
        <f t="shared" si="61"/>
        <v>127.85714285714286</v>
      </c>
      <c r="N1322" s="44">
        <f t="shared" si="62"/>
        <v>7.2857142857142856</v>
      </c>
    </row>
    <row r="1323" spans="2:14" x14ac:dyDescent="0.2">
      <c r="B1323" s="44">
        <v>2018</v>
      </c>
      <c r="C1323" s="263">
        <v>43323</v>
      </c>
      <c r="D1323" s="264">
        <f t="shared" si="60"/>
        <v>6</v>
      </c>
      <c r="E1323" s="44">
        <v>136</v>
      </c>
      <c r="F1323" s="44">
        <v>8</v>
      </c>
      <c r="G1323" s="44">
        <v>202</v>
      </c>
      <c r="H1323" s="44">
        <v>210</v>
      </c>
      <c r="I1323" s="44">
        <v>894</v>
      </c>
      <c r="J1323" s="44">
        <v>49</v>
      </c>
      <c r="K1323" s="44">
        <v>1175</v>
      </c>
      <c r="L1323" s="44">
        <v>1224</v>
      </c>
      <c r="M1323" s="44">
        <f t="shared" si="61"/>
        <v>128.57142857142858</v>
      </c>
      <c r="N1323" s="44">
        <f t="shared" si="62"/>
        <v>8</v>
      </c>
    </row>
    <row r="1324" spans="2:14" x14ac:dyDescent="0.2">
      <c r="B1324" s="44">
        <v>2018</v>
      </c>
      <c r="C1324" s="263">
        <v>43324</v>
      </c>
      <c r="D1324" s="264">
        <f t="shared" si="60"/>
        <v>7</v>
      </c>
      <c r="E1324" s="44">
        <v>132</v>
      </c>
      <c r="F1324" s="44">
        <v>8</v>
      </c>
      <c r="G1324" s="44">
        <v>192</v>
      </c>
      <c r="H1324" s="44">
        <v>200</v>
      </c>
      <c r="I1324" s="44">
        <v>908</v>
      </c>
      <c r="J1324" s="44">
        <v>50</v>
      </c>
      <c r="K1324" s="44">
        <v>1195</v>
      </c>
      <c r="L1324" s="44">
        <v>1245</v>
      </c>
      <c r="M1324" s="44">
        <f t="shared" si="61"/>
        <v>126.85714285714286</v>
      </c>
      <c r="N1324" s="44">
        <f t="shared" si="62"/>
        <v>9.7142857142857135</v>
      </c>
    </row>
    <row r="1325" spans="2:14" x14ac:dyDescent="0.2">
      <c r="B1325" s="44">
        <v>2018</v>
      </c>
      <c r="C1325" s="263">
        <v>43325</v>
      </c>
      <c r="D1325" s="264">
        <f t="shared" si="60"/>
        <v>1</v>
      </c>
      <c r="E1325" s="44">
        <v>117</v>
      </c>
      <c r="F1325" s="44">
        <v>9</v>
      </c>
      <c r="G1325" s="44">
        <v>145</v>
      </c>
      <c r="H1325" s="44">
        <v>154</v>
      </c>
      <c r="I1325" s="44">
        <v>895</v>
      </c>
      <c r="J1325" s="44">
        <v>51</v>
      </c>
      <c r="K1325" s="44">
        <v>1186</v>
      </c>
      <c r="L1325" s="44">
        <v>1237</v>
      </c>
      <c r="M1325" s="44">
        <f t="shared" si="61"/>
        <v>132.14285714285714</v>
      </c>
      <c r="N1325" s="44">
        <f t="shared" si="62"/>
        <v>10.285714285714286</v>
      </c>
    </row>
    <row r="1326" spans="2:14" x14ac:dyDescent="0.2">
      <c r="B1326" s="44">
        <v>2018</v>
      </c>
      <c r="C1326" s="263">
        <v>43326</v>
      </c>
      <c r="D1326" s="264">
        <f t="shared" si="60"/>
        <v>2</v>
      </c>
      <c r="E1326" s="44">
        <v>143</v>
      </c>
      <c r="F1326" s="44">
        <v>10</v>
      </c>
      <c r="G1326" s="44">
        <v>188</v>
      </c>
      <c r="H1326" s="44">
        <v>198</v>
      </c>
      <c r="I1326" s="44">
        <v>900</v>
      </c>
      <c r="J1326" s="44">
        <v>56</v>
      </c>
      <c r="K1326" s="44">
        <v>1205</v>
      </c>
      <c r="L1326" s="44">
        <v>1261</v>
      </c>
      <c r="M1326" s="44">
        <f t="shared" si="61"/>
        <v>128.14285714285714</v>
      </c>
      <c r="N1326" s="44">
        <f t="shared" si="62"/>
        <v>9.8571428571428577</v>
      </c>
    </row>
    <row r="1327" spans="2:14" x14ac:dyDescent="0.2">
      <c r="B1327" s="44">
        <v>2018</v>
      </c>
      <c r="C1327" s="263">
        <v>43327</v>
      </c>
      <c r="D1327" s="264">
        <f t="shared" si="60"/>
        <v>3</v>
      </c>
      <c r="E1327" s="44">
        <v>119</v>
      </c>
      <c r="F1327" s="44">
        <v>17</v>
      </c>
      <c r="G1327" s="44">
        <v>158</v>
      </c>
      <c r="H1327" s="44">
        <v>175</v>
      </c>
      <c r="I1327" s="44">
        <v>888</v>
      </c>
      <c r="J1327" s="44">
        <v>68</v>
      </c>
      <c r="K1327" s="44">
        <v>1201</v>
      </c>
      <c r="L1327" s="44">
        <v>1269</v>
      </c>
      <c r="M1327" s="44">
        <f t="shared" si="61"/>
        <v>127.71428571428571</v>
      </c>
      <c r="N1327" s="44">
        <f t="shared" si="62"/>
        <v>9.8571428571428577</v>
      </c>
    </row>
    <row r="1328" spans="2:14" x14ac:dyDescent="0.2">
      <c r="B1328" s="44">
        <v>2018</v>
      </c>
      <c r="C1328" s="263">
        <v>43328</v>
      </c>
      <c r="D1328" s="264">
        <f t="shared" si="60"/>
        <v>4</v>
      </c>
      <c r="E1328" s="44">
        <v>135</v>
      </c>
      <c r="F1328" s="44">
        <v>11</v>
      </c>
      <c r="G1328" s="44">
        <v>181</v>
      </c>
      <c r="H1328" s="44">
        <v>192</v>
      </c>
      <c r="I1328" s="44">
        <v>925</v>
      </c>
      <c r="J1328" s="44">
        <v>72</v>
      </c>
      <c r="K1328" s="44">
        <v>1252</v>
      </c>
      <c r="L1328" s="44">
        <v>1324</v>
      </c>
      <c r="M1328" s="44">
        <f t="shared" si="61"/>
        <v>127.28571428571429</v>
      </c>
      <c r="N1328" s="44">
        <f t="shared" si="62"/>
        <v>10.142857142857142</v>
      </c>
    </row>
    <row r="1329" spans="2:14" x14ac:dyDescent="0.2">
      <c r="B1329" s="44">
        <v>2018</v>
      </c>
      <c r="C1329" s="263">
        <v>43329</v>
      </c>
      <c r="D1329" s="264">
        <f t="shared" si="60"/>
        <v>5</v>
      </c>
      <c r="E1329" s="44">
        <v>115</v>
      </c>
      <c r="F1329" s="44">
        <v>6</v>
      </c>
      <c r="G1329" s="44">
        <v>155</v>
      </c>
      <c r="H1329" s="44">
        <v>161</v>
      </c>
      <c r="I1329" s="44">
        <v>897</v>
      </c>
      <c r="J1329" s="44">
        <v>69</v>
      </c>
      <c r="K1329" s="44">
        <v>1221</v>
      </c>
      <c r="L1329" s="44">
        <v>1290</v>
      </c>
      <c r="M1329" s="44">
        <f t="shared" si="61"/>
        <v>129.71428571428572</v>
      </c>
      <c r="N1329" s="44">
        <f t="shared" si="62"/>
        <v>9.8571428571428577</v>
      </c>
    </row>
    <row r="1330" spans="2:14" x14ac:dyDescent="0.2">
      <c r="B1330" s="44">
        <v>2018</v>
      </c>
      <c r="C1330" s="263">
        <v>43330</v>
      </c>
      <c r="D1330" s="264">
        <f t="shared" si="60"/>
        <v>6</v>
      </c>
      <c r="E1330" s="44">
        <v>133</v>
      </c>
      <c r="F1330" s="44">
        <v>8</v>
      </c>
      <c r="G1330" s="44">
        <v>178</v>
      </c>
      <c r="H1330" s="44">
        <v>186</v>
      </c>
      <c r="I1330" s="44">
        <v>894</v>
      </c>
      <c r="J1330" s="44">
        <v>69</v>
      </c>
      <c r="K1330" s="44">
        <v>1197</v>
      </c>
      <c r="L1330" s="44">
        <v>1266</v>
      </c>
      <c r="M1330" s="44">
        <f t="shared" si="61"/>
        <v>127.71428571428571</v>
      </c>
      <c r="N1330" s="44">
        <f t="shared" si="62"/>
        <v>9.5714285714285712</v>
      </c>
    </row>
    <row r="1331" spans="2:14" x14ac:dyDescent="0.2">
      <c r="B1331" s="44">
        <v>2018</v>
      </c>
      <c r="C1331" s="263">
        <v>43331</v>
      </c>
      <c r="D1331" s="264">
        <f t="shared" si="60"/>
        <v>7</v>
      </c>
      <c r="E1331" s="44">
        <v>129</v>
      </c>
      <c r="F1331" s="44">
        <v>10</v>
      </c>
      <c r="G1331" s="44">
        <v>173</v>
      </c>
      <c r="H1331" s="44">
        <v>183</v>
      </c>
      <c r="I1331" s="44">
        <v>891</v>
      </c>
      <c r="J1331" s="44">
        <v>71</v>
      </c>
      <c r="K1331" s="44">
        <v>1178</v>
      </c>
      <c r="L1331" s="44">
        <v>1249</v>
      </c>
      <c r="M1331" s="44">
        <f t="shared" si="61"/>
        <v>126</v>
      </c>
      <c r="N1331" s="44">
        <f t="shared" si="62"/>
        <v>8</v>
      </c>
    </row>
    <row r="1332" spans="2:14" x14ac:dyDescent="0.2">
      <c r="B1332" s="44">
        <v>2018</v>
      </c>
      <c r="C1332" s="263">
        <v>43332</v>
      </c>
      <c r="D1332" s="264">
        <f t="shared" si="60"/>
        <v>1</v>
      </c>
      <c r="E1332" s="44">
        <v>134</v>
      </c>
      <c r="F1332" s="44">
        <v>7</v>
      </c>
      <c r="G1332" s="44">
        <v>171</v>
      </c>
      <c r="H1332" s="44">
        <v>178</v>
      </c>
      <c r="I1332" s="44">
        <v>908</v>
      </c>
      <c r="J1332" s="44">
        <v>69</v>
      </c>
      <c r="K1332" s="44">
        <v>1204</v>
      </c>
      <c r="L1332" s="44">
        <v>1273</v>
      </c>
      <c r="M1332" s="44">
        <f t="shared" si="61"/>
        <v>124.85714285714286</v>
      </c>
      <c r="N1332" s="44">
        <f t="shared" si="62"/>
        <v>7.4285714285714288</v>
      </c>
    </row>
    <row r="1333" spans="2:14" x14ac:dyDescent="0.2">
      <c r="B1333" s="44">
        <v>2018</v>
      </c>
      <c r="C1333" s="263">
        <v>43333</v>
      </c>
      <c r="D1333" s="264">
        <f t="shared" si="60"/>
        <v>2</v>
      </c>
      <c r="E1333" s="44">
        <v>129</v>
      </c>
      <c r="F1333" s="44">
        <v>8</v>
      </c>
      <c r="G1333" s="44">
        <v>167</v>
      </c>
      <c r="H1333" s="44">
        <v>175</v>
      </c>
      <c r="I1333" s="44">
        <v>894</v>
      </c>
      <c r="J1333" s="44">
        <v>67</v>
      </c>
      <c r="K1333" s="44">
        <v>1183</v>
      </c>
      <c r="L1333" s="44">
        <v>1250</v>
      </c>
      <c r="M1333" s="44">
        <f t="shared" si="61"/>
        <v>128.42857142857142</v>
      </c>
      <c r="N1333" s="44">
        <f t="shared" si="62"/>
        <v>7.7142857142857144</v>
      </c>
    </row>
    <row r="1334" spans="2:14" x14ac:dyDescent="0.2">
      <c r="B1334" s="44">
        <v>2018</v>
      </c>
      <c r="C1334" s="263">
        <v>43334</v>
      </c>
      <c r="D1334" s="264">
        <f t="shared" si="60"/>
        <v>3</v>
      </c>
      <c r="E1334" s="44">
        <v>107</v>
      </c>
      <c r="F1334" s="44">
        <v>6</v>
      </c>
      <c r="G1334" s="44">
        <v>126</v>
      </c>
      <c r="H1334" s="44">
        <v>132</v>
      </c>
      <c r="I1334" s="44">
        <v>882</v>
      </c>
      <c r="J1334" s="44">
        <v>56</v>
      </c>
      <c r="K1334" s="44">
        <v>1151</v>
      </c>
      <c r="L1334" s="44">
        <v>1207</v>
      </c>
      <c r="M1334" s="44">
        <f t="shared" si="61"/>
        <v>128.42857142857142</v>
      </c>
      <c r="N1334" s="44">
        <f t="shared" si="62"/>
        <v>8</v>
      </c>
    </row>
    <row r="1335" spans="2:14" x14ac:dyDescent="0.2">
      <c r="B1335" s="44">
        <v>2018</v>
      </c>
      <c r="C1335" s="263">
        <v>43335</v>
      </c>
      <c r="D1335" s="264">
        <f t="shared" si="60"/>
        <v>4</v>
      </c>
      <c r="E1335" s="44">
        <v>127</v>
      </c>
      <c r="F1335" s="44">
        <v>7</v>
      </c>
      <c r="G1335" s="44">
        <v>150</v>
      </c>
      <c r="H1335" s="44">
        <v>157</v>
      </c>
      <c r="I1335" s="44">
        <v>874</v>
      </c>
      <c r="J1335" s="44">
        <v>52</v>
      </c>
      <c r="K1335" s="44">
        <v>1120</v>
      </c>
      <c r="L1335" s="44">
        <v>1172</v>
      </c>
      <c r="M1335" s="44">
        <f t="shared" si="61"/>
        <v>128.14285714285714</v>
      </c>
      <c r="N1335" s="44">
        <f t="shared" si="62"/>
        <v>7.7142857142857144</v>
      </c>
    </row>
    <row r="1336" spans="2:14" x14ac:dyDescent="0.2">
      <c r="B1336" s="44">
        <v>2018</v>
      </c>
      <c r="C1336" s="263">
        <v>43336</v>
      </c>
      <c r="D1336" s="264">
        <f t="shared" si="60"/>
        <v>5</v>
      </c>
      <c r="E1336" s="44">
        <v>140</v>
      </c>
      <c r="F1336" s="44">
        <v>8</v>
      </c>
      <c r="G1336" s="44">
        <v>180</v>
      </c>
      <c r="H1336" s="44">
        <v>188</v>
      </c>
      <c r="I1336" s="44">
        <v>899</v>
      </c>
      <c r="J1336" s="44">
        <v>54</v>
      </c>
      <c r="K1336" s="44">
        <v>1145</v>
      </c>
      <c r="L1336" s="44">
        <v>1199</v>
      </c>
      <c r="M1336" s="44">
        <f t="shared" si="61"/>
        <v>127</v>
      </c>
      <c r="N1336" s="44">
        <f t="shared" si="62"/>
        <v>7.2857142857142856</v>
      </c>
    </row>
    <row r="1337" spans="2:14" x14ac:dyDescent="0.2">
      <c r="B1337" s="44">
        <v>2018</v>
      </c>
      <c r="C1337" s="263">
        <v>43337</v>
      </c>
      <c r="D1337" s="264">
        <f t="shared" si="60"/>
        <v>6</v>
      </c>
      <c r="E1337" s="44">
        <v>133</v>
      </c>
      <c r="F1337" s="44">
        <v>10</v>
      </c>
      <c r="G1337" s="44">
        <v>198</v>
      </c>
      <c r="H1337" s="44">
        <v>208</v>
      </c>
      <c r="I1337" s="44">
        <v>899</v>
      </c>
      <c r="J1337" s="44">
        <v>56</v>
      </c>
      <c r="K1337" s="44">
        <v>1165</v>
      </c>
      <c r="L1337" s="44">
        <v>1221</v>
      </c>
      <c r="M1337" s="44">
        <f t="shared" si="61"/>
        <v>128.85714285714286</v>
      </c>
      <c r="N1337" s="44">
        <f t="shared" si="62"/>
        <v>7</v>
      </c>
    </row>
    <row r="1338" spans="2:14" x14ac:dyDescent="0.2">
      <c r="B1338" s="44">
        <v>2018</v>
      </c>
      <c r="C1338" s="263">
        <v>43338</v>
      </c>
      <c r="D1338" s="264">
        <f t="shared" si="60"/>
        <v>7</v>
      </c>
      <c r="E1338" s="44">
        <v>127</v>
      </c>
      <c r="F1338" s="44">
        <v>8</v>
      </c>
      <c r="G1338" s="44">
        <v>171</v>
      </c>
      <c r="H1338" s="44">
        <v>179</v>
      </c>
      <c r="I1338" s="44">
        <v>897</v>
      </c>
      <c r="J1338" s="44">
        <v>54</v>
      </c>
      <c r="K1338" s="44">
        <v>1163</v>
      </c>
      <c r="L1338" s="44">
        <v>1217</v>
      </c>
      <c r="M1338" s="44">
        <f t="shared" si="61"/>
        <v>130.71428571428572</v>
      </c>
      <c r="N1338" s="44">
        <f t="shared" si="62"/>
        <v>6.7142857142857144</v>
      </c>
    </row>
    <row r="1339" spans="2:14" x14ac:dyDescent="0.2">
      <c r="B1339" s="44">
        <v>2018</v>
      </c>
      <c r="C1339" s="263">
        <v>43339</v>
      </c>
      <c r="D1339" s="264">
        <f t="shared" si="60"/>
        <v>1</v>
      </c>
      <c r="E1339" s="44">
        <v>126</v>
      </c>
      <c r="F1339" s="44">
        <v>4</v>
      </c>
      <c r="G1339" s="44">
        <v>154</v>
      </c>
      <c r="H1339" s="44">
        <v>158</v>
      </c>
      <c r="I1339" s="44">
        <v>889</v>
      </c>
      <c r="J1339" s="44">
        <v>51</v>
      </c>
      <c r="K1339" s="44">
        <v>1146</v>
      </c>
      <c r="L1339" s="44">
        <v>1197</v>
      </c>
      <c r="M1339" s="44">
        <f t="shared" si="61"/>
        <v>131</v>
      </c>
      <c r="N1339" s="44">
        <f t="shared" si="62"/>
        <v>6.2857142857142856</v>
      </c>
    </row>
    <row r="1340" spans="2:14" x14ac:dyDescent="0.2">
      <c r="B1340" s="44">
        <v>2018</v>
      </c>
      <c r="C1340" s="263">
        <v>43340</v>
      </c>
      <c r="D1340" s="264">
        <f t="shared" si="60"/>
        <v>2</v>
      </c>
      <c r="E1340" s="44">
        <v>142</v>
      </c>
      <c r="F1340" s="44">
        <v>6</v>
      </c>
      <c r="G1340" s="44">
        <v>171</v>
      </c>
      <c r="H1340" s="44">
        <v>177</v>
      </c>
      <c r="I1340" s="44">
        <v>902</v>
      </c>
      <c r="J1340" s="44">
        <v>49</v>
      </c>
      <c r="K1340" s="44">
        <v>1150</v>
      </c>
      <c r="L1340" s="44">
        <v>1199</v>
      </c>
      <c r="M1340" s="44">
        <f t="shared" si="61"/>
        <v>135.28571428571428</v>
      </c>
      <c r="N1340" s="44">
        <f t="shared" si="62"/>
        <v>6.5714285714285712</v>
      </c>
    </row>
    <row r="1341" spans="2:14" x14ac:dyDescent="0.2">
      <c r="B1341" s="44">
        <v>2018</v>
      </c>
      <c r="C1341" s="263">
        <v>43341</v>
      </c>
      <c r="D1341" s="264">
        <f t="shared" si="60"/>
        <v>3</v>
      </c>
      <c r="E1341" s="44">
        <v>120</v>
      </c>
      <c r="F1341" s="44">
        <v>4</v>
      </c>
      <c r="G1341" s="44">
        <v>161</v>
      </c>
      <c r="H1341" s="44">
        <v>165</v>
      </c>
      <c r="I1341" s="44">
        <v>915</v>
      </c>
      <c r="J1341" s="44">
        <v>47</v>
      </c>
      <c r="K1341" s="44">
        <v>1185</v>
      </c>
      <c r="L1341" s="44">
        <v>1232</v>
      </c>
      <c r="M1341" s="44">
        <f t="shared" si="61"/>
        <v>139.57142857142858</v>
      </c>
      <c r="N1341" s="44">
        <f t="shared" si="62"/>
        <v>6.4285714285714288</v>
      </c>
    </row>
    <row r="1342" spans="2:14" x14ac:dyDescent="0.2">
      <c r="B1342" s="44">
        <v>2018</v>
      </c>
      <c r="C1342" s="263">
        <v>43342</v>
      </c>
      <c r="D1342" s="264">
        <f t="shared" si="60"/>
        <v>4</v>
      </c>
      <c r="E1342" s="44">
        <v>129</v>
      </c>
      <c r="F1342" s="44">
        <v>4</v>
      </c>
      <c r="G1342" s="44">
        <v>161</v>
      </c>
      <c r="H1342" s="44">
        <v>165</v>
      </c>
      <c r="I1342" s="44">
        <v>917</v>
      </c>
      <c r="J1342" s="44">
        <v>44</v>
      </c>
      <c r="K1342" s="44">
        <v>1196</v>
      </c>
      <c r="L1342" s="44">
        <v>1240</v>
      </c>
      <c r="M1342" s="44">
        <f t="shared" si="61"/>
        <v>144.42857142857142</v>
      </c>
      <c r="N1342" s="44">
        <f t="shared" si="62"/>
        <v>6.7142857142857144</v>
      </c>
    </row>
    <row r="1343" spans="2:14" x14ac:dyDescent="0.2">
      <c r="B1343" s="44">
        <v>2018</v>
      </c>
      <c r="C1343" s="263">
        <v>43343</v>
      </c>
      <c r="D1343" s="264">
        <f t="shared" si="60"/>
        <v>5</v>
      </c>
      <c r="E1343" s="44">
        <v>170</v>
      </c>
      <c r="F1343" s="44">
        <v>10</v>
      </c>
      <c r="G1343" s="44">
        <v>208</v>
      </c>
      <c r="H1343" s="44">
        <v>218</v>
      </c>
      <c r="I1343" s="44">
        <v>947</v>
      </c>
      <c r="J1343" s="44">
        <v>46</v>
      </c>
      <c r="K1343" s="44">
        <v>1224</v>
      </c>
      <c r="L1343" s="44">
        <v>1270</v>
      </c>
      <c r="M1343" s="44">
        <f t="shared" si="61"/>
        <v>146.85714285714286</v>
      </c>
      <c r="N1343" s="44">
        <f t="shared" si="62"/>
        <v>7.7142857142857144</v>
      </c>
    </row>
    <row r="1344" spans="2:14" x14ac:dyDescent="0.2">
      <c r="B1344" s="44">
        <v>2018</v>
      </c>
      <c r="C1344" s="263">
        <v>43344</v>
      </c>
      <c r="D1344" s="264">
        <f t="shared" si="60"/>
        <v>6</v>
      </c>
      <c r="E1344" s="44">
        <v>163</v>
      </c>
      <c r="F1344" s="44">
        <v>9</v>
      </c>
      <c r="G1344" s="44">
        <v>211</v>
      </c>
      <c r="H1344" s="44">
        <v>220</v>
      </c>
      <c r="I1344" s="44">
        <v>977</v>
      </c>
      <c r="J1344" s="44">
        <v>45</v>
      </c>
      <c r="K1344" s="44">
        <v>1237</v>
      </c>
      <c r="L1344" s="44">
        <v>1282</v>
      </c>
      <c r="M1344" s="44">
        <f t="shared" si="61"/>
        <v>151.42857142857142</v>
      </c>
      <c r="N1344" s="44">
        <f t="shared" si="62"/>
        <v>8.5714285714285712</v>
      </c>
    </row>
    <row r="1345" spans="2:14" x14ac:dyDescent="0.2">
      <c r="B1345" s="44">
        <v>2018</v>
      </c>
      <c r="C1345" s="263">
        <v>43345</v>
      </c>
      <c r="D1345" s="264">
        <f t="shared" si="60"/>
        <v>7</v>
      </c>
      <c r="E1345" s="44">
        <v>161</v>
      </c>
      <c r="F1345" s="44">
        <v>10</v>
      </c>
      <c r="G1345" s="44">
        <v>203</v>
      </c>
      <c r="H1345" s="44">
        <v>213</v>
      </c>
      <c r="I1345" s="44">
        <v>1011</v>
      </c>
      <c r="J1345" s="44">
        <v>47</v>
      </c>
      <c r="K1345" s="44">
        <v>1269</v>
      </c>
      <c r="L1345" s="44">
        <v>1316</v>
      </c>
      <c r="M1345" s="44">
        <f t="shared" si="61"/>
        <v>156.14285714285714</v>
      </c>
      <c r="N1345" s="44">
        <f t="shared" si="62"/>
        <v>9.2857142857142865</v>
      </c>
    </row>
    <row r="1346" spans="2:14" x14ac:dyDescent="0.2">
      <c r="B1346" s="44">
        <v>2018</v>
      </c>
      <c r="C1346" s="263">
        <v>43346</v>
      </c>
      <c r="D1346" s="264">
        <f t="shared" si="60"/>
        <v>1</v>
      </c>
      <c r="E1346" s="44">
        <v>143</v>
      </c>
      <c r="F1346" s="44">
        <v>11</v>
      </c>
      <c r="G1346" s="44">
        <v>172</v>
      </c>
      <c r="H1346" s="44">
        <v>183</v>
      </c>
      <c r="I1346" s="44">
        <v>1028</v>
      </c>
      <c r="J1346" s="44">
        <v>54</v>
      </c>
      <c r="K1346" s="44">
        <v>1287</v>
      </c>
      <c r="L1346" s="44">
        <v>1341</v>
      </c>
      <c r="M1346" s="44">
        <f t="shared" si="61"/>
        <v>163.28571428571428</v>
      </c>
      <c r="N1346" s="44">
        <f t="shared" si="62"/>
        <v>9.8571428571428577</v>
      </c>
    </row>
    <row r="1347" spans="2:14" x14ac:dyDescent="0.2">
      <c r="B1347" s="44">
        <v>2018</v>
      </c>
      <c r="C1347" s="263">
        <v>43347</v>
      </c>
      <c r="D1347" s="264">
        <f t="shared" si="60"/>
        <v>2</v>
      </c>
      <c r="E1347" s="44">
        <v>174</v>
      </c>
      <c r="F1347" s="44">
        <v>12</v>
      </c>
      <c r="G1347" s="44">
        <v>211</v>
      </c>
      <c r="H1347" s="44">
        <v>223</v>
      </c>
      <c r="I1347" s="44">
        <v>1060</v>
      </c>
      <c r="J1347" s="44">
        <v>60</v>
      </c>
      <c r="K1347" s="44">
        <v>1327</v>
      </c>
      <c r="L1347" s="44">
        <v>1387</v>
      </c>
      <c r="M1347" s="44">
        <f t="shared" si="61"/>
        <v>168.28571428571428</v>
      </c>
      <c r="N1347" s="44">
        <f t="shared" si="62"/>
        <v>10.142857142857142</v>
      </c>
    </row>
    <row r="1348" spans="2:14" x14ac:dyDescent="0.2">
      <c r="B1348" s="44">
        <v>2018</v>
      </c>
      <c r="C1348" s="263">
        <v>43348</v>
      </c>
      <c r="D1348" s="264">
        <f t="shared" si="60"/>
        <v>3</v>
      </c>
      <c r="E1348" s="44">
        <v>153</v>
      </c>
      <c r="F1348" s="44">
        <v>9</v>
      </c>
      <c r="G1348" s="44">
        <v>181</v>
      </c>
      <c r="H1348" s="44">
        <v>190</v>
      </c>
      <c r="I1348" s="44">
        <v>1093</v>
      </c>
      <c r="J1348" s="44">
        <v>65</v>
      </c>
      <c r="K1348" s="44">
        <v>1347</v>
      </c>
      <c r="L1348" s="44">
        <v>1412</v>
      </c>
      <c r="M1348" s="44">
        <f t="shared" si="61"/>
        <v>169.28571428571428</v>
      </c>
      <c r="N1348" s="44">
        <f t="shared" si="62"/>
        <v>10.857142857142858</v>
      </c>
    </row>
    <row r="1349" spans="2:14" x14ac:dyDescent="0.2">
      <c r="B1349" s="44">
        <v>2018</v>
      </c>
      <c r="C1349" s="263">
        <v>43349</v>
      </c>
      <c r="D1349" s="264">
        <f t="shared" si="60"/>
        <v>4</v>
      </c>
      <c r="E1349" s="44">
        <v>179</v>
      </c>
      <c r="F1349" s="44">
        <v>8</v>
      </c>
      <c r="G1349" s="44">
        <v>209</v>
      </c>
      <c r="H1349" s="44">
        <v>217</v>
      </c>
      <c r="I1349" s="44">
        <v>1143</v>
      </c>
      <c r="J1349" s="44">
        <v>69</v>
      </c>
      <c r="K1349" s="44">
        <v>1395</v>
      </c>
      <c r="L1349" s="44">
        <v>1464</v>
      </c>
      <c r="M1349" s="44">
        <f t="shared" si="61"/>
        <v>165.85714285714286</v>
      </c>
      <c r="N1349" s="44">
        <f t="shared" si="62"/>
        <v>11.142857142857142</v>
      </c>
    </row>
    <row r="1350" spans="2:14" x14ac:dyDescent="0.2">
      <c r="B1350" s="44">
        <v>2018</v>
      </c>
      <c r="C1350" s="263">
        <v>43350</v>
      </c>
      <c r="D1350" s="264">
        <f t="shared" ref="D1350:D1413" si="63">IF(WEEKDAY(C1350)-1=0,7,WEEKDAY(C1350)-1)</f>
        <v>5</v>
      </c>
      <c r="E1350" s="44">
        <v>205</v>
      </c>
      <c r="F1350" s="44">
        <v>12</v>
      </c>
      <c r="G1350" s="44">
        <v>261</v>
      </c>
      <c r="H1350" s="44">
        <v>273</v>
      </c>
      <c r="I1350" s="44">
        <v>1178</v>
      </c>
      <c r="J1350" s="44">
        <v>71</v>
      </c>
      <c r="K1350" s="44">
        <v>1448</v>
      </c>
      <c r="L1350" s="44">
        <v>1519</v>
      </c>
      <c r="M1350" s="44">
        <f t="shared" si="61"/>
        <v>167</v>
      </c>
      <c r="N1350" s="44">
        <f t="shared" si="62"/>
        <v>11.142857142857142</v>
      </c>
    </row>
    <row r="1351" spans="2:14" x14ac:dyDescent="0.2">
      <c r="B1351" s="44">
        <v>2018</v>
      </c>
      <c r="C1351" s="263">
        <v>43351</v>
      </c>
      <c r="D1351" s="264">
        <f t="shared" si="63"/>
        <v>6</v>
      </c>
      <c r="E1351" s="44">
        <v>170</v>
      </c>
      <c r="F1351" s="44">
        <v>14</v>
      </c>
      <c r="G1351" s="44">
        <v>227</v>
      </c>
      <c r="H1351" s="44">
        <v>241</v>
      </c>
      <c r="I1351" s="44">
        <v>1185</v>
      </c>
      <c r="J1351" s="44">
        <v>76</v>
      </c>
      <c r="K1351" s="44">
        <v>1464</v>
      </c>
      <c r="L1351" s="44">
        <v>1540</v>
      </c>
      <c r="M1351" s="44">
        <f t="shared" si="61"/>
        <v>174.28571428571428</v>
      </c>
      <c r="N1351" s="44">
        <f t="shared" si="62"/>
        <v>11.142857142857142</v>
      </c>
    </row>
    <row r="1352" spans="2:14" x14ac:dyDescent="0.2">
      <c r="B1352" s="44">
        <v>2018</v>
      </c>
      <c r="C1352" s="263">
        <v>43352</v>
      </c>
      <c r="D1352" s="264">
        <f t="shared" si="63"/>
        <v>7</v>
      </c>
      <c r="E1352" s="44">
        <v>137</v>
      </c>
      <c r="F1352" s="44">
        <v>12</v>
      </c>
      <c r="G1352" s="44">
        <v>183</v>
      </c>
      <c r="H1352" s="44">
        <v>195</v>
      </c>
      <c r="I1352" s="44">
        <v>1161</v>
      </c>
      <c r="J1352" s="44">
        <v>78</v>
      </c>
      <c r="K1352" s="44">
        <v>1444</v>
      </c>
      <c r="L1352" s="44">
        <v>1522</v>
      </c>
      <c r="M1352" s="44">
        <f t="shared" si="61"/>
        <v>178.85714285714286</v>
      </c>
      <c r="N1352" s="44">
        <f t="shared" si="62"/>
        <v>11.285714285714286</v>
      </c>
    </row>
    <row r="1353" spans="2:14" x14ac:dyDescent="0.2">
      <c r="B1353" s="44">
        <v>2018</v>
      </c>
      <c r="C1353" s="263">
        <v>43353</v>
      </c>
      <c r="D1353" s="264">
        <f t="shared" si="63"/>
        <v>1</v>
      </c>
      <c r="E1353" s="44">
        <v>151</v>
      </c>
      <c r="F1353" s="44">
        <v>11</v>
      </c>
      <c r="G1353" s="44">
        <v>184</v>
      </c>
      <c r="H1353" s="44">
        <v>195</v>
      </c>
      <c r="I1353" s="44">
        <v>1169</v>
      </c>
      <c r="J1353" s="44">
        <v>78</v>
      </c>
      <c r="K1353" s="44">
        <v>1456</v>
      </c>
      <c r="L1353" s="44">
        <v>1534</v>
      </c>
      <c r="M1353" s="44">
        <f t="shared" ref="M1353:M1416" si="64">(E1350+E1351+E1352+E1353+E1354+E1355+E1356)/7</f>
        <v>178.42857142857142</v>
      </c>
      <c r="N1353" s="44">
        <f t="shared" ref="N1353:N1416" si="65">(F1350+F1351+F1352+F1353+F1354+F1355+F1356)/7</f>
        <v>11.285714285714286</v>
      </c>
    </row>
    <row r="1354" spans="2:14" x14ac:dyDescent="0.2">
      <c r="B1354" s="44">
        <v>2018</v>
      </c>
      <c r="C1354" s="263">
        <v>43354</v>
      </c>
      <c r="D1354" s="264">
        <f t="shared" si="63"/>
        <v>2</v>
      </c>
      <c r="E1354" s="44">
        <v>225</v>
      </c>
      <c r="F1354" s="44">
        <v>12</v>
      </c>
      <c r="G1354" s="44">
        <v>274</v>
      </c>
      <c r="H1354" s="44">
        <v>286</v>
      </c>
      <c r="I1354" s="44">
        <v>1220</v>
      </c>
      <c r="J1354" s="44">
        <v>78</v>
      </c>
      <c r="K1354" s="44">
        <v>1519</v>
      </c>
      <c r="L1354" s="44">
        <v>1597</v>
      </c>
      <c r="M1354" s="44">
        <f t="shared" si="64"/>
        <v>179</v>
      </c>
      <c r="N1354" s="44">
        <f t="shared" si="65"/>
        <v>11.428571428571429</v>
      </c>
    </row>
    <row r="1355" spans="2:14" x14ac:dyDescent="0.2">
      <c r="B1355" s="44">
        <v>2018</v>
      </c>
      <c r="C1355" s="263">
        <v>43355</v>
      </c>
      <c r="D1355" s="264">
        <f t="shared" si="63"/>
        <v>3</v>
      </c>
      <c r="E1355" s="44">
        <v>185</v>
      </c>
      <c r="F1355" s="44">
        <v>10</v>
      </c>
      <c r="G1355" s="44">
        <v>214</v>
      </c>
      <c r="H1355" s="44">
        <v>224</v>
      </c>
      <c r="I1355" s="44">
        <v>1252</v>
      </c>
      <c r="J1355" s="44">
        <v>79</v>
      </c>
      <c r="K1355" s="44">
        <v>1552</v>
      </c>
      <c r="L1355" s="44">
        <v>1631</v>
      </c>
      <c r="M1355" s="44">
        <f t="shared" si="64"/>
        <v>182.14285714285714</v>
      </c>
      <c r="N1355" s="44">
        <f t="shared" si="65"/>
        <v>12.142857142857142</v>
      </c>
    </row>
    <row r="1356" spans="2:14" x14ac:dyDescent="0.2">
      <c r="B1356" s="44">
        <v>2018</v>
      </c>
      <c r="C1356" s="263">
        <v>43356</v>
      </c>
      <c r="D1356" s="264">
        <f t="shared" si="63"/>
        <v>4</v>
      </c>
      <c r="E1356" s="44">
        <v>176</v>
      </c>
      <c r="F1356" s="44">
        <v>8</v>
      </c>
      <c r="G1356" s="44">
        <v>203</v>
      </c>
      <c r="H1356" s="44">
        <v>211</v>
      </c>
      <c r="I1356" s="44">
        <v>1249</v>
      </c>
      <c r="J1356" s="44">
        <v>79</v>
      </c>
      <c r="K1356" s="44">
        <v>1546</v>
      </c>
      <c r="L1356" s="44">
        <v>1625</v>
      </c>
      <c r="M1356" s="44">
        <f t="shared" si="64"/>
        <v>183</v>
      </c>
      <c r="N1356" s="44">
        <f t="shared" si="65"/>
        <v>12.428571428571429</v>
      </c>
    </row>
    <row r="1357" spans="2:14" x14ac:dyDescent="0.2">
      <c r="B1357" s="44">
        <v>2018</v>
      </c>
      <c r="C1357" s="263">
        <v>43357</v>
      </c>
      <c r="D1357" s="264">
        <f t="shared" si="63"/>
        <v>5</v>
      </c>
      <c r="E1357" s="44">
        <v>209</v>
      </c>
      <c r="F1357" s="44">
        <v>13</v>
      </c>
      <c r="G1357" s="44">
        <v>239</v>
      </c>
      <c r="H1357" s="44">
        <v>252</v>
      </c>
      <c r="I1357" s="44">
        <v>1253</v>
      </c>
      <c r="J1357" s="44">
        <v>80</v>
      </c>
      <c r="K1357" s="44">
        <v>1524</v>
      </c>
      <c r="L1357" s="44">
        <v>1604</v>
      </c>
      <c r="M1357" s="44">
        <f t="shared" si="64"/>
        <v>187.28571428571428</v>
      </c>
      <c r="N1357" s="44">
        <f t="shared" si="65"/>
        <v>11.428571428571429</v>
      </c>
    </row>
    <row r="1358" spans="2:14" x14ac:dyDescent="0.2">
      <c r="B1358" s="44">
        <v>2018</v>
      </c>
      <c r="C1358" s="263">
        <v>43358</v>
      </c>
      <c r="D1358" s="264">
        <f t="shared" si="63"/>
        <v>6</v>
      </c>
      <c r="E1358" s="44">
        <v>192</v>
      </c>
      <c r="F1358" s="44">
        <v>19</v>
      </c>
      <c r="G1358" s="44">
        <v>242</v>
      </c>
      <c r="H1358" s="44">
        <v>261</v>
      </c>
      <c r="I1358" s="44">
        <v>1275</v>
      </c>
      <c r="J1358" s="44">
        <v>85</v>
      </c>
      <c r="K1358" s="44">
        <v>1539</v>
      </c>
      <c r="L1358" s="44">
        <v>1624</v>
      </c>
      <c r="M1358" s="44">
        <f t="shared" si="64"/>
        <v>181.14285714285714</v>
      </c>
      <c r="N1358" s="44">
        <f t="shared" si="65"/>
        <v>11.285714285714286</v>
      </c>
    </row>
    <row r="1359" spans="2:14" x14ac:dyDescent="0.2">
      <c r="B1359" s="44">
        <v>2018</v>
      </c>
      <c r="C1359" s="263">
        <v>43359</v>
      </c>
      <c r="D1359" s="264">
        <f t="shared" si="63"/>
        <v>7</v>
      </c>
      <c r="E1359" s="44">
        <v>143</v>
      </c>
      <c r="F1359" s="44">
        <v>14</v>
      </c>
      <c r="G1359" s="44">
        <v>227</v>
      </c>
      <c r="H1359" s="44">
        <v>241</v>
      </c>
      <c r="I1359" s="44">
        <v>1281</v>
      </c>
      <c r="J1359" s="44">
        <v>87</v>
      </c>
      <c r="K1359" s="44">
        <v>1583</v>
      </c>
      <c r="L1359" s="44">
        <v>1670</v>
      </c>
      <c r="M1359" s="44">
        <f t="shared" si="64"/>
        <v>179.57142857142858</v>
      </c>
      <c r="N1359" s="44">
        <f t="shared" si="65"/>
        <v>11.142857142857142</v>
      </c>
    </row>
    <row r="1360" spans="2:14" x14ac:dyDescent="0.2">
      <c r="B1360" s="44">
        <v>2018</v>
      </c>
      <c r="C1360" s="263">
        <v>43360</v>
      </c>
      <c r="D1360" s="264">
        <f t="shared" si="63"/>
        <v>1</v>
      </c>
      <c r="E1360" s="44">
        <v>181</v>
      </c>
      <c r="F1360" s="44">
        <v>4</v>
      </c>
      <c r="G1360" s="44">
        <v>217</v>
      </c>
      <c r="H1360" s="44">
        <v>221</v>
      </c>
      <c r="I1360" s="44">
        <v>1311</v>
      </c>
      <c r="J1360" s="44">
        <v>80</v>
      </c>
      <c r="K1360" s="44">
        <v>1616</v>
      </c>
      <c r="L1360" s="44">
        <v>1696</v>
      </c>
      <c r="M1360" s="44">
        <f t="shared" si="64"/>
        <v>183.57142857142858</v>
      </c>
      <c r="N1360" s="44">
        <f t="shared" si="65"/>
        <v>12.142857142857142</v>
      </c>
    </row>
    <row r="1361" spans="2:14" x14ac:dyDescent="0.2">
      <c r="B1361" s="44">
        <v>2018</v>
      </c>
      <c r="C1361" s="263">
        <v>43361</v>
      </c>
      <c r="D1361" s="264">
        <f t="shared" si="63"/>
        <v>2</v>
      </c>
      <c r="E1361" s="44">
        <v>182</v>
      </c>
      <c r="F1361" s="44">
        <v>11</v>
      </c>
      <c r="G1361" s="44">
        <v>217</v>
      </c>
      <c r="H1361" s="44">
        <v>228</v>
      </c>
      <c r="I1361" s="44">
        <v>1268</v>
      </c>
      <c r="J1361" s="44">
        <v>79</v>
      </c>
      <c r="K1361" s="44">
        <v>1559</v>
      </c>
      <c r="L1361" s="44">
        <v>1638</v>
      </c>
      <c r="M1361" s="44">
        <f t="shared" si="64"/>
        <v>186.85714285714286</v>
      </c>
      <c r="N1361" s="44">
        <f t="shared" si="65"/>
        <v>10.857142857142858</v>
      </c>
    </row>
    <row r="1362" spans="2:14" x14ac:dyDescent="0.2">
      <c r="B1362" s="44">
        <v>2018</v>
      </c>
      <c r="C1362" s="263">
        <v>43362</v>
      </c>
      <c r="D1362" s="264">
        <f t="shared" si="63"/>
        <v>3</v>
      </c>
      <c r="E1362" s="44">
        <v>174</v>
      </c>
      <c r="F1362" s="44">
        <v>9</v>
      </c>
      <c r="G1362" s="44">
        <v>203</v>
      </c>
      <c r="H1362" s="44">
        <v>212</v>
      </c>
      <c r="I1362" s="44">
        <v>1257</v>
      </c>
      <c r="J1362" s="44">
        <v>78</v>
      </c>
      <c r="K1362" s="44">
        <v>1548</v>
      </c>
      <c r="L1362" s="44">
        <v>1626</v>
      </c>
      <c r="M1362" s="44">
        <f t="shared" si="64"/>
        <v>183.14285714285714</v>
      </c>
      <c r="N1362" s="44">
        <f t="shared" si="65"/>
        <v>9.4285714285714288</v>
      </c>
    </row>
    <row r="1363" spans="2:14" x14ac:dyDescent="0.2">
      <c r="B1363" s="44">
        <v>2018</v>
      </c>
      <c r="C1363" s="263">
        <v>43363</v>
      </c>
      <c r="D1363" s="264">
        <f t="shared" si="63"/>
        <v>4</v>
      </c>
      <c r="E1363" s="44">
        <v>204</v>
      </c>
      <c r="F1363" s="44">
        <v>15</v>
      </c>
      <c r="G1363" s="44">
        <v>233</v>
      </c>
      <c r="H1363" s="44">
        <v>248</v>
      </c>
      <c r="I1363" s="44">
        <v>1285</v>
      </c>
      <c r="J1363" s="44">
        <v>85</v>
      </c>
      <c r="K1363" s="44">
        <v>1578</v>
      </c>
      <c r="L1363" s="44">
        <v>1663</v>
      </c>
      <c r="M1363" s="44">
        <f t="shared" si="64"/>
        <v>184</v>
      </c>
      <c r="N1363" s="44">
        <f t="shared" si="65"/>
        <v>8.7142857142857135</v>
      </c>
    </row>
    <row r="1364" spans="2:14" x14ac:dyDescent="0.2">
      <c r="B1364" s="44">
        <v>2018</v>
      </c>
      <c r="C1364" s="263">
        <v>43364</v>
      </c>
      <c r="D1364" s="264">
        <f t="shared" si="63"/>
        <v>5</v>
      </c>
      <c r="E1364" s="44">
        <v>232</v>
      </c>
      <c r="F1364" s="44">
        <v>4</v>
      </c>
      <c r="G1364" s="44">
        <v>292</v>
      </c>
      <c r="H1364" s="44">
        <v>296</v>
      </c>
      <c r="I1364" s="44">
        <v>1308</v>
      </c>
      <c r="J1364" s="44">
        <v>76</v>
      </c>
      <c r="K1364" s="44">
        <v>1631</v>
      </c>
      <c r="L1364" s="44">
        <v>1707</v>
      </c>
      <c r="M1364" s="44">
        <f t="shared" si="64"/>
        <v>183.71428571428572</v>
      </c>
      <c r="N1364" s="44">
        <f t="shared" si="65"/>
        <v>9.1428571428571423</v>
      </c>
    </row>
    <row r="1365" spans="2:14" x14ac:dyDescent="0.2">
      <c r="B1365" s="44">
        <v>2018</v>
      </c>
      <c r="C1365" s="263">
        <v>43365</v>
      </c>
      <c r="D1365" s="264">
        <f t="shared" si="63"/>
        <v>6</v>
      </c>
      <c r="E1365" s="44">
        <v>166</v>
      </c>
      <c r="F1365" s="44">
        <v>9</v>
      </c>
      <c r="G1365" s="44">
        <v>204</v>
      </c>
      <c r="H1365" s="44">
        <v>213</v>
      </c>
      <c r="I1365" s="44">
        <v>1282</v>
      </c>
      <c r="J1365" s="44">
        <v>66</v>
      </c>
      <c r="K1365" s="44">
        <v>1593</v>
      </c>
      <c r="L1365" s="44">
        <v>1659</v>
      </c>
      <c r="M1365" s="44">
        <f t="shared" si="64"/>
        <v>188.71428571428572</v>
      </c>
      <c r="N1365" s="44">
        <f t="shared" si="65"/>
        <v>8.7142857142857135</v>
      </c>
    </row>
    <row r="1366" spans="2:14" x14ac:dyDescent="0.2">
      <c r="B1366" s="44">
        <v>2018</v>
      </c>
      <c r="C1366" s="263">
        <v>43366</v>
      </c>
      <c r="D1366" s="264">
        <f t="shared" si="63"/>
        <v>7</v>
      </c>
      <c r="E1366" s="44">
        <v>149</v>
      </c>
      <c r="F1366" s="44">
        <v>9</v>
      </c>
      <c r="G1366" s="44">
        <v>197</v>
      </c>
      <c r="H1366" s="44">
        <v>206</v>
      </c>
      <c r="I1366" s="44">
        <v>1288</v>
      </c>
      <c r="J1366" s="44">
        <v>61</v>
      </c>
      <c r="K1366" s="44">
        <v>1563</v>
      </c>
      <c r="L1366" s="44">
        <v>1624</v>
      </c>
      <c r="M1366" s="44">
        <f t="shared" si="64"/>
        <v>190</v>
      </c>
      <c r="N1366" s="44">
        <f t="shared" si="65"/>
        <v>8.8571428571428577</v>
      </c>
    </row>
    <row r="1367" spans="2:14" x14ac:dyDescent="0.2">
      <c r="B1367" s="44">
        <v>2018</v>
      </c>
      <c r="C1367" s="263">
        <v>43367</v>
      </c>
      <c r="D1367" s="264">
        <f t="shared" si="63"/>
        <v>1</v>
      </c>
      <c r="E1367" s="44">
        <v>179</v>
      </c>
      <c r="F1367" s="44">
        <v>7</v>
      </c>
      <c r="G1367" s="44">
        <v>223</v>
      </c>
      <c r="H1367" s="44">
        <v>230</v>
      </c>
      <c r="I1367" s="44">
        <v>1286</v>
      </c>
      <c r="J1367" s="44">
        <v>64</v>
      </c>
      <c r="K1367" s="44">
        <v>1569</v>
      </c>
      <c r="L1367" s="44">
        <v>1633</v>
      </c>
      <c r="M1367" s="44">
        <f t="shared" si="64"/>
        <v>189.71428571428572</v>
      </c>
      <c r="N1367" s="44">
        <f t="shared" si="65"/>
        <v>7.7142857142857144</v>
      </c>
    </row>
    <row r="1368" spans="2:14" x14ac:dyDescent="0.2">
      <c r="B1368" s="44">
        <v>2018</v>
      </c>
      <c r="C1368" s="263">
        <v>43368</v>
      </c>
      <c r="D1368" s="264">
        <f t="shared" si="63"/>
        <v>2</v>
      </c>
      <c r="E1368" s="44">
        <v>217</v>
      </c>
      <c r="F1368" s="44">
        <v>8</v>
      </c>
      <c r="G1368" s="44">
        <v>240</v>
      </c>
      <c r="H1368" s="44">
        <v>248</v>
      </c>
      <c r="I1368" s="44">
        <v>1321</v>
      </c>
      <c r="J1368" s="44">
        <v>61</v>
      </c>
      <c r="K1368" s="44">
        <v>1592</v>
      </c>
      <c r="L1368" s="44">
        <v>1653</v>
      </c>
      <c r="M1368" s="44">
        <f t="shared" si="64"/>
        <v>186.42857142857142</v>
      </c>
      <c r="N1368" s="44">
        <f t="shared" si="65"/>
        <v>9.7142857142857135</v>
      </c>
    </row>
    <row r="1369" spans="2:14" x14ac:dyDescent="0.2">
      <c r="B1369" s="44">
        <v>2018</v>
      </c>
      <c r="C1369" s="263">
        <v>43369</v>
      </c>
      <c r="D1369" s="264">
        <f t="shared" si="63"/>
        <v>3</v>
      </c>
      <c r="E1369" s="44">
        <v>183</v>
      </c>
      <c r="F1369" s="44">
        <v>10</v>
      </c>
      <c r="G1369" s="44">
        <v>204</v>
      </c>
      <c r="H1369" s="44">
        <v>214</v>
      </c>
      <c r="I1369" s="44">
        <v>1330</v>
      </c>
      <c r="J1369" s="44">
        <v>62</v>
      </c>
      <c r="K1369" s="44">
        <v>1593</v>
      </c>
      <c r="L1369" s="44">
        <v>1655</v>
      </c>
      <c r="M1369" s="44">
        <f t="shared" si="64"/>
        <v>187.42857142857142</v>
      </c>
      <c r="N1369" s="44">
        <f t="shared" si="65"/>
        <v>10.285714285714286</v>
      </c>
    </row>
    <row r="1370" spans="2:14" x14ac:dyDescent="0.2">
      <c r="B1370" s="44">
        <v>2018</v>
      </c>
      <c r="C1370" s="263">
        <v>43370</v>
      </c>
      <c r="D1370" s="264">
        <f t="shared" si="63"/>
        <v>4</v>
      </c>
      <c r="E1370" s="44">
        <v>202</v>
      </c>
      <c r="F1370" s="44">
        <v>7</v>
      </c>
      <c r="G1370" s="44">
        <v>236</v>
      </c>
      <c r="H1370" s="44">
        <v>243</v>
      </c>
      <c r="I1370" s="44">
        <v>1328</v>
      </c>
      <c r="J1370" s="44">
        <v>54</v>
      </c>
      <c r="K1370" s="44">
        <v>1596</v>
      </c>
      <c r="L1370" s="44">
        <v>1650</v>
      </c>
      <c r="M1370" s="44">
        <f t="shared" si="64"/>
        <v>188</v>
      </c>
      <c r="N1370" s="44">
        <f t="shared" si="65"/>
        <v>11</v>
      </c>
    </row>
    <row r="1371" spans="2:14" x14ac:dyDescent="0.2">
      <c r="B1371" s="44">
        <v>2018</v>
      </c>
      <c r="C1371" s="263">
        <v>43371</v>
      </c>
      <c r="D1371" s="264">
        <f t="shared" si="63"/>
        <v>5</v>
      </c>
      <c r="E1371" s="44">
        <v>209</v>
      </c>
      <c r="F1371" s="44">
        <v>18</v>
      </c>
      <c r="G1371" s="44">
        <v>256</v>
      </c>
      <c r="H1371" s="44">
        <v>274</v>
      </c>
      <c r="I1371" s="44">
        <v>1305</v>
      </c>
      <c r="J1371" s="44">
        <v>68</v>
      </c>
      <c r="K1371" s="44">
        <v>1560</v>
      </c>
      <c r="L1371" s="44">
        <v>1628</v>
      </c>
      <c r="M1371" s="44">
        <f t="shared" si="64"/>
        <v>189.57142857142858</v>
      </c>
      <c r="N1371" s="44">
        <f t="shared" si="65"/>
        <v>11</v>
      </c>
    </row>
    <row r="1372" spans="2:14" x14ac:dyDescent="0.2">
      <c r="B1372" s="44">
        <v>2018</v>
      </c>
      <c r="C1372" s="263">
        <v>43372</v>
      </c>
      <c r="D1372" s="264">
        <f t="shared" si="63"/>
        <v>6</v>
      </c>
      <c r="E1372" s="44">
        <v>173</v>
      </c>
      <c r="F1372" s="44">
        <v>13</v>
      </c>
      <c r="G1372" s="44">
        <v>235</v>
      </c>
      <c r="H1372" s="44">
        <v>248</v>
      </c>
      <c r="I1372" s="44">
        <v>1312</v>
      </c>
      <c r="J1372" s="44">
        <v>72</v>
      </c>
      <c r="K1372" s="44">
        <v>1591</v>
      </c>
      <c r="L1372" s="44">
        <v>1663</v>
      </c>
      <c r="M1372" s="44">
        <f t="shared" si="64"/>
        <v>181.57142857142858</v>
      </c>
      <c r="N1372" s="44">
        <f t="shared" si="65"/>
        <v>10.714285714285714</v>
      </c>
    </row>
    <row r="1373" spans="2:14" x14ac:dyDescent="0.2">
      <c r="B1373" s="44">
        <v>2018</v>
      </c>
      <c r="C1373" s="263">
        <v>43373</v>
      </c>
      <c r="D1373" s="264">
        <f t="shared" si="63"/>
        <v>7</v>
      </c>
      <c r="E1373" s="44">
        <v>153</v>
      </c>
      <c r="F1373" s="44">
        <v>14</v>
      </c>
      <c r="G1373" s="44">
        <v>216</v>
      </c>
      <c r="H1373" s="44">
        <v>230</v>
      </c>
      <c r="I1373" s="44">
        <v>1316</v>
      </c>
      <c r="J1373" s="44">
        <v>77</v>
      </c>
      <c r="K1373" s="44">
        <v>1610</v>
      </c>
      <c r="L1373" s="44">
        <v>1687</v>
      </c>
      <c r="M1373" s="44">
        <f t="shared" si="64"/>
        <v>182.85714285714286</v>
      </c>
      <c r="N1373" s="44">
        <f t="shared" si="65"/>
        <v>9.7142857142857135</v>
      </c>
    </row>
    <row r="1374" spans="2:14" x14ac:dyDescent="0.2">
      <c r="B1374" s="44">
        <v>2018</v>
      </c>
      <c r="C1374" s="263">
        <v>43374</v>
      </c>
      <c r="D1374" s="264">
        <f t="shared" si="63"/>
        <v>1</v>
      </c>
      <c r="E1374" s="44">
        <v>190</v>
      </c>
      <c r="F1374" s="44">
        <v>7</v>
      </c>
      <c r="G1374" s="44">
        <v>245</v>
      </c>
      <c r="H1374" s="44">
        <v>252</v>
      </c>
      <c r="I1374" s="44">
        <v>1327</v>
      </c>
      <c r="J1374" s="44">
        <v>77</v>
      </c>
      <c r="K1374" s="44">
        <v>1632</v>
      </c>
      <c r="L1374" s="44">
        <v>1709</v>
      </c>
      <c r="M1374" s="44">
        <f t="shared" si="64"/>
        <v>183.42857142857142</v>
      </c>
      <c r="N1374" s="44">
        <f t="shared" si="65"/>
        <v>10.714285714285714</v>
      </c>
    </row>
    <row r="1375" spans="2:14" x14ac:dyDescent="0.2">
      <c r="B1375" s="44">
        <v>2018</v>
      </c>
      <c r="C1375" s="263">
        <v>43375</v>
      </c>
      <c r="D1375" s="264">
        <f t="shared" si="63"/>
        <v>2</v>
      </c>
      <c r="E1375" s="44">
        <v>161</v>
      </c>
      <c r="F1375" s="44">
        <v>6</v>
      </c>
      <c r="G1375" s="44">
        <v>192</v>
      </c>
      <c r="H1375" s="44">
        <v>198</v>
      </c>
      <c r="I1375" s="44">
        <v>1271</v>
      </c>
      <c r="J1375" s="44">
        <v>75</v>
      </c>
      <c r="K1375" s="44">
        <v>1584</v>
      </c>
      <c r="L1375" s="44">
        <v>1659</v>
      </c>
      <c r="M1375" s="44">
        <f t="shared" si="64"/>
        <v>190.71428571428572</v>
      </c>
      <c r="N1375" s="44">
        <f t="shared" si="65"/>
        <v>11</v>
      </c>
    </row>
    <row r="1376" spans="2:14" x14ac:dyDescent="0.2">
      <c r="B1376" s="44">
        <v>2018</v>
      </c>
      <c r="C1376" s="263">
        <v>43376</v>
      </c>
      <c r="D1376" s="264">
        <f t="shared" si="63"/>
        <v>3</v>
      </c>
      <c r="E1376" s="44">
        <v>192</v>
      </c>
      <c r="F1376" s="44">
        <v>3</v>
      </c>
      <c r="G1376" s="44">
        <v>230</v>
      </c>
      <c r="H1376" s="44">
        <v>233</v>
      </c>
      <c r="I1376" s="44">
        <v>1280</v>
      </c>
      <c r="J1376" s="44">
        <v>68</v>
      </c>
      <c r="K1376" s="44">
        <v>1610</v>
      </c>
      <c r="L1376" s="44">
        <v>1678</v>
      </c>
      <c r="M1376" s="44">
        <f t="shared" si="64"/>
        <v>192.42857142857142</v>
      </c>
      <c r="N1376" s="44">
        <f t="shared" si="65"/>
        <v>11.571428571428571</v>
      </c>
    </row>
    <row r="1377" spans="2:14" x14ac:dyDescent="0.2">
      <c r="B1377" s="44">
        <v>2018</v>
      </c>
      <c r="C1377" s="263">
        <v>43377</v>
      </c>
      <c r="D1377" s="264">
        <f t="shared" si="63"/>
        <v>4</v>
      </c>
      <c r="E1377" s="44">
        <v>206</v>
      </c>
      <c r="F1377" s="44">
        <v>14</v>
      </c>
      <c r="G1377" s="44">
        <v>234</v>
      </c>
      <c r="H1377" s="44">
        <v>248</v>
      </c>
      <c r="I1377" s="44">
        <v>1284</v>
      </c>
      <c r="J1377" s="44">
        <v>75</v>
      </c>
      <c r="K1377" s="44">
        <v>1608</v>
      </c>
      <c r="L1377" s="44">
        <v>1683</v>
      </c>
      <c r="M1377" s="44">
        <f t="shared" si="64"/>
        <v>191</v>
      </c>
      <c r="N1377" s="44">
        <f t="shared" si="65"/>
        <v>10.571428571428571</v>
      </c>
    </row>
    <row r="1378" spans="2:14" x14ac:dyDescent="0.2">
      <c r="B1378" s="44">
        <v>2018</v>
      </c>
      <c r="C1378" s="263">
        <v>43378</v>
      </c>
      <c r="D1378" s="264">
        <f t="shared" si="63"/>
        <v>5</v>
      </c>
      <c r="E1378" s="44">
        <v>260</v>
      </c>
      <c r="F1378" s="44">
        <v>20</v>
      </c>
      <c r="G1378" s="44">
        <v>277</v>
      </c>
      <c r="H1378" s="44">
        <v>297</v>
      </c>
      <c r="I1378" s="44">
        <v>1335</v>
      </c>
      <c r="J1378" s="44">
        <v>77</v>
      </c>
      <c r="K1378" s="44">
        <v>1629</v>
      </c>
      <c r="L1378" s="44">
        <v>1706</v>
      </c>
      <c r="M1378" s="44">
        <f t="shared" si="64"/>
        <v>184</v>
      </c>
      <c r="N1378" s="44">
        <f t="shared" si="65"/>
        <v>10.142857142857142</v>
      </c>
    </row>
    <row r="1379" spans="2:14" x14ac:dyDescent="0.2">
      <c r="B1379" s="44">
        <v>2018</v>
      </c>
      <c r="C1379" s="263">
        <v>43379</v>
      </c>
      <c r="D1379" s="264">
        <f t="shared" si="63"/>
        <v>6</v>
      </c>
      <c r="E1379" s="44">
        <v>185</v>
      </c>
      <c r="F1379" s="44">
        <v>17</v>
      </c>
      <c r="G1379" s="44">
        <v>251</v>
      </c>
      <c r="H1379" s="44">
        <v>268</v>
      </c>
      <c r="I1379" s="44">
        <v>1347</v>
      </c>
      <c r="J1379" s="44">
        <v>81</v>
      </c>
      <c r="K1379" s="44">
        <v>1645</v>
      </c>
      <c r="L1379" s="44">
        <v>1726</v>
      </c>
      <c r="M1379" s="44">
        <f t="shared" si="64"/>
        <v>187.71428571428572</v>
      </c>
      <c r="N1379" s="44">
        <f t="shared" si="65"/>
        <v>9.8571428571428577</v>
      </c>
    </row>
    <row r="1380" spans="2:14" x14ac:dyDescent="0.2">
      <c r="B1380" s="44">
        <v>2018</v>
      </c>
      <c r="C1380" s="263">
        <v>43380</v>
      </c>
      <c r="D1380" s="264">
        <f t="shared" si="63"/>
        <v>7</v>
      </c>
      <c r="E1380" s="44">
        <v>143</v>
      </c>
      <c r="F1380" s="44">
        <v>7</v>
      </c>
      <c r="G1380" s="44">
        <v>183</v>
      </c>
      <c r="H1380" s="44">
        <v>190</v>
      </c>
      <c r="I1380" s="44">
        <v>1337</v>
      </c>
      <c r="J1380" s="44">
        <v>74</v>
      </c>
      <c r="K1380" s="44">
        <v>1612</v>
      </c>
      <c r="L1380" s="44">
        <v>1686</v>
      </c>
      <c r="M1380" s="44">
        <f t="shared" si="64"/>
        <v>188</v>
      </c>
      <c r="N1380" s="44">
        <f t="shared" si="65"/>
        <v>11.428571428571429</v>
      </c>
    </row>
    <row r="1381" spans="2:14" x14ac:dyDescent="0.2">
      <c r="B1381" s="44">
        <v>2018</v>
      </c>
      <c r="C1381" s="263">
        <v>43381</v>
      </c>
      <c r="D1381" s="264">
        <f t="shared" si="63"/>
        <v>1</v>
      </c>
      <c r="E1381" s="44">
        <v>141</v>
      </c>
      <c r="F1381" s="44">
        <v>4</v>
      </c>
      <c r="G1381" s="44">
        <v>156</v>
      </c>
      <c r="H1381" s="44">
        <v>160</v>
      </c>
      <c r="I1381" s="44">
        <v>1288</v>
      </c>
      <c r="J1381" s="44">
        <v>71</v>
      </c>
      <c r="K1381" s="44">
        <v>1523</v>
      </c>
      <c r="L1381" s="44">
        <v>1594</v>
      </c>
      <c r="M1381" s="44">
        <f t="shared" si="64"/>
        <v>193.28571428571428</v>
      </c>
      <c r="N1381" s="44">
        <f t="shared" si="65"/>
        <v>11.285714285714286</v>
      </c>
    </row>
    <row r="1382" spans="2:14" x14ac:dyDescent="0.2">
      <c r="B1382" s="44">
        <v>2018</v>
      </c>
      <c r="C1382" s="263">
        <v>43382</v>
      </c>
      <c r="D1382" s="264">
        <f t="shared" si="63"/>
        <v>2</v>
      </c>
      <c r="E1382" s="44">
        <v>187</v>
      </c>
      <c r="F1382" s="44">
        <v>4</v>
      </c>
      <c r="G1382" s="44">
        <v>225</v>
      </c>
      <c r="H1382" s="44">
        <v>229</v>
      </c>
      <c r="I1382" s="44">
        <v>1314</v>
      </c>
      <c r="J1382" s="44">
        <v>69</v>
      </c>
      <c r="K1382" s="44">
        <v>1556</v>
      </c>
      <c r="L1382" s="44">
        <v>1625</v>
      </c>
      <c r="M1382" s="44">
        <f t="shared" si="64"/>
        <v>188</v>
      </c>
      <c r="N1382" s="44">
        <f t="shared" si="65"/>
        <v>9.2857142857142865</v>
      </c>
    </row>
    <row r="1383" spans="2:14" x14ac:dyDescent="0.2">
      <c r="B1383" s="44">
        <v>2018</v>
      </c>
      <c r="C1383" s="263">
        <v>43383</v>
      </c>
      <c r="D1383" s="264">
        <f t="shared" si="63"/>
        <v>3</v>
      </c>
      <c r="E1383" s="44">
        <v>194</v>
      </c>
      <c r="F1383" s="44">
        <v>14</v>
      </c>
      <c r="G1383" s="44">
        <v>225</v>
      </c>
      <c r="H1383" s="44">
        <v>239</v>
      </c>
      <c r="I1383" s="44">
        <v>1316</v>
      </c>
      <c r="J1383" s="44">
        <v>80</v>
      </c>
      <c r="K1383" s="44">
        <v>1551</v>
      </c>
      <c r="L1383" s="44">
        <v>1631</v>
      </c>
      <c r="M1383" s="44">
        <f t="shared" si="64"/>
        <v>188.57142857142858</v>
      </c>
      <c r="N1383" s="44">
        <f t="shared" si="65"/>
        <v>8.4285714285714288</v>
      </c>
    </row>
    <row r="1384" spans="2:14" x14ac:dyDescent="0.2">
      <c r="B1384" s="44">
        <v>2018</v>
      </c>
      <c r="C1384" s="263">
        <v>43384</v>
      </c>
      <c r="D1384" s="264">
        <f t="shared" si="63"/>
        <v>4</v>
      </c>
      <c r="E1384" s="44">
        <v>243</v>
      </c>
      <c r="F1384" s="44">
        <v>13</v>
      </c>
      <c r="G1384" s="44">
        <v>270</v>
      </c>
      <c r="H1384" s="44">
        <v>283</v>
      </c>
      <c r="I1384" s="44">
        <v>1353</v>
      </c>
      <c r="J1384" s="44">
        <v>79</v>
      </c>
      <c r="K1384" s="44">
        <v>1587</v>
      </c>
      <c r="L1384" s="44">
        <v>1666</v>
      </c>
      <c r="M1384" s="44">
        <f t="shared" si="64"/>
        <v>184</v>
      </c>
      <c r="N1384" s="44">
        <f t="shared" si="65"/>
        <v>8.1428571428571423</v>
      </c>
    </row>
    <row r="1385" spans="2:14" x14ac:dyDescent="0.2">
      <c r="B1385" s="44">
        <v>2018</v>
      </c>
      <c r="C1385" s="263">
        <v>43385</v>
      </c>
      <c r="D1385" s="264">
        <f t="shared" si="63"/>
        <v>5</v>
      </c>
      <c r="E1385" s="44">
        <v>223</v>
      </c>
      <c r="F1385" s="44">
        <v>6</v>
      </c>
      <c r="G1385" s="44">
        <v>274</v>
      </c>
      <c r="H1385" s="44">
        <v>280</v>
      </c>
      <c r="I1385" s="44">
        <v>1316</v>
      </c>
      <c r="J1385" s="44">
        <v>65</v>
      </c>
      <c r="K1385" s="44">
        <v>1584</v>
      </c>
      <c r="L1385" s="44">
        <v>1649</v>
      </c>
      <c r="M1385" s="44">
        <f t="shared" si="64"/>
        <v>188.42857142857142</v>
      </c>
      <c r="N1385" s="44">
        <f t="shared" si="65"/>
        <v>7.8571428571428568</v>
      </c>
    </row>
    <row r="1386" spans="2:14" x14ac:dyDescent="0.2">
      <c r="B1386" s="44">
        <v>2018</v>
      </c>
      <c r="C1386" s="263">
        <v>43386</v>
      </c>
      <c r="D1386" s="264">
        <f t="shared" si="63"/>
        <v>6</v>
      </c>
      <c r="E1386" s="44">
        <v>189</v>
      </c>
      <c r="F1386" s="44">
        <v>11</v>
      </c>
      <c r="G1386" s="44">
        <v>254</v>
      </c>
      <c r="H1386" s="44">
        <v>265</v>
      </c>
      <c r="I1386" s="44">
        <v>1320</v>
      </c>
      <c r="J1386" s="44">
        <v>59</v>
      </c>
      <c r="K1386" s="44">
        <v>1587</v>
      </c>
      <c r="L1386" s="44">
        <v>1646</v>
      </c>
      <c r="M1386" s="44">
        <f t="shared" si="64"/>
        <v>189.42857142857142</v>
      </c>
      <c r="N1386" s="44">
        <f t="shared" si="65"/>
        <v>8.2857142857142865</v>
      </c>
    </row>
    <row r="1387" spans="2:14" x14ac:dyDescent="0.2">
      <c r="B1387" s="44">
        <v>2018</v>
      </c>
      <c r="C1387" s="263">
        <v>43387</v>
      </c>
      <c r="D1387" s="264">
        <f t="shared" si="63"/>
        <v>7</v>
      </c>
      <c r="E1387" s="44">
        <v>111</v>
      </c>
      <c r="F1387" s="44">
        <v>5</v>
      </c>
      <c r="G1387" s="44">
        <v>155</v>
      </c>
      <c r="H1387" s="44">
        <v>160</v>
      </c>
      <c r="I1387" s="44">
        <v>1288</v>
      </c>
      <c r="J1387" s="44">
        <v>57</v>
      </c>
      <c r="K1387" s="44">
        <v>1559</v>
      </c>
      <c r="L1387" s="44">
        <v>1616</v>
      </c>
      <c r="M1387" s="44">
        <f t="shared" si="64"/>
        <v>188.71428571428572</v>
      </c>
      <c r="N1387" s="44">
        <f t="shared" si="65"/>
        <v>7.7142857142857144</v>
      </c>
    </row>
    <row r="1388" spans="2:14" x14ac:dyDescent="0.2">
      <c r="B1388" s="44">
        <v>2018</v>
      </c>
      <c r="C1388" s="263">
        <v>43388</v>
      </c>
      <c r="D1388" s="264">
        <f t="shared" si="63"/>
        <v>1</v>
      </c>
      <c r="E1388" s="44">
        <v>172</v>
      </c>
      <c r="F1388" s="44">
        <v>2</v>
      </c>
      <c r="G1388" s="44">
        <v>204</v>
      </c>
      <c r="H1388" s="44">
        <v>206</v>
      </c>
      <c r="I1388" s="44">
        <v>1319</v>
      </c>
      <c r="J1388" s="44">
        <v>55</v>
      </c>
      <c r="K1388" s="44">
        <v>1607</v>
      </c>
      <c r="L1388" s="44">
        <v>1662</v>
      </c>
      <c r="M1388" s="44">
        <f t="shared" si="64"/>
        <v>179.71428571428572</v>
      </c>
      <c r="N1388" s="44">
        <f t="shared" si="65"/>
        <v>7.1428571428571432</v>
      </c>
    </row>
    <row r="1389" spans="2:14" x14ac:dyDescent="0.2">
      <c r="B1389" s="44">
        <v>2018</v>
      </c>
      <c r="C1389" s="263">
        <v>43389</v>
      </c>
      <c r="D1389" s="264">
        <f t="shared" si="63"/>
        <v>2</v>
      </c>
      <c r="E1389" s="44">
        <v>194</v>
      </c>
      <c r="F1389" s="44">
        <v>7</v>
      </c>
      <c r="G1389" s="44">
        <v>236</v>
      </c>
      <c r="H1389" s="44">
        <v>243</v>
      </c>
      <c r="I1389" s="44">
        <v>1326</v>
      </c>
      <c r="J1389" s="44">
        <v>58</v>
      </c>
      <c r="K1389" s="44">
        <v>1618</v>
      </c>
      <c r="L1389" s="44">
        <v>1676</v>
      </c>
      <c r="M1389" s="44">
        <f t="shared" si="64"/>
        <v>178.71428571428572</v>
      </c>
      <c r="N1389" s="44">
        <f t="shared" si="65"/>
        <v>7.5714285714285712</v>
      </c>
    </row>
    <row r="1390" spans="2:14" x14ac:dyDescent="0.2">
      <c r="B1390" s="44">
        <v>2018</v>
      </c>
      <c r="C1390" s="263">
        <v>43390</v>
      </c>
      <c r="D1390" s="264">
        <f t="shared" si="63"/>
        <v>3</v>
      </c>
      <c r="E1390" s="44">
        <v>189</v>
      </c>
      <c r="F1390" s="44">
        <v>10</v>
      </c>
      <c r="G1390" s="44">
        <v>224</v>
      </c>
      <c r="H1390" s="44">
        <v>234</v>
      </c>
      <c r="I1390" s="44">
        <v>1321</v>
      </c>
      <c r="J1390" s="44">
        <v>54</v>
      </c>
      <c r="K1390" s="44">
        <v>1617</v>
      </c>
      <c r="L1390" s="44">
        <v>1671</v>
      </c>
      <c r="M1390" s="44">
        <f t="shared" si="64"/>
        <v>175.85714285714286</v>
      </c>
      <c r="N1390" s="44">
        <f t="shared" si="65"/>
        <v>7.2857142857142856</v>
      </c>
    </row>
    <row r="1391" spans="2:14" x14ac:dyDescent="0.2">
      <c r="B1391" s="44">
        <v>2018</v>
      </c>
      <c r="C1391" s="263">
        <v>43391</v>
      </c>
      <c r="D1391" s="264">
        <f t="shared" si="63"/>
        <v>4</v>
      </c>
      <c r="E1391" s="44">
        <v>180</v>
      </c>
      <c r="F1391" s="44">
        <v>9</v>
      </c>
      <c r="G1391" s="44">
        <v>210</v>
      </c>
      <c r="H1391" s="44">
        <v>219</v>
      </c>
      <c r="I1391" s="44">
        <v>1258</v>
      </c>
      <c r="J1391" s="44">
        <v>50</v>
      </c>
      <c r="K1391" s="44">
        <v>1557</v>
      </c>
      <c r="L1391" s="44">
        <v>1607</v>
      </c>
      <c r="M1391" s="44">
        <f t="shared" si="64"/>
        <v>181.28571428571428</v>
      </c>
      <c r="N1391" s="44">
        <f t="shared" si="65"/>
        <v>8.1428571428571423</v>
      </c>
    </row>
    <row r="1392" spans="2:14" x14ac:dyDescent="0.2">
      <c r="B1392" s="44">
        <v>2018</v>
      </c>
      <c r="C1392" s="263">
        <v>43392</v>
      </c>
      <c r="D1392" s="264">
        <f t="shared" si="63"/>
        <v>5</v>
      </c>
      <c r="E1392" s="44">
        <v>216</v>
      </c>
      <c r="F1392" s="44">
        <v>9</v>
      </c>
      <c r="G1392" s="44">
        <v>258</v>
      </c>
      <c r="H1392" s="44">
        <v>267</v>
      </c>
      <c r="I1392" s="44">
        <v>1251</v>
      </c>
      <c r="J1392" s="44">
        <v>53</v>
      </c>
      <c r="K1392" s="44">
        <v>1541</v>
      </c>
      <c r="L1392" s="44">
        <v>1594</v>
      </c>
      <c r="M1392" s="44">
        <f t="shared" si="64"/>
        <v>178.85714285714286</v>
      </c>
      <c r="N1392" s="44">
        <f t="shared" si="65"/>
        <v>9.1428571428571423</v>
      </c>
    </row>
    <row r="1393" spans="2:14" x14ac:dyDescent="0.2">
      <c r="B1393" s="44">
        <v>2018</v>
      </c>
      <c r="C1393" s="263">
        <v>43393</v>
      </c>
      <c r="D1393" s="264">
        <f t="shared" si="63"/>
        <v>6</v>
      </c>
      <c r="E1393" s="44">
        <v>169</v>
      </c>
      <c r="F1393" s="44">
        <v>9</v>
      </c>
      <c r="G1393" s="44">
        <v>207</v>
      </c>
      <c r="H1393" s="44">
        <v>216</v>
      </c>
      <c r="I1393" s="44">
        <v>1231</v>
      </c>
      <c r="J1393" s="44">
        <v>51</v>
      </c>
      <c r="K1393" s="44">
        <v>1494</v>
      </c>
      <c r="L1393" s="44">
        <v>1545</v>
      </c>
      <c r="M1393" s="44">
        <f t="shared" si="64"/>
        <v>177.14285714285714</v>
      </c>
      <c r="N1393" s="44">
        <f t="shared" si="65"/>
        <v>9.1428571428571423</v>
      </c>
    </row>
    <row r="1394" spans="2:14" x14ac:dyDescent="0.2">
      <c r="B1394" s="44">
        <v>2018</v>
      </c>
      <c r="C1394" s="263">
        <v>43394</v>
      </c>
      <c r="D1394" s="264">
        <f t="shared" si="63"/>
        <v>7</v>
      </c>
      <c r="E1394" s="44">
        <v>149</v>
      </c>
      <c r="F1394" s="44">
        <v>11</v>
      </c>
      <c r="G1394" s="44">
        <v>199</v>
      </c>
      <c r="H1394" s="44">
        <v>210</v>
      </c>
      <c r="I1394" s="44">
        <v>1269</v>
      </c>
      <c r="J1394" s="44">
        <v>57</v>
      </c>
      <c r="K1394" s="44">
        <v>1538</v>
      </c>
      <c r="L1394" s="44">
        <v>1595</v>
      </c>
      <c r="M1394" s="44">
        <f t="shared" si="64"/>
        <v>169.14285714285714</v>
      </c>
      <c r="N1394" s="44">
        <f t="shared" si="65"/>
        <v>8.7142857142857135</v>
      </c>
    </row>
    <row r="1395" spans="2:14" x14ac:dyDescent="0.2">
      <c r="B1395" s="44">
        <v>2018</v>
      </c>
      <c r="C1395" s="263">
        <v>43395</v>
      </c>
      <c r="D1395" s="264">
        <f t="shared" si="63"/>
        <v>1</v>
      </c>
      <c r="E1395" s="44">
        <v>155</v>
      </c>
      <c r="F1395" s="44">
        <v>9</v>
      </c>
      <c r="G1395" s="44">
        <v>179</v>
      </c>
      <c r="H1395" s="44">
        <v>188</v>
      </c>
      <c r="I1395" s="44">
        <v>1252</v>
      </c>
      <c r="J1395" s="44">
        <v>64</v>
      </c>
      <c r="K1395" s="44">
        <v>1513</v>
      </c>
      <c r="L1395" s="44">
        <v>1577</v>
      </c>
      <c r="M1395" s="44">
        <f t="shared" si="64"/>
        <v>167.42857142857142</v>
      </c>
      <c r="N1395" s="44">
        <f t="shared" si="65"/>
        <v>9</v>
      </c>
    </row>
    <row r="1396" spans="2:14" x14ac:dyDescent="0.2">
      <c r="B1396" s="44">
        <v>2018</v>
      </c>
      <c r="C1396" s="263">
        <v>43396</v>
      </c>
      <c r="D1396" s="264">
        <f t="shared" si="63"/>
        <v>2</v>
      </c>
      <c r="E1396" s="44">
        <v>182</v>
      </c>
      <c r="F1396" s="44">
        <v>7</v>
      </c>
      <c r="G1396" s="44">
        <v>220</v>
      </c>
      <c r="H1396" s="44">
        <v>227</v>
      </c>
      <c r="I1396" s="44">
        <v>1240</v>
      </c>
      <c r="J1396" s="44">
        <v>64</v>
      </c>
      <c r="K1396" s="44">
        <v>1497</v>
      </c>
      <c r="L1396" s="44">
        <v>1561</v>
      </c>
      <c r="M1396" s="44">
        <f t="shared" si="64"/>
        <v>162.28571428571428</v>
      </c>
      <c r="N1396" s="44">
        <f t="shared" si="65"/>
        <v>9.2857142857142865</v>
      </c>
    </row>
    <row r="1397" spans="2:14" x14ac:dyDescent="0.2">
      <c r="B1397" s="44">
        <v>2018</v>
      </c>
      <c r="C1397" s="263">
        <v>43397</v>
      </c>
      <c r="D1397" s="264">
        <f t="shared" si="63"/>
        <v>3</v>
      </c>
      <c r="E1397" s="44">
        <v>133</v>
      </c>
      <c r="F1397" s="44">
        <v>7</v>
      </c>
      <c r="G1397" s="44">
        <v>162</v>
      </c>
      <c r="H1397" s="44">
        <v>169</v>
      </c>
      <c r="I1397" s="44">
        <v>1184</v>
      </c>
      <c r="J1397" s="44">
        <v>61</v>
      </c>
      <c r="K1397" s="44">
        <v>1435</v>
      </c>
      <c r="L1397" s="44">
        <v>1496</v>
      </c>
      <c r="M1397" s="44">
        <f t="shared" si="64"/>
        <v>161.57142857142858</v>
      </c>
      <c r="N1397" s="44">
        <f t="shared" si="65"/>
        <v>9.2857142857142865</v>
      </c>
    </row>
    <row r="1398" spans="2:14" x14ac:dyDescent="0.2">
      <c r="B1398" s="44">
        <v>2018</v>
      </c>
      <c r="C1398" s="263">
        <v>43398</v>
      </c>
      <c r="D1398" s="264">
        <f t="shared" si="63"/>
        <v>4</v>
      </c>
      <c r="E1398" s="44">
        <v>168</v>
      </c>
      <c r="F1398" s="44">
        <v>11</v>
      </c>
      <c r="G1398" s="44">
        <v>195</v>
      </c>
      <c r="H1398" s="44">
        <v>206</v>
      </c>
      <c r="I1398" s="44">
        <v>1172</v>
      </c>
      <c r="J1398" s="44">
        <v>63</v>
      </c>
      <c r="K1398" s="44">
        <v>1420</v>
      </c>
      <c r="L1398" s="44">
        <v>1483</v>
      </c>
      <c r="M1398" s="44">
        <f t="shared" si="64"/>
        <v>158.42857142857142</v>
      </c>
      <c r="N1398" s="44">
        <f t="shared" si="65"/>
        <v>9.2857142857142865</v>
      </c>
    </row>
    <row r="1399" spans="2:14" x14ac:dyDescent="0.2">
      <c r="B1399" s="44">
        <v>2018</v>
      </c>
      <c r="C1399" s="263">
        <v>43399</v>
      </c>
      <c r="D1399" s="264">
        <f t="shared" si="63"/>
        <v>5</v>
      </c>
      <c r="E1399" s="44">
        <v>180</v>
      </c>
      <c r="F1399" s="44">
        <v>11</v>
      </c>
      <c r="G1399" s="44">
        <v>227</v>
      </c>
      <c r="H1399" s="44">
        <v>238</v>
      </c>
      <c r="I1399" s="44">
        <v>1136</v>
      </c>
      <c r="J1399" s="44">
        <v>65</v>
      </c>
      <c r="K1399" s="44">
        <v>1389</v>
      </c>
      <c r="L1399" s="44">
        <v>1454</v>
      </c>
      <c r="M1399" s="44">
        <f t="shared" si="64"/>
        <v>157.14285714285714</v>
      </c>
      <c r="N1399" s="44">
        <f t="shared" si="65"/>
        <v>8.8571428571428577</v>
      </c>
    </row>
    <row r="1400" spans="2:14" x14ac:dyDescent="0.2">
      <c r="B1400" s="44">
        <v>2018</v>
      </c>
      <c r="C1400" s="263">
        <v>43400</v>
      </c>
      <c r="D1400" s="264">
        <f t="shared" si="63"/>
        <v>6</v>
      </c>
      <c r="E1400" s="44">
        <v>164</v>
      </c>
      <c r="F1400" s="44">
        <v>9</v>
      </c>
      <c r="G1400" s="44">
        <v>236</v>
      </c>
      <c r="H1400" s="44">
        <v>245</v>
      </c>
      <c r="I1400" s="44">
        <v>1131</v>
      </c>
      <c r="J1400" s="44">
        <v>65</v>
      </c>
      <c r="K1400" s="44">
        <v>1418</v>
      </c>
      <c r="L1400" s="44">
        <v>1483</v>
      </c>
      <c r="M1400" s="44">
        <f t="shared" si="64"/>
        <v>156.85714285714286</v>
      </c>
      <c r="N1400" s="44">
        <f t="shared" si="65"/>
        <v>8.7142857142857135</v>
      </c>
    </row>
    <row r="1401" spans="2:14" x14ac:dyDescent="0.2">
      <c r="B1401" s="44">
        <v>2018</v>
      </c>
      <c r="C1401" s="263">
        <v>43401</v>
      </c>
      <c r="D1401" s="264">
        <f t="shared" si="63"/>
        <v>7</v>
      </c>
      <c r="E1401" s="44">
        <v>127</v>
      </c>
      <c r="F1401" s="44">
        <v>11</v>
      </c>
      <c r="G1401" s="44">
        <v>169</v>
      </c>
      <c r="H1401" s="44">
        <v>180</v>
      </c>
      <c r="I1401" s="44">
        <v>1109</v>
      </c>
      <c r="J1401" s="44">
        <v>65</v>
      </c>
      <c r="K1401" s="44">
        <v>1388</v>
      </c>
      <c r="L1401" s="44">
        <v>1453</v>
      </c>
      <c r="M1401" s="44">
        <f t="shared" si="64"/>
        <v>162.42857142857142</v>
      </c>
      <c r="N1401" s="44">
        <f t="shared" si="65"/>
        <v>9</v>
      </c>
    </row>
    <row r="1402" spans="2:14" x14ac:dyDescent="0.2">
      <c r="B1402" s="44">
        <v>2018</v>
      </c>
      <c r="C1402" s="263">
        <v>43402</v>
      </c>
      <c r="D1402" s="264">
        <f t="shared" si="63"/>
        <v>1</v>
      </c>
      <c r="E1402" s="44">
        <v>146</v>
      </c>
      <c r="F1402" s="44">
        <v>6</v>
      </c>
      <c r="G1402" s="44">
        <v>198</v>
      </c>
      <c r="H1402" s="44">
        <v>204</v>
      </c>
      <c r="I1402" s="44">
        <v>1100</v>
      </c>
      <c r="J1402" s="44">
        <v>62</v>
      </c>
      <c r="K1402" s="44">
        <v>1407</v>
      </c>
      <c r="L1402" s="44">
        <v>1469</v>
      </c>
      <c r="M1402" s="44">
        <f t="shared" si="64"/>
        <v>157.57142857142858</v>
      </c>
      <c r="N1402" s="44">
        <f t="shared" si="65"/>
        <v>9</v>
      </c>
    </row>
    <row r="1403" spans="2:14" x14ac:dyDescent="0.2">
      <c r="B1403" s="44">
        <v>2018</v>
      </c>
      <c r="C1403" s="263">
        <v>43403</v>
      </c>
      <c r="D1403" s="264">
        <f t="shared" si="63"/>
        <v>2</v>
      </c>
      <c r="E1403" s="44">
        <v>180</v>
      </c>
      <c r="F1403" s="44">
        <v>6</v>
      </c>
      <c r="G1403" s="44">
        <v>198</v>
      </c>
      <c r="H1403" s="44">
        <v>204</v>
      </c>
      <c r="I1403" s="44">
        <v>1098</v>
      </c>
      <c r="J1403" s="44">
        <v>61</v>
      </c>
      <c r="K1403" s="44">
        <v>1385</v>
      </c>
      <c r="L1403" s="44">
        <v>1446</v>
      </c>
      <c r="M1403" s="44">
        <f t="shared" si="64"/>
        <v>154</v>
      </c>
      <c r="N1403" s="44">
        <f t="shared" si="65"/>
        <v>9.2857142857142865</v>
      </c>
    </row>
    <row r="1404" spans="2:14" x14ac:dyDescent="0.2">
      <c r="B1404" s="44">
        <v>2018</v>
      </c>
      <c r="C1404" s="263">
        <v>43404</v>
      </c>
      <c r="D1404" s="264">
        <f t="shared" si="63"/>
        <v>3</v>
      </c>
      <c r="E1404" s="44">
        <v>172</v>
      </c>
      <c r="F1404" s="44">
        <v>9</v>
      </c>
      <c r="G1404" s="44">
        <v>195</v>
      </c>
      <c r="H1404" s="44">
        <v>204</v>
      </c>
      <c r="I1404" s="44">
        <v>1137</v>
      </c>
      <c r="J1404" s="44">
        <v>63</v>
      </c>
      <c r="K1404" s="44">
        <v>1418</v>
      </c>
      <c r="L1404" s="44">
        <v>1481</v>
      </c>
      <c r="M1404" s="44">
        <f t="shared" si="64"/>
        <v>150.85714285714286</v>
      </c>
      <c r="N1404" s="44">
        <f t="shared" si="65"/>
        <v>9.5714285714285712</v>
      </c>
    </row>
    <row r="1405" spans="2:14" x14ac:dyDescent="0.2">
      <c r="B1405" s="44">
        <v>2018</v>
      </c>
      <c r="C1405" s="263">
        <v>43405</v>
      </c>
      <c r="D1405" s="264">
        <f t="shared" si="63"/>
        <v>4</v>
      </c>
      <c r="E1405" s="44">
        <v>134</v>
      </c>
      <c r="F1405" s="44">
        <v>11</v>
      </c>
      <c r="G1405" s="44">
        <v>181</v>
      </c>
      <c r="H1405" s="44">
        <v>192</v>
      </c>
      <c r="I1405" s="44">
        <v>1103</v>
      </c>
      <c r="J1405" s="44">
        <v>63</v>
      </c>
      <c r="K1405" s="44">
        <v>1404</v>
      </c>
      <c r="L1405" s="44">
        <v>1467</v>
      </c>
      <c r="M1405" s="44">
        <f t="shared" si="64"/>
        <v>148.14285714285714</v>
      </c>
      <c r="N1405" s="44">
        <f t="shared" si="65"/>
        <v>9.5714285714285712</v>
      </c>
    </row>
    <row r="1406" spans="2:14" x14ac:dyDescent="0.2">
      <c r="B1406" s="44">
        <v>2018</v>
      </c>
      <c r="C1406" s="263">
        <v>43406</v>
      </c>
      <c r="D1406" s="264">
        <f t="shared" si="63"/>
        <v>5</v>
      </c>
      <c r="E1406" s="44">
        <v>155</v>
      </c>
      <c r="F1406" s="44">
        <v>13</v>
      </c>
      <c r="G1406" s="44">
        <v>195</v>
      </c>
      <c r="H1406" s="44">
        <v>208</v>
      </c>
      <c r="I1406" s="44">
        <v>1078</v>
      </c>
      <c r="J1406" s="44">
        <v>65</v>
      </c>
      <c r="K1406" s="44">
        <v>1372</v>
      </c>
      <c r="L1406" s="44">
        <v>1437</v>
      </c>
      <c r="M1406" s="44">
        <f t="shared" si="64"/>
        <v>146.71428571428572</v>
      </c>
      <c r="N1406" s="44">
        <f t="shared" si="65"/>
        <v>10.142857142857142</v>
      </c>
    </row>
    <row r="1407" spans="2:14" x14ac:dyDescent="0.2">
      <c r="B1407" s="44">
        <v>2018</v>
      </c>
      <c r="C1407" s="263">
        <v>43407</v>
      </c>
      <c r="D1407" s="264">
        <f t="shared" si="63"/>
        <v>6</v>
      </c>
      <c r="E1407" s="44">
        <v>142</v>
      </c>
      <c r="F1407" s="44">
        <v>11</v>
      </c>
      <c r="G1407" s="44">
        <v>186</v>
      </c>
      <c r="H1407" s="44">
        <v>197</v>
      </c>
      <c r="I1407" s="44">
        <v>1056</v>
      </c>
      <c r="J1407" s="44">
        <v>67</v>
      </c>
      <c r="K1407" s="44">
        <v>1322</v>
      </c>
      <c r="L1407" s="44">
        <v>1389</v>
      </c>
      <c r="M1407" s="44">
        <f t="shared" si="64"/>
        <v>147.71428571428572</v>
      </c>
      <c r="N1407" s="44">
        <f t="shared" si="65"/>
        <v>10</v>
      </c>
    </row>
    <row r="1408" spans="2:14" x14ac:dyDescent="0.2">
      <c r="B1408" s="44">
        <v>2018</v>
      </c>
      <c r="C1408" s="263">
        <v>43408</v>
      </c>
      <c r="D1408" s="264">
        <f t="shared" si="63"/>
        <v>7</v>
      </c>
      <c r="E1408" s="44">
        <v>108</v>
      </c>
      <c r="F1408" s="44">
        <v>11</v>
      </c>
      <c r="G1408" s="44">
        <v>157</v>
      </c>
      <c r="H1408" s="44">
        <v>168</v>
      </c>
      <c r="I1408" s="44">
        <v>1037</v>
      </c>
      <c r="J1408" s="44">
        <v>67</v>
      </c>
      <c r="K1408" s="44">
        <v>1310</v>
      </c>
      <c r="L1408" s="44">
        <v>1377</v>
      </c>
      <c r="M1408" s="44">
        <f t="shared" si="64"/>
        <v>147.85714285714286</v>
      </c>
      <c r="N1408" s="44">
        <f t="shared" si="65"/>
        <v>10.428571428571429</v>
      </c>
    </row>
    <row r="1409" spans="2:14" x14ac:dyDescent="0.2">
      <c r="B1409" s="44">
        <v>2018</v>
      </c>
      <c r="C1409" s="263">
        <v>43409</v>
      </c>
      <c r="D1409" s="264">
        <f t="shared" si="63"/>
        <v>1</v>
      </c>
      <c r="E1409" s="44">
        <v>136</v>
      </c>
      <c r="F1409" s="44">
        <v>10</v>
      </c>
      <c r="G1409" s="44">
        <v>164</v>
      </c>
      <c r="H1409" s="44">
        <v>174</v>
      </c>
      <c r="I1409" s="44">
        <v>1027</v>
      </c>
      <c r="J1409" s="44">
        <v>71</v>
      </c>
      <c r="K1409" s="44">
        <v>1276</v>
      </c>
      <c r="L1409" s="44">
        <v>1347</v>
      </c>
      <c r="M1409" s="44">
        <f t="shared" si="64"/>
        <v>152.42857142857142</v>
      </c>
      <c r="N1409" s="44">
        <f t="shared" si="65"/>
        <v>9.7142857142857135</v>
      </c>
    </row>
    <row r="1410" spans="2:14" x14ac:dyDescent="0.2">
      <c r="B1410" s="44">
        <v>2018</v>
      </c>
      <c r="C1410" s="263">
        <v>43410</v>
      </c>
      <c r="D1410" s="264">
        <f t="shared" si="63"/>
        <v>2</v>
      </c>
      <c r="E1410" s="44">
        <v>187</v>
      </c>
      <c r="F1410" s="44">
        <v>5</v>
      </c>
      <c r="G1410" s="44">
        <v>229</v>
      </c>
      <c r="H1410" s="44">
        <v>234</v>
      </c>
      <c r="I1410" s="44">
        <v>1034</v>
      </c>
      <c r="J1410" s="44">
        <v>70</v>
      </c>
      <c r="K1410" s="44">
        <v>1307</v>
      </c>
      <c r="L1410" s="44">
        <v>1377</v>
      </c>
      <c r="M1410" s="44">
        <f t="shared" si="64"/>
        <v>155.42857142857142</v>
      </c>
      <c r="N1410" s="44">
        <f t="shared" si="65"/>
        <v>9.4285714285714288</v>
      </c>
    </row>
    <row r="1411" spans="2:14" x14ac:dyDescent="0.2">
      <c r="B1411" s="44">
        <v>2018</v>
      </c>
      <c r="C1411" s="263">
        <v>43411</v>
      </c>
      <c r="D1411" s="264">
        <f t="shared" si="63"/>
        <v>3</v>
      </c>
      <c r="E1411" s="44">
        <v>173</v>
      </c>
      <c r="F1411" s="44">
        <v>12</v>
      </c>
      <c r="G1411" s="44">
        <v>201</v>
      </c>
      <c r="H1411" s="44">
        <v>213</v>
      </c>
      <c r="I1411" s="44">
        <v>1035</v>
      </c>
      <c r="J1411" s="44">
        <v>73</v>
      </c>
      <c r="K1411" s="44">
        <v>1313</v>
      </c>
      <c r="L1411" s="44">
        <v>1386</v>
      </c>
      <c r="M1411" s="44">
        <f t="shared" si="64"/>
        <v>159.71428571428572</v>
      </c>
      <c r="N1411" s="44">
        <f t="shared" si="65"/>
        <v>9.8571428571428577</v>
      </c>
    </row>
    <row r="1412" spans="2:14" x14ac:dyDescent="0.2">
      <c r="B1412" s="44">
        <v>2018</v>
      </c>
      <c r="C1412" s="263">
        <v>43412</v>
      </c>
      <c r="D1412" s="264">
        <f t="shared" si="63"/>
        <v>4</v>
      </c>
      <c r="E1412" s="44">
        <v>166</v>
      </c>
      <c r="F1412" s="44">
        <v>6</v>
      </c>
      <c r="G1412" s="44">
        <v>190</v>
      </c>
      <c r="H1412" s="44">
        <v>196</v>
      </c>
      <c r="I1412" s="44">
        <v>1067</v>
      </c>
      <c r="J1412" s="44">
        <v>68</v>
      </c>
      <c r="K1412" s="44">
        <v>1322</v>
      </c>
      <c r="L1412" s="44">
        <v>1390</v>
      </c>
      <c r="M1412" s="44">
        <f t="shared" si="64"/>
        <v>163.42857142857142</v>
      </c>
      <c r="N1412" s="44">
        <f t="shared" si="65"/>
        <v>9.8571428571428577</v>
      </c>
    </row>
    <row r="1413" spans="2:14" x14ac:dyDescent="0.2">
      <c r="B1413" s="44">
        <v>2018</v>
      </c>
      <c r="C1413" s="263">
        <v>43413</v>
      </c>
      <c r="D1413" s="264">
        <f t="shared" si="63"/>
        <v>5</v>
      </c>
      <c r="E1413" s="44">
        <v>176</v>
      </c>
      <c r="F1413" s="44">
        <v>11</v>
      </c>
      <c r="G1413" s="44">
        <v>209</v>
      </c>
      <c r="H1413" s="44">
        <v>220</v>
      </c>
      <c r="I1413" s="44">
        <v>1088</v>
      </c>
      <c r="J1413" s="44">
        <v>66</v>
      </c>
      <c r="K1413" s="44">
        <v>1336</v>
      </c>
      <c r="L1413" s="44">
        <v>1402</v>
      </c>
      <c r="M1413" s="44">
        <f t="shared" si="64"/>
        <v>167.71428571428572</v>
      </c>
      <c r="N1413" s="44">
        <f t="shared" si="65"/>
        <v>9.7142857142857135</v>
      </c>
    </row>
    <row r="1414" spans="2:14" x14ac:dyDescent="0.2">
      <c r="B1414" s="44">
        <v>2018</v>
      </c>
      <c r="C1414" s="263">
        <v>43414</v>
      </c>
      <c r="D1414" s="264">
        <f t="shared" ref="D1414:D1477" si="66">IF(WEEKDAY(C1414)-1=0,7,WEEKDAY(C1414)-1)</f>
        <v>6</v>
      </c>
      <c r="E1414" s="44">
        <v>172</v>
      </c>
      <c r="F1414" s="44">
        <v>14</v>
      </c>
      <c r="G1414" s="44">
        <v>236</v>
      </c>
      <c r="H1414" s="44">
        <v>250</v>
      </c>
      <c r="I1414" s="44">
        <v>1118</v>
      </c>
      <c r="J1414" s="44">
        <v>69</v>
      </c>
      <c r="K1414" s="44">
        <v>1386</v>
      </c>
      <c r="L1414" s="44">
        <v>1455</v>
      </c>
      <c r="M1414" s="44">
        <f t="shared" si="64"/>
        <v>165.28571428571428</v>
      </c>
      <c r="N1414" s="44">
        <f t="shared" si="65"/>
        <v>10.428571428571429</v>
      </c>
    </row>
    <row r="1415" spans="2:14" x14ac:dyDescent="0.2">
      <c r="B1415" s="44">
        <v>2018</v>
      </c>
      <c r="C1415" s="263">
        <v>43415</v>
      </c>
      <c r="D1415" s="264">
        <f t="shared" si="66"/>
        <v>7</v>
      </c>
      <c r="E1415" s="44">
        <v>134</v>
      </c>
      <c r="F1415" s="44">
        <v>11</v>
      </c>
      <c r="G1415" s="44">
        <v>178</v>
      </c>
      <c r="H1415" s="44">
        <v>189</v>
      </c>
      <c r="I1415" s="44">
        <v>1144</v>
      </c>
      <c r="J1415" s="44">
        <v>69</v>
      </c>
      <c r="K1415" s="44">
        <v>1407</v>
      </c>
      <c r="L1415" s="44">
        <v>1476</v>
      </c>
      <c r="M1415" s="44">
        <f t="shared" si="64"/>
        <v>161.71428571428572</v>
      </c>
      <c r="N1415" s="44">
        <f t="shared" si="65"/>
        <v>9.2857142857142865</v>
      </c>
    </row>
    <row r="1416" spans="2:14" x14ac:dyDescent="0.2">
      <c r="B1416" s="44">
        <v>2018</v>
      </c>
      <c r="C1416" s="263">
        <v>43416</v>
      </c>
      <c r="D1416" s="264">
        <f t="shared" si="66"/>
        <v>1</v>
      </c>
      <c r="E1416" s="44">
        <v>166</v>
      </c>
      <c r="F1416" s="44">
        <v>9</v>
      </c>
      <c r="G1416" s="44">
        <v>201</v>
      </c>
      <c r="H1416" s="44">
        <v>210</v>
      </c>
      <c r="I1416" s="44">
        <v>1174</v>
      </c>
      <c r="J1416" s="44">
        <v>68</v>
      </c>
      <c r="K1416" s="44">
        <v>1444</v>
      </c>
      <c r="L1416" s="44">
        <v>1512</v>
      </c>
      <c r="M1416" s="44">
        <f t="shared" si="64"/>
        <v>161.14285714285714</v>
      </c>
      <c r="N1416" s="44">
        <f t="shared" si="65"/>
        <v>8.8571428571428577</v>
      </c>
    </row>
    <row r="1417" spans="2:14" x14ac:dyDescent="0.2">
      <c r="B1417" s="44">
        <v>2018</v>
      </c>
      <c r="C1417" s="263">
        <v>43417</v>
      </c>
      <c r="D1417" s="264">
        <f t="shared" si="66"/>
        <v>2</v>
      </c>
      <c r="E1417" s="44">
        <v>170</v>
      </c>
      <c r="F1417" s="44">
        <v>10</v>
      </c>
      <c r="G1417" s="44">
        <v>205</v>
      </c>
      <c r="H1417" s="44">
        <v>215</v>
      </c>
      <c r="I1417" s="44">
        <v>1157</v>
      </c>
      <c r="J1417" s="44">
        <v>73</v>
      </c>
      <c r="K1417" s="44">
        <v>1420</v>
      </c>
      <c r="L1417" s="44">
        <v>1493</v>
      </c>
      <c r="M1417" s="44">
        <f t="shared" ref="M1417:M1480" si="67">(E1414+E1415+E1416+E1417+E1418+E1419+E1420)/7</f>
        <v>164.57142857142858</v>
      </c>
      <c r="N1417" s="44">
        <f t="shared" ref="N1417:N1480" si="68">(F1414+F1415+F1416+F1417+F1418+F1419+F1420)/7</f>
        <v>9.1428571428571423</v>
      </c>
    </row>
    <row r="1418" spans="2:14" x14ac:dyDescent="0.2">
      <c r="B1418" s="44">
        <v>2018</v>
      </c>
      <c r="C1418" s="263">
        <v>43418</v>
      </c>
      <c r="D1418" s="264">
        <f t="shared" si="66"/>
        <v>3</v>
      </c>
      <c r="E1418" s="44">
        <v>148</v>
      </c>
      <c r="F1418" s="44">
        <v>4</v>
      </c>
      <c r="G1418" s="44">
        <v>169</v>
      </c>
      <c r="H1418" s="44">
        <v>173</v>
      </c>
      <c r="I1418" s="44">
        <v>1132</v>
      </c>
      <c r="J1418" s="44">
        <v>65</v>
      </c>
      <c r="K1418" s="44">
        <v>1388</v>
      </c>
      <c r="L1418" s="44">
        <v>1453</v>
      </c>
      <c r="M1418" s="44">
        <f t="shared" si="67"/>
        <v>163.57142857142858</v>
      </c>
      <c r="N1418" s="44">
        <f t="shared" si="68"/>
        <v>8.7142857142857135</v>
      </c>
    </row>
    <row r="1419" spans="2:14" x14ac:dyDescent="0.2">
      <c r="B1419" s="44">
        <v>2018</v>
      </c>
      <c r="C1419" s="263">
        <v>43419</v>
      </c>
      <c r="D1419" s="264">
        <f t="shared" si="66"/>
        <v>4</v>
      </c>
      <c r="E1419" s="44">
        <v>162</v>
      </c>
      <c r="F1419" s="44">
        <v>3</v>
      </c>
      <c r="G1419" s="44">
        <v>201</v>
      </c>
      <c r="H1419" s="44">
        <v>204</v>
      </c>
      <c r="I1419" s="44">
        <v>1128</v>
      </c>
      <c r="J1419" s="44">
        <v>62</v>
      </c>
      <c r="K1419" s="44">
        <v>1399</v>
      </c>
      <c r="L1419" s="44">
        <v>1461</v>
      </c>
      <c r="M1419" s="44">
        <f t="shared" si="67"/>
        <v>161.71428571428572</v>
      </c>
      <c r="N1419" s="44">
        <f t="shared" si="68"/>
        <v>8.1428571428571423</v>
      </c>
    </row>
    <row r="1420" spans="2:14" x14ac:dyDescent="0.2">
      <c r="B1420" s="44">
        <v>2018</v>
      </c>
      <c r="C1420" s="263">
        <v>43420</v>
      </c>
      <c r="D1420" s="264">
        <f t="shared" si="66"/>
        <v>5</v>
      </c>
      <c r="E1420" s="44">
        <v>200</v>
      </c>
      <c r="F1420" s="44">
        <v>13</v>
      </c>
      <c r="G1420" s="44">
        <v>230</v>
      </c>
      <c r="H1420" s="44">
        <v>243</v>
      </c>
      <c r="I1420" s="44">
        <v>1152</v>
      </c>
      <c r="J1420" s="44">
        <v>64</v>
      </c>
      <c r="K1420" s="44">
        <v>1420</v>
      </c>
      <c r="L1420" s="44">
        <v>1484</v>
      </c>
      <c r="M1420" s="44">
        <f t="shared" si="67"/>
        <v>161.28571428571428</v>
      </c>
      <c r="N1420" s="44">
        <f t="shared" si="68"/>
        <v>7.5714285714285712</v>
      </c>
    </row>
    <row r="1421" spans="2:14" x14ac:dyDescent="0.2">
      <c r="B1421" s="44">
        <v>2018</v>
      </c>
      <c r="C1421" s="263">
        <v>43421</v>
      </c>
      <c r="D1421" s="264">
        <f t="shared" si="66"/>
        <v>6</v>
      </c>
      <c r="E1421" s="44">
        <v>165</v>
      </c>
      <c r="F1421" s="44">
        <v>11</v>
      </c>
      <c r="G1421" s="44">
        <v>210</v>
      </c>
      <c r="H1421" s="44">
        <v>221</v>
      </c>
      <c r="I1421" s="44">
        <v>1145</v>
      </c>
      <c r="J1421" s="44">
        <v>61</v>
      </c>
      <c r="K1421" s="44">
        <v>1394</v>
      </c>
      <c r="L1421" s="44">
        <v>1455</v>
      </c>
      <c r="M1421" s="44">
        <f t="shared" si="67"/>
        <v>161</v>
      </c>
      <c r="N1421" s="44">
        <f t="shared" si="68"/>
        <v>6.5714285714285712</v>
      </c>
    </row>
    <row r="1422" spans="2:14" x14ac:dyDescent="0.2">
      <c r="B1422" s="44">
        <v>2018</v>
      </c>
      <c r="C1422" s="263">
        <v>43422</v>
      </c>
      <c r="D1422" s="264">
        <f t="shared" si="66"/>
        <v>7</v>
      </c>
      <c r="E1422" s="44">
        <v>121</v>
      </c>
      <c r="F1422" s="44">
        <v>7</v>
      </c>
      <c r="G1422" s="44">
        <v>167</v>
      </c>
      <c r="H1422" s="44">
        <v>174</v>
      </c>
      <c r="I1422" s="44">
        <v>1132</v>
      </c>
      <c r="J1422" s="44">
        <v>57</v>
      </c>
      <c r="K1422" s="44">
        <v>1383</v>
      </c>
      <c r="L1422" s="44">
        <v>1440</v>
      </c>
      <c r="M1422" s="44">
        <f t="shared" si="67"/>
        <v>159.71428571428572</v>
      </c>
      <c r="N1422" s="44">
        <f t="shared" si="68"/>
        <v>6.7142857142857144</v>
      </c>
    </row>
    <row r="1423" spans="2:14" x14ac:dyDescent="0.2">
      <c r="B1423" s="44">
        <v>2018</v>
      </c>
      <c r="C1423" s="263">
        <v>43423</v>
      </c>
      <c r="D1423" s="264">
        <f t="shared" si="66"/>
        <v>1</v>
      </c>
      <c r="E1423" s="44">
        <v>163</v>
      </c>
      <c r="F1423" s="44">
        <v>5</v>
      </c>
      <c r="G1423" s="44">
        <v>198</v>
      </c>
      <c r="H1423" s="44">
        <v>203</v>
      </c>
      <c r="I1423" s="44">
        <v>1129</v>
      </c>
      <c r="J1423" s="44">
        <v>53</v>
      </c>
      <c r="K1423" s="44">
        <v>1380</v>
      </c>
      <c r="L1423" s="44">
        <v>1433</v>
      </c>
      <c r="M1423" s="44">
        <f t="shared" si="67"/>
        <v>156.71428571428572</v>
      </c>
      <c r="N1423" s="44">
        <f t="shared" si="68"/>
        <v>7.2857142857142856</v>
      </c>
    </row>
    <row r="1424" spans="2:14" x14ac:dyDescent="0.2">
      <c r="B1424" s="44">
        <v>2018</v>
      </c>
      <c r="C1424" s="263">
        <v>43424</v>
      </c>
      <c r="D1424" s="264">
        <f t="shared" si="66"/>
        <v>2</v>
      </c>
      <c r="E1424" s="44">
        <v>168</v>
      </c>
      <c r="F1424" s="44">
        <v>3</v>
      </c>
      <c r="G1424" s="44">
        <v>192</v>
      </c>
      <c r="H1424" s="44">
        <v>195</v>
      </c>
      <c r="I1424" s="44">
        <v>1127</v>
      </c>
      <c r="J1424" s="44">
        <v>46</v>
      </c>
      <c r="K1424" s="44">
        <v>1367</v>
      </c>
      <c r="L1424" s="44">
        <v>1413</v>
      </c>
      <c r="M1424" s="44">
        <f t="shared" si="67"/>
        <v>155.71428571428572</v>
      </c>
      <c r="N1424" s="44">
        <f t="shared" si="68"/>
        <v>7.1428571428571432</v>
      </c>
    </row>
    <row r="1425" spans="2:14" x14ac:dyDescent="0.2">
      <c r="B1425" s="44">
        <v>2018</v>
      </c>
      <c r="C1425" s="263">
        <v>43425</v>
      </c>
      <c r="D1425" s="264">
        <f t="shared" si="66"/>
        <v>3</v>
      </c>
      <c r="E1425" s="44">
        <v>139</v>
      </c>
      <c r="F1425" s="44">
        <v>5</v>
      </c>
      <c r="G1425" s="44">
        <v>182</v>
      </c>
      <c r="H1425" s="44">
        <v>187</v>
      </c>
      <c r="I1425" s="44">
        <v>1118</v>
      </c>
      <c r="J1425" s="44">
        <v>47</v>
      </c>
      <c r="K1425" s="44">
        <v>1380</v>
      </c>
      <c r="L1425" s="44">
        <v>1427</v>
      </c>
      <c r="M1425" s="44">
        <f t="shared" si="67"/>
        <v>150.71428571428572</v>
      </c>
      <c r="N1425" s="44">
        <f t="shared" si="68"/>
        <v>7.1428571428571432</v>
      </c>
    </row>
    <row r="1426" spans="2:14" x14ac:dyDescent="0.2">
      <c r="B1426" s="44">
        <v>2018</v>
      </c>
      <c r="C1426" s="263">
        <v>43426</v>
      </c>
      <c r="D1426" s="264">
        <f t="shared" si="66"/>
        <v>4</v>
      </c>
      <c r="E1426" s="44">
        <v>141</v>
      </c>
      <c r="F1426" s="44">
        <v>7</v>
      </c>
      <c r="G1426" s="44">
        <v>157</v>
      </c>
      <c r="H1426" s="44">
        <v>164</v>
      </c>
      <c r="I1426" s="44">
        <v>1097</v>
      </c>
      <c r="J1426" s="44">
        <v>51</v>
      </c>
      <c r="K1426" s="44">
        <v>1336</v>
      </c>
      <c r="L1426" s="44">
        <v>1387</v>
      </c>
      <c r="M1426" s="44">
        <f t="shared" si="67"/>
        <v>154</v>
      </c>
      <c r="N1426" s="44">
        <f t="shared" si="68"/>
        <v>7.2857142857142856</v>
      </c>
    </row>
    <row r="1427" spans="2:14" x14ac:dyDescent="0.2">
      <c r="B1427" s="44">
        <v>2018</v>
      </c>
      <c r="C1427" s="263">
        <v>43427</v>
      </c>
      <c r="D1427" s="264">
        <f t="shared" si="66"/>
        <v>5</v>
      </c>
      <c r="E1427" s="44">
        <v>193</v>
      </c>
      <c r="F1427" s="44">
        <v>12</v>
      </c>
      <c r="G1427" s="44">
        <v>232</v>
      </c>
      <c r="H1427" s="44">
        <v>244</v>
      </c>
      <c r="I1427" s="44">
        <v>1090</v>
      </c>
      <c r="J1427" s="44">
        <v>50</v>
      </c>
      <c r="K1427" s="44">
        <v>1338</v>
      </c>
      <c r="L1427" s="44">
        <v>1388</v>
      </c>
      <c r="M1427" s="44">
        <f t="shared" si="67"/>
        <v>148.42857142857142</v>
      </c>
      <c r="N1427" s="44">
        <f t="shared" si="68"/>
        <v>7</v>
      </c>
    </row>
    <row r="1428" spans="2:14" x14ac:dyDescent="0.2">
      <c r="B1428" s="44">
        <v>2018</v>
      </c>
      <c r="C1428" s="263">
        <v>43428</v>
      </c>
      <c r="D1428" s="264">
        <f t="shared" si="66"/>
        <v>6</v>
      </c>
      <c r="E1428" s="44">
        <v>130</v>
      </c>
      <c r="F1428" s="44">
        <v>11</v>
      </c>
      <c r="G1428" s="44">
        <v>161</v>
      </c>
      <c r="H1428" s="44">
        <v>172</v>
      </c>
      <c r="I1428" s="44">
        <v>1055</v>
      </c>
      <c r="J1428" s="44">
        <v>50</v>
      </c>
      <c r="K1428" s="44">
        <v>1289</v>
      </c>
      <c r="L1428" s="44">
        <v>1339</v>
      </c>
      <c r="M1428" s="44">
        <f t="shared" si="67"/>
        <v>144.57142857142858</v>
      </c>
      <c r="N1428" s="44">
        <f t="shared" si="68"/>
        <v>8.1428571428571423</v>
      </c>
    </row>
    <row r="1429" spans="2:14" x14ac:dyDescent="0.2">
      <c r="B1429" s="44">
        <v>2018</v>
      </c>
      <c r="C1429" s="263">
        <v>43429</v>
      </c>
      <c r="D1429" s="264">
        <f t="shared" si="66"/>
        <v>7</v>
      </c>
      <c r="E1429" s="44">
        <v>144</v>
      </c>
      <c r="F1429" s="44">
        <v>8</v>
      </c>
      <c r="G1429" s="44">
        <v>210</v>
      </c>
      <c r="H1429" s="44">
        <v>218</v>
      </c>
      <c r="I1429" s="44">
        <v>1078</v>
      </c>
      <c r="J1429" s="44">
        <v>51</v>
      </c>
      <c r="K1429" s="44">
        <v>1332</v>
      </c>
      <c r="L1429" s="44">
        <v>1383</v>
      </c>
      <c r="M1429" s="44">
        <f t="shared" si="67"/>
        <v>148.71428571428572</v>
      </c>
      <c r="N1429" s="44">
        <f t="shared" si="68"/>
        <v>8.5714285714285712</v>
      </c>
    </row>
    <row r="1430" spans="2:14" x14ac:dyDescent="0.2">
      <c r="B1430" s="44">
        <v>2018</v>
      </c>
      <c r="C1430" s="263">
        <v>43430</v>
      </c>
      <c r="D1430" s="264">
        <f t="shared" si="66"/>
        <v>1</v>
      </c>
      <c r="E1430" s="44">
        <v>124</v>
      </c>
      <c r="F1430" s="44">
        <v>3</v>
      </c>
      <c r="G1430" s="44">
        <v>142</v>
      </c>
      <c r="H1430" s="44">
        <v>145</v>
      </c>
      <c r="I1430" s="44">
        <v>1039</v>
      </c>
      <c r="J1430" s="44">
        <v>49</v>
      </c>
      <c r="K1430" s="44">
        <v>1276</v>
      </c>
      <c r="L1430" s="44">
        <v>1325</v>
      </c>
      <c r="M1430" s="44">
        <f t="shared" si="67"/>
        <v>149.85714285714286</v>
      </c>
      <c r="N1430" s="44">
        <f t="shared" si="68"/>
        <v>8.1428571428571423</v>
      </c>
    </row>
    <row r="1431" spans="2:14" x14ac:dyDescent="0.2">
      <c r="B1431" s="44">
        <v>2018</v>
      </c>
      <c r="C1431" s="263">
        <v>43431</v>
      </c>
      <c r="D1431" s="264">
        <f t="shared" si="66"/>
        <v>2</v>
      </c>
      <c r="E1431" s="44">
        <v>141</v>
      </c>
      <c r="F1431" s="44">
        <v>11</v>
      </c>
      <c r="G1431" s="44">
        <v>159</v>
      </c>
      <c r="H1431" s="44">
        <v>170</v>
      </c>
      <c r="I1431" s="44">
        <v>1012</v>
      </c>
      <c r="J1431" s="44">
        <v>57</v>
      </c>
      <c r="K1431" s="44">
        <v>1243</v>
      </c>
      <c r="L1431" s="44">
        <v>1300</v>
      </c>
      <c r="M1431" s="44">
        <f t="shared" si="67"/>
        <v>154.14285714285714</v>
      </c>
      <c r="N1431" s="44">
        <f t="shared" si="68"/>
        <v>9.1428571428571423</v>
      </c>
    </row>
    <row r="1432" spans="2:14" x14ac:dyDescent="0.2">
      <c r="B1432" s="44">
        <v>2018</v>
      </c>
      <c r="C1432" s="263">
        <v>43432</v>
      </c>
      <c r="D1432" s="264">
        <f t="shared" si="66"/>
        <v>3</v>
      </c>
      <c r="E1432" s="44">
        <v>168</v>
      </c>
      <c r="F1432" s="44">
        <v>8</v>
      </c>
      <c r="G1432" s="44">
        <v>200</v>
      </c>
      <c r="H1432" s="44">
        <v>208</v>
      </c>
      <c r="I1432" s="44">
        <v>1041</v>
      </c>
      <c r="J1432" s="44">
        <v>60</v>
      </c>
      <c r="K1432" s="44">
        <v>1261</v>
      </c>
      <c r="L1432" s="44">
        <v>1321</v>
      </c>
      <c r="M1432" s="44">
        <f t="shared" si="67"/>
        <v>160.14285714285714</v>
      </c>
      <c r="N1432" s="44">
        <f t="shared" si="68"/>
        <v>11.857142857142858</v>
      </c>
    </row>
    <row r="1433" spans="2:14" x14ac:dyDescent="0.2">
      <c r="B1433" s="44">
        <v>2018</v>
      </c>
      <c r="C1433" s="263">
        <v>43433</v>
      </c>
      <c r="D1433" s="264">
        <f t="shared" si="66"/>
        <v>4</v>
      </c>
      <c r="E1433" s="44">
        <v>149</v>
      </c>
      <c r="F1433" s="44">
        <v>4</v>
      </c>
      <c r="G1433" s="44">
        <v>183</v>
      </c>
      <c r="H1433" s="44">
        <v>187</v>
      </c>
      <c r="I1433" s="44">
        <v>1049</v>
      </c>
      <c r="J1433" s="44">
        <v>57</v>
      </c>
      <c r="K1433" s="44">
        <v>1287</v>
      </c>
      <c r="L1433" s="44">
        <v>1344</v>
      </c>
      <c r="M1433" s="44">
        <f t="shared" si="67"/>
        <v>158</v>
      </c>
      <c r="N1433" s="44">
        <f t="shared" si="68"/>
        <v>12.285714285714286</v>
      </c>
    </row>
    <row r="1434" spans="2:14" x14ac:dyDescent="0.2">
      <c r="B1434" s="44">
        <v>2018</v>
      </c>
      <c r="C1434" s="263">
        <v>43434</v>
      </c>
      <c r="D1434" s="264">
        <f t="shared" si="66"/>
        <v>5</v>
      </c>
      <c r="E1434" s="44">
        <v>223</v>
      </c>
      <c r="F1434" s="44">
        <v>19</v>
      </c>
      <c r="G1434" s="44">
        <v>278</v>
      </c>
      <c r="H1434" s="44">
        <v>297</v>
      </c>
      <c r="I1434" s="44">
        <v>1079</v>
      </c>
      <c r="J1434" s="44">
        <v>64</v>
      </c>
      <c r="K1434" s="44">
        <v>1333</v>
      </c>
      <c r="L1434" s="44">
        <v>1397</v>
      </c>
      <c r="M1434" s="44">
        <f t="shared" si="67"/>
        <v>165.42857142857142</v>
      </c>
      <c r="N1434" s="44">
        <f t="shared" si="68"/>
        <v>13.142857142857142</v>
      </c>
    </row>
    <row r="1435" spans="2:14" x14ac:dyDescent="0.2">
      <c r="B1435" s="44">
        <v>2018</v>
      </c>
      <c r="C1435" s="263">
        <v>43435</v>
      </c>
      <c r="D1435" s="264">
        <f t="shared" si="66"/>
        <v>6</v>
      </c>
      <c r="E1435" s="44">
        <v>172</v>
      </c>
      <c r="F1435" s="44">
        <v>30</v>
      </c>
      <c r="G1435" s="44">
        <v>215</v>
      </c>
      <c r="H1435" s="44">
        <v>245</v>
      </c>
      <c r="I1435" s="44">
        <v>1121</v>
      </c>
      <c r="J1435" s="44">
        <v>83</v>
      </c>
      <c r="K1435" s="44">
        <v>1387</v>
      </c>
      <c r="L1435" s="44">
        <v>1470</v>
      </c>
      <c r="M1435" s="44">
        <f t="shared" si="67"/>
        <v>169.28571428571428</v>
      </c>
      <c r="N1435" s="44">
        <f t="shared" si="68"/>
        <v>13.142857142857142</v>
      </c>
    </row>
    <row r="1436" spans="2:14" x14ac:dyDescent="0.2">
      <c r="B1436" s="44">
        <v>2018</v>
      </c>
      <c r="C1436" s="263">
        <v>43436</v>
      </c>
      <c r="D1436" s="264">
        <f t="shared" si="66"/>
        <v>7</v>
      </c>
      <c r="E1436" s="44">
        <v>129</v>
      </c>
      <c r="F1436" s="44">
        <v>11</v>
      </c>
      <c r="G1436" s="44">
        <v>168</v>
      </c>
      <c r="H1436" s="44">
        <v>179</v>
      </c>
      <c r="I1436" s="44">
        <v>1106</v>
      </c>
      <c r="J1436" s="44">
        <v>86</v>
      </c>
      <c r="K1436" s="44">
        <v>1345</v>
      </c>
      <c r="L1436" s="44">
        <v>1431</v>
      </c>
      <c r="M1436" s="44">
        <f t="shared" si="67"/>
        <v>168</v>
      </c>
      <c r="N1436" s="44">
        <f t="shared" si="68"/>
        <v>12.857142857142858</v>
      </c>
    </row>
    <row r="1437" spans="2:14" x14ac:dyDescent="0.2">
      <c r="B1437" s="44">
        <v>2018</v>
      </c>
      <c r="C1437" s="263">
        <v>43437</v>
      </c>
      <c r="D1437" s="264">
        <f t="shared" si="66"/>
        <v>1</v>
      </c>
      <c r="E1437" s="44">
        <v>176</v>
      </c>
      <c r="F1437" s="44">
        <v>9</v>
      </c>
      <c r="G1437" s="44">
        <v>200</v>
      </c>
      <c r="H1437" s="44">
        <v>209</v>
      </c>
      <c r="I1437" s="44">
        <v>1158</v>
      </c>
      <c r="J1437" s="44">
        <v>92</v>
      </c>
      <c r="K1437" s="44">
        <v>1403</v>
      </c>
      <c r="L1437" s="44">
        <v>1495</v>
      </c>
      <c r="M1437" s="44">
        <f t="shared" si="67"/>
        <v>169</v>
      </c>
      <c r="N1437" s="44">
        <f t="shared" si="68"/>
        <v>13.857142857142858</v>
      </c>
    </row>
    <row r="1438" spans="2:14" x14ac:dyDescent="0.2">
      <c r="B1438" s="44">
        <v>2018</v>
      </c>
      <c r="C1438" s="263">
        <v>43438</v>
      </c>
      <c r="D1438" s="264">
        <f t="shared" si="66"/>
        <v>2</v>
      </c>
      <c r="E1438" s="44">
        <v>168</v>
      </c>
      <c r="F1438" s="44">
        <v>11</v>
      </c>
      <c r="G1438" s="44">
        <v>216</v>
      </c>
      <c r="H1438" s="44">
        <v>227</v>
      </c>
      <c r="I1438" s="44">
        <v>1185</v>
      </c>
      <c r="J1438" s="44">
        <v>92</v>
      </c>
      <c r="K1438" s="44">
        <v>1460</v>
      </c>
      <c r="L1438" s="44">
        <v>1552</v>
      </c>
      <c r="M1438" s="44">
        <f t="shared" si="67"/>
        <v>160.71428571428572</v>
      </c>
      <c r="N1438" s="44">
        <f t="shared" si="68"/>
        <v>12.571428571428571</v>
      </c>
    </row>
    <row r="1439" spans="2:14" x14ac:dyDescent="0.2">
      <c r="B1439" s="44">
        <v>2018</v>
      </c>
      <c r="C1439" s="263">
        <v>43439</v>
      </c>
      <c r="D1439" s="264">
        <f t="shared" si="66"/>
        <v>3</v>
      </c>
      <c r="E1439" s="44">
        <v>159</v>
      </c>
      <c r="F1439" s="44">
        <v>6</v>
      </c>
      <c r="G1439" s="44">
        <v>191</v>
      </c>
      <c r="H1439" s="44">
        <v>197</v>
      </c>
      <c r="I1439" s="44">
        <v>1176</v>
      </c>
      <c r="J1439" s="44">
        <v>90</v>
      </c>
      <c r="K1439" s="44">
        <v>1451</v>
      </c>
      <c r="L1439" s="44">
        <v>1541</v>
      </c>
      <c r="M1439" s="44">
        <f t="shared" si="67"/>
        <v>156.57142857142858</v>
      </c>
      <c r="N1439" s="44">
        <f t="shared" si="68"/>
        <v>8.8571428571428577</v>
      </c>
    </row>
    <row r="1440" spans="2:14" x14ac:dyDescent="0.2">
      <c r="B1440" s="44">
        <v>2018</v>
      </c>
      <c r="C1440" s="263">
        <v>43440</v>
      </c>
      <c r="D1440" s="264">
        <f t="shared" si="66"/>
        <v>4</v>
      </c>
      <c r="E1440" s="44">
        <v>156</v>
      </c>
      <c r="F1440" s="44">
        <v>11</v>
      </c>
      <c r="G1440" s="44">
        <v>180</v>
      </c>
      <c r="H1440" s="44">
        <v>191</v>
      </c>
      <c r="I1440" s="44">
        <v>1183</v>
      </c>
      <c r="J1440" s="44">
        <v>97</v>
      </c>
      <c r="K1440" s="44">
        <v>1448</v>
      </c>
      <c r="L1440" s="44">
        <v>1545</v>
      </c>
      <c r="M1440" s="44">
        <f t="shared" si="67"/>
        <v>155.14285714285714</v>
      </c>
      <c r="N1440" s="44">
        <f t="shared" si="68"/>
        <v>8.1428571428571423</v>
      </c>
    </row>
    <row r="1441" spans="2:14" x14ac:dyDescent="0.2">
      <c r="B1441" s="44">
        <v>2018</v>
      </c>
      <c r="C1441" s="263">
        <v>43441</v>
      </c>
      <c r="D1441" s="264">
        <f t="shared" si="66"/>
        <v>5</v>
      </c>
      <c r="E1441" s="44">
        <v>165</v>
      </c>
      <c r="F1441" s="44">
        <v>10</v>
      </c>
      <c r="G1441" s="44">
        <v>200</v>
      </c>
      <c r="H1441" s="44">
        <v>210</v>
      </c>
      <c r="I1441" s="44">
        <v>1125</v>
      </c>
      <c r="J1441" s="44">
        <v>88</v>
      </c>
      <c r="K1441" s="44">
        <v>1370</v>
      </c>
      <c r="L1441" s="44">
        <v>1458</v>
      </c>
      <c r="M1441" s="44">
        <f t="shared" si="67"/>
        <v>152.14285714285714</v>
      </c>
      <c r="N1441" s="44">
        <f t="shared" si="68"/>
        <v>7.5714285714285712</v>
      </c>
    </row>
    <row r="1442" spans="2:14" x14ac:dyDescent="0.2">
      <c r="B1442" s="44">
        <v>2018</v>
      </c>
      <c r="C1442" s="263">
        <v>43442</v>
      </c>
      <c r="D1442" s="264">
        <f t="shared" si="66"/>
        <v>6</v>
      </c>
      <c r="E1442" s="44">
        <v>143</v>
      </c>
      <c r="F1442" s="44">
        <v>4</v>
      </c>
      <c r="G1442" s="44">
        <v>203</v>
      </c>
      <c r="H1442" s="44">
        <v>207</v>
      </c>
      <c r="I1442" s="44">
        <v>1096</v>
      </c>
      <c r="J1442" s="44">
        <v>62</v>
      </c>
      <c r="K1442" s="44">
        <v>1358</v>
      </c>
      <c r="L1442" s="44">
        <v>1420</v>
      </c>
      <c r="M1442" s="44">
        <f t="shared" si="67"/>
        <v>153.57142857142858</v>
      </c>
      <c r="N1442" s="44">
        <f t="shared" si="68"/>
        <v>7.4285714285714288</v>
      </c>
    </row>
    <row r="1443" spans="2:14" x14ac:dyDescent="0.2">
      <c r="B1443" s="44">
        <v>2018</v>
      </c>
      <c r="C1443" s="263">
        <v>43443</v>
      </c>
      <c r="D1443" s="264">
        <f t="shared" si="66"/>
        <v>7</v>
      </c>
      <c r="E1443" s="44">
        <v>119</v>
      </c>
      <c r="F1443" s="44">
        <v>6</v>
      </c>
      <c r="G1443" s="44">
        <v>164</v>
      </c>
      <c r="H1443" s="44">
        <v>170</v>
      </c>
      <c r="I1443" s="44">
        <v>1086</v>
      </c>
      <c r="J1443" s="44">
        <v>57</v>
      </c>
      <c r="K1443" s="44">
        <v>1354</v>
      </c>
      <c r="L1443" s="44">
        <v>1411</v>
      </c>
      <c r="M1443" s="44">
        <f t="shared" si="67"/>
        <v>154.71428571428572</v>
      </c>
      <c r="N1443" s="44">
        <f t="shared" si="68"/>
        <v>7.2857142857142856</v>
      </c>
    </row>
    <row r="1444" spans="2:14" x14ac:dyDescent="0.2">
      <c r="B1444" s="44">
        <v>2018</v>
      </c>
      <c r="C1444" s="263">
        <v>43444</v>
      </c>
      <c r="D1444" s="264">
        <f t="shared" si="66"/>
        <v>1</v>
      </c>
      <c r="E1444" s="44">
        <v>155</v>
      </c>
      <c r="F1444" s="44">
        <v>5</v>
      </c>
      <c r="G1444" s="44">
        <v>189</v>
      </c>
      <c r="H1444" s="44">
        <v>194</v>
      </c>
      <c r="I1444" s="44">
        <v>1065</v>
      </c>
      <c r="J1444" s="44">
        <v>53</v>
      </c>
      <c r="K1444" s="44">
        <v>1343</v>
      </c>
      <c r="L1444" s="44">
        <v>1396</v>
      </c>
      <c r="M1444" s="44">
        <f t="shared" si="67"/>
        <v>158.85714285714286</v>
      </c>
      <c r="N1444" s="44">
        <f t="shared" si="68"/>
        <v>7.7142857142857144</v>
      </c>
    </row>
    <row r="1445" spans="2:14" x14ac:dyDescent="0.2">
      <c r="B1445" s="44">
        <v>2018</v>
      </c>
      <c r="C1445" s="263">
        <v>43445</v>
      </c>
      <c r="D1445" s="264">
        <f t="shared" si="66"/>
        <v>2</v>
      </c>
      <c r="E1445" s="44">
        <v>178</v>
      </c>
      <c r="F1445" s="44">
        <v>10</v>
      </c>
      <c r="G1445" s="44">
        <v>216</v>
      </c>
      <c r="H1445" s="44">
        <v>226</v>
      </c>
      <c r="I1445" s="44">
        <v>1075</v>
      </c>
      <c r="J1445" s="44">
        <v>52</v>
      </c>
      <c r="K1445" s="44">
        <v>1343</v>
      </c>
      <c r="L1445" s="44">
        <v>1395</v>
      </c>
      <c r="M1445" s="44">
        <f t="shared" si="67"/>
        <v>161.28571428571428</v>
      </c>
      <c r="N1445" s="44">
        <f t="shared" si="68"/>
        <v>8.7142857142857135</v>
      </c>
    </row>
    <row r="1446" spans="2:14" x14ac:dyDescent="0.2">
      <c r="B1446" s="44">
        <v>2018</v>
      </c>
      <c r="C1446" s="263">
        <v>43446</v>
      </c>
      <c r="D1446" s="264">
        <f t="shared" si="66"/>
        <v>3</v>
      </c>
      <c r="E1446" s="44">
        <v>167</v>
      </c>
      <c r="F1446" s="44">
        <v>5</v>
      </c>
      <c r="G1446" s="44">
        <v>195</v>
      </c>
      <c r="H1446" s="44">
        <v>200</v>
      </c>
      <c r="I1446" s="44">
        <v>1083</v>
      </c>
      <c r="J1446" s="44">
        <v>51</v>
      </c>
      <c r="K1446" s="44">
        <v>1347</v>
      </c>
      <c r="L1446" s="44">
        <v>1398</v>
      </c>
      <c r="M1446" s="44">
        <f t="shared" si="67"/>
        <v>159.85714285714286</v>
      </c>
      <c r="N1446" s="44">
        <f t="shared" si="68"/>
        <v>9.1428571428571423</v>
      </c>
    </row>
    <row r="1447" spans="2:14" x14ac:dyDescent="0.2">
      <c r="B1447" s="44">
        <v>2018</v>
      </c>
      <c r="C1447" s="263">
        <v>43447</v>
      </c>
      <c r="D1447" s="264">
        <f t="shared" si="66"/>
        <v>4</v>
      </c>
      <c r="E1447" s="44">
        <v>185</v>
      </c>
      <c r="F1447" s="44">
        <v>14</v>
      </c>
      <c r="G1447" s="44">
        <v>226</v>
      </c>
      <c r="H1447" s="44">
        <v>240</v>
      </c>
      <c r="I1447" s="44">
        <v>1112</v>
      </c>
      <c r="J1447" s="44">
        <v>54</v>
      </c>
      <c r="K1447" s="44">
        <v>1393</v>
      </c>
      <c r="L1447" s="44">
        <v>1447</v>
      </c>
      <c r="M1447" s="44">
        <f t="shared" si="67"/>
        <v>161.57142857142858</v>
      </c>
      <c r="N1447" s="44">
        <f t="shared" si="68"/>
        <v>9.7142857142857135</v>
      </c>
    </row>
    <row r="1448" spans="2:14" x14ac:dyDescent="0.2">
      <c r="B1448" s="44">
        <v>2018</v>
      </c>
      <c r="C1448" s="263">
        <v>43448</v>
      </c>
      <c r="D1448" s="264">
        <f t="shared" si="66"/>
        <v>5</v>
      </c>
      <c r="E1448" s="44">
        <v>182</v>
      </c>
      <c r="F1448" s="44">
        <v>17</v>
      </c>
      <c r="G1448" s="44">
        <v>214</v>
      </c>
      <c r="H1448" s="44">
        <v>231</v>
      </c>
      <c r="I1448" s="44">
        <v>1129</v>
      </c>
      <c r="J1448" s="44">
        <v>61</v>
      </c>
      <c r="K1448" s="44">
        <v>1407</v>
      </c>
      <c r="L1448" s="44">
        <v>1468</v>
      </c>
      <c r="M1448" s="44">
        <f t="shared" si="67"/>
        <v>163.57142857142858</v>
      </c>
      <c r="N1448" s="44">
        <f t="shared" si="68"/>
        <v>10.571428571428571</v>
      </c>
    </row>
    <row r="1449" spans="2:14" x14ac:dyDescent="0.2">
      <c r="B1449" s="44">
        <v>2018</v>
      </c>
      <c r="C1449" s="263">
        <v>43449</v>
      </c>
      <c r="D1449" s="264">
        <f t="shared" si="66"/>
        <v>6</v>
      </c>
      <c r="E1449" s="44">
        <v>133</v>
      </c>
      <c r="F1449" s="44">
        <v>7</v>
      </c>
      <c r="G1449" s="44">
        <v>180</v>
      </c>
      <c r="H1449" s="44">
        <v>187</v>
      </c>
      <c r="I1449" s="44">
        <v>1119</v>
      </c>
      <c r="J1449" s="44">
        <v>64</v>
      </c>
      <c r="K1449" s="44">
        <v>1384</v>
      </c>
      <c r="L1449" s="44">
        <v>1448</v>
      </c>
      <c r="M1449" s="44">
        <f t="shared" si="67"/>
        <v>163.14285714285714</v>
      </c>
      <c r="N1449" s="44">
        <f t="shared" si="68"/>
        <v>10.571428571428571</v>
      </c>
    </row>
    <row r="1450" spans="2:14" x14ac:dyDescent="0.2">
      <c r="B1450" s="44">
        <v>2018</v>
      </c>
      <c r="C1450" s="263">
        <v>43450</v>
      </c>
      <c r="D1450" s="264">
        <f t="shared" si="66"/>
        <v>7</v>
      </c>
      <c r="E1450" s="44">
        <v>131</v>
      </c>
      <c r="F1450" s="44">
        <v>10</v>
      </c>
      <c r="G1450" s="44">
        <v>174</v>
      </c>
      <c r="H1450" s="44">
        <v>184</v>
      </c>
      <c r="I1450" s="44">
        <v>1131</v>
      </c>
      <c r="J1450" s="44">
        <v>68</v>
      </c>
      <c r="K1450" s="44">
        <v>1394</v>
      </c>
      <c r="L1450" s="44">
        <v>1462</v>
      </c>
      <c r="M1450" s="44">
        <f t="shared" si="67"/>
        <v>161.85714285714286</v>
      </c>
      <c r="N1450" s="44">
        <f t="shared" si="68"/>
        <v>11.571428571428571</v>
      </c>
    </row>
    <row r="1451" spans="2:14" x14ac:dyDescent="0.2">
      <c r="B1451" s="44">
        <v>2018</v>
      </c>
      <c r="C1451" s="263">
        <v>43451</v>
      </c>
      <c r="D1451" s="264">
        <f t="shared" si="66"/>
        <v>1</v>
      </c>
      <c r="E1451" s="44">
        <v>169</v>
      </c>
      <c r="F1451" s="44">
        <v>11</v>
      </c>
      <c r="G1451" s="44">
        <v>201</v>
      </c>
      <c r="H1451" s="44">
        <v>212</v>
      </c>
      <c r="I1451" s="44">
        <v>1145</v>
      </c>
      <c r="J1451" s="44">
        <v>74</v>
      </c>
      <c r="K1451" s="44">
        <v>1406</v>
      </c>
      <c r="L1451" s="44">
        <v>1480</v>
      </c>
      <c r="M1451" s="44">
        <f t="shared" si="67"/>
        <v>161.28571428571428</v>
      </c>
      <c r="N1451" s="44">
        <f t="shared" si="68"/>
        <v>10.571428571428571</v>
      </c>
    </row>
    <row r="1452" spans="2:14" x14ac:dyDescent="0.2">
      <c r="B1452" s="44">
        <v>2018</v>
      </c>
      <c r="C1452" s="263">
        <v>43452</v>
      </c>
      <c r="D1452" s="264">
        <f t="shared" si="66"/>
        <v>2</v>
      </c>
      <c r="E1452" s="44">
        <v>175</v>
      </c>
      <c r="F1452" s="44">
        <v>10</v>
      </c>
      <c r="G1452" s="44">
        <v>216</v>
      </c>
      <c r="H1452" s="44">
        <v>226</v>
      </c>
      <c r="I1452" s="44">
        <v>1142</v>
      </c>
      <c r="J1452" s="44">
        <v>74</v>
      </c>
      <c r="K1452" s="44">
        <v>1406</v>
      </c>
      <c r="L1452" s="44">
        <v>1480</v>
      </c>
      <c r="M1452" s="44">
        <f t="shared" si="67"/>
        <v>170.85714285714286</v>
      </c>
      <c r="N1452" s="44">
        <f t="shared" si="68"/>
        <v>10.428571428571429</v>
      </c>
    </row>
    <row r="1453" spans="2:14" x14ac:dyDescent="0.2">
      <c r="B1453" s="44">
        <v>2018</v>
      </c>
      <c r="C1453" s="263">
        <v>43453</v>
      </c>
      <c r="D1453" s="264">
        <f t="shared" si="66"/>
        <v>3</v>
      </c>
      <c r="E1453" s="44">
        <v>158</v>
      </c>
      <c r="F1453" s="44">
        <v>12</v>
      </c>
      <c r="G1453" s="44">
        <v>190</v>
      </c>
      <c r="H1453" s="44">
        <v>202</v>
      </c>
      <c r="I1453" s="44">
        <v>1133</v>
      </c>
      <c r="J1453" s="44">
        <v>81</v>
      </c>
      <c r="K1453" s="44">
        <v>1401</v>
      </c>
      <c r="L1453" s="44">
        <v>1482</v>
      </c>
      <c r="M1453" s="44">
        <f t="shared" si="67"/>
        <v>173</v>
      </c>
      <c r="N1453" s="44">
        <f t="shared" si="68"/>
        <v>11.714285714285714</v>
      </c>
    </row>
    <row r="1454" spans="2:14" x14ac:dyDescent="0.2">
      <c r="B1454" s="44">
        <v>2018</v>
      </c>
      <c r="C1454" s="263">
        <v>43454</v>
      </c>
      <c r="D1454" s="264">
        <f t="shared" si="66"/>
        <v>4</v>
      </c>
      <c r="E1454" s="44">
        <v>181</v>
      </c>
      <c r="F1454" s="44">
        <v>7</v>
      </c>
      <c r="G1454" s="44">
        <v>223</v>
      </c>
      <c r="H1454" s="44">
        <v>230</v>
      </c>
      <c r="I1454" s="44">
        <v>1129</v>
      </c>
      <c r="J1454" s="44">
        <v>74</v>
      </c>
      <c r="K1454" s="44">
        <v>1398</v>
      </c>
      <c r="L1454" s="44">
        <v>1472</v>
      </c>
      <c r="M1454" s="44">
        <f t="shared" si="67"/>
        <v>169.57142857142858</v>
      </c>
      <c r="N1454" s="44">
        <f t="shared" si="68"/>
        <v>11.428571428571429</v>
      </c>
    </row>
    <row r="1455" spans="2:14" x14ac:dyDescent="0.2">
      <c r="B1455" s="44">
        <v>2018</v>
      </c>
      <c r="C1455" s="263">
        <v>43455</v>
      </c>
      <c r="D1455" s="264">
        <f t="shared" si="66"/>
        <v>5</v>
      </c>
      <c r="E1455" s="44">
        <v>249</v>
      </c>
      <c r="F1455" s="44">
        <v>16</v>
      </c>
      <c r="G1455" s="44">
        <v>305</v>
      </c>
      <c r="H1455" s="44">
        <v>321</v>
      </c>
      <c r="I1455" s="44">
        <v>1196</v>
      </c>
      <c r="J1455" s="44">
        <v>73</v>
      </c>
      <c r="K1455" s="44">
        <v>1489</v>
      </c>
      <c r="L1455" s="44">
        <v>1562</v>
      </c>
      <c r="M1455" s="44">
        <f t="shared" si="67"/>
        <v>160.28571428571428</v>
      </c>
      <c r="N1455" s="44">
        <f t="shared" si="68"/>
        <v>10.571428571428571</v>
      </c>
    </row>
    <row r="1456" spans="2:14" x14ac:dyDescent="0.2">
      <c r="B1456" s="44">
        <v>2018</v>
      </c>
      <c r="C1456" s="263">
        <v>43456</v>
      </c>
      <c r="D1456" s="264">
        <f t="shared" si="66"/>
        <v>6</v>
      </c>
      <c r="E1456" s="44">
        <v>148</v>
      </c>
      <c r="F1456" s="44">
        <v>16</v>
      </c>
      <c r="G1456" s="44">
        <v>199</v>
      </c>
      <c r="H1456" s="44">
        <v>215</v>
      </c>
      <c r="I1456" s="44">
        <v>1211</v>
      </c>
      <c r="J1456" s="44">
        <v>82</v>
      </c>
      <c r="K1456" s="44">
        <v>1508</v>
      </c>
      <c r="L1456" s="44">
        <v>1590</v>
      </c>
      <c r="M1456" s="44">
        <f t="shared" si="67"/>
        <v>145</v>
      </c>
      <c r="N1456" s="44">
        <f t="shared" si="68"/>
        <v>9.4285714285714288</v>
      </c>
    </row>
    <row r="1457" spans="2:14" x14ac:dyDescent="0.2">
      <c r="B1457" s="44">
        <v>2018</v>
      </c>
      <c r="C1457" s="263">
        <v>43457</v>
      </c>
      <c r="D1457" s="264">
        <f t="shared" si="66"/>
        <v>7</v>
      </c>
      <c r="E1457" s="44">
        <v>107</v>
      </c>
      <c r="F1457" s="44">
        <v>8</v>
      </c>
      <c r="G1457" s="44">
        <v>148</v>
      </c>
      <c r="H1457" s="44">
        <v>156</v>
      </c>
      <c r="I1457" s="44">
        <v>1187</v>
      </c>
      <c r="J1457" s="44">
        <v>80</v>
      </c>
      <c r="K1457" s="44">
        <v>1482</v>
      </c>
      <c r="L1457" s="44">
        <v>1562</v>
      </c>
      <c r="M1457" s="44">
        <f t="shared" si="67"/>
        <v>137.28571428571428</v>
      </c>
      <c r="N1457" s="44">
        <f t="shared" si="68"/>
        <v>8.2857142857142865</v>
      </c>
    </row>
    <row r="1458" spans="2:14" x14ac:dyDescent="0.2">
      <c r="B1458" s="44">
        <v>2018</v>
      </c>
      <c r="C1458" s="263">
        <v>43458</v>
      </c>
      <c r="D1458" s="264">
        <f t="shared" si="66"/>
        <v>1</v>
      </c>
      <c r="E1458" s="44">
        <v>104</v>
      </c>
      <c r="F1458" s="44">
        <v>5</v>
      </c>
      <c r="G1458" s="44">
        <v>129</v>
      </c>
      <c r="H1458" s="44">
        <v>134</v>
      </c>
      <c r="I1458" s="44">
        <v>1122</v>
      </c>
      <c r="J1458" s="44">
        <v>74</v>
      </c>
      <c r="K1458" s="44">
        <v>1410</v>
      </c>
      <c r="L1458" s="44">
        <v>1484</v>
      </c>
      <c r="M1458" s="44">
        <f t="shared" si="67"/>
        <v>126.42857142857143</v>
      </c>
      <c r="N1458" s="44">
        <f t="shared" si="68"/>
        <v>8.2857142857142865</v>
      </c>
    </row>
    <row r="1459" spans="2:14" x14ac:dyDescent="0.2">
      <c r="B1459" s="44">
        <v>2018</v>
      </c>
      <c r="C1459" s="263">
        <v>43459</v>
      </c>
      <c r="D1459" s="264">
        <f t="shared" si="66"/>
        <v>2</v>
      </c>
      <c r="E1459" s="44">
        <v>68</v>
      </c>
      <c r="F1459" s="44">
        <v>2</v>
      </c>
      <c r="G1459" s="44">
        <v>108</v>
      </c>
      <c r="H1459" s="44">
        <v>110</v>
      </c>
      <c r="I1459" s="44">
        <v>1015</v>
      </c>
      <c r="J1459" s="44">
        <v>66</v>
      </c>
      <c r="K1459" s="44">
        <v>1302</v>
      </c>
      <c r="L1459" s="44">
        <v>1368</v>
      </c>
      <c r="M1459" s="44">
        <f t="shared" si="67"/>
        <v>106.42857142857143</v>
      </c>
      <c r="N1459" s="44">
        <f t="shared" si="68"/>
        <v>7</v>
      </c>
    </row>
    <row r="1460" spans="2:14" x14ac:dyDescent="0.2">
      <c r="B1460" s="44">
        <v>2018</v>
      </c>
      <c r="C1460" s="263">
        <v>43460</v>
      </c>
      <c r="D1460" s="264">
        <f t="shared" si="66"/>
        <v>3</v>
      </c>
      <c r="E1460" s="44">
        <v>104</v>
      </c>
      <c r="F1460" s="44">
        <v>4</v>
      </c>
      <c r="G1460" s="44">
        <v>127</v>
      </c>
      <c r="H1460" s="44">
        <v>131</v>
      </c>
      <c r="I1460" s="44">
        <v>961</v>
      </c>
      <c r="J1460" s="44">
        <v>58</v>
      </c>
      <c r="K1460" s="44">
        <v>1239</v>
      </c>
      <c r="L1460" s="44">
        <v>1297</v>
      </c>
      <c r="M1460" s="44">
        <f t="shared" si="67"/>
        <v>100.57142857142857</v>
      </c>
      <c r="N1460" s="44">
        <f t="shared" si="68"/>
        <v>5.5714285714285712</v>
      </c>
    </row>
    <row r="1461" spans="2:14" x14ac:dyDescent="0.2">
      <c r="B1461" s="44">
        <v>2018</v>
      </c>
      <c r="C1461" s="263">
        <v>43461</v>
      </c>
      <c r="D1461" s="264">
        <f t="shared" si="66"/>
        <v>4</v>
      </c>
      <c r="E1461" s="44">
        <v>105</v>
      </c>
      <c r="F1461" s="44">
        <v>7</v>
      </c>
      <c r="G1461" s="44">
        <v>142</v>
      </c>
      <c r="H1461" s="44">
        <v>149</v>
      </c>
      <c r="I1461" s="44">
        <v>885</v>
      </c>
      <c r="J1461" s="44">
        <v>58</v>
      </c>
      <c r="K1461" s="44">
        <v>1158</v>
      </c>
      <c r="L1461" s="44">
        <v>1216</v>
      </c>
      <c r="M1461" s="44">
        <f t="shared" si="67"/>
        <v>96.571428571428569</v>
      </c>
      <c r="N1461" s="44">
        <f t="shared" si="68"/>
        <v>5.1428571428571432</v>
      </c>
    </row>
    <row r="1462" spans="2:14" x14ac:dyDescent="0.2">
      <c r="B1462" s="44">
        <v>2018</v>
      </c>
      <c r="C1462" s="263">
        <v>43462</v>
      </c>
      <c r="D1462" s="264">
        <f t="shared" si="66"/>
        <v>5</v>
      </c>
      <c r="E1462" s="44">
        <v>109</v>
      </c>
      <c r="F1462" s="44">
        <v>7</v>
      </c>
      <c r="G1462" s="44">
        <v>150</v>
      </c>
      <c r="H1462" s="44">
        <v>157</v>
      </c>
      <c r="I1462" s="44">
        <v>745</v>
      </c>
      <c r="J1462" s="44">
        <v>49</v>
      </c>
      <c r="K1462" s="44">
        <v>1003</v>
      </c>
      <c r="L1462" s="44">
        <v>1052</v>
      </c>
      <c r="M1462" s="44">
        <f t="shared" si="67"/>
        <v>94.571428571428569</v>
      </c>
      <c r="N1462" s="44">
        <f t="shared" si="68"/>
        <v>5</v>
      </c>
    </row>
    <row r="1463" spans="2:14" x14ac:dyDescent="0.2">
      <c r="B1463" s="44">
        <v>2018</v>
      </c>
      <c r="C1463" s="263">
        <v>43463</v>
      </c>
      <c r="D1463" s="264">
        <f t="shared" si="66"/>
        <v>6</v>
      </c>
      <c r="E1463" s="44">
        <v>107</v>
      </c>
      <c r="F1463" s="44">
        <v>6</v>
      </c>
      <c r="G1463" s="44">
        <v>141</v>
      </c>
      <c r="H1463" s="44">
        <v>147</v>
      </c>
      <c r="I1463" s="44">
        <v>704</v>
      </c>
      <c r="J1463" s="44">
        <v>39</v>
      </c>
      <c r="K1463" s="44">
        <v>945</v>
      </c>
      <c r="L1463" s="44">
        <v>984</v>
      </c>
      <c r="M1463" s="44">
        <f t="shared" si="67"/>
        <v>97.571428571428569</v>
      </c>
      <c r="N1463" s="44">
        <f t="shared" si="68"/>
        <v>6.4285714285714288</v>
      </c>
    </row>
    <row r="1464" spans="2:14" x14ac:dyDescent="0.2">
      <c r="B1464" s="44">
        <v>2018</v>
      </c>
      <c r="C1464" s="263">
        <v>43464</v>
      </c>
      <c r="D1464" s="264">
        <f t="shared" si="66"/>
        <v>7</v>
      </c>
      <c r="E1464" s="44">
        <v>79</v>
      </c>
      <c r="F1464" s="44">
        <v>5</v>
      </c>
      <c r="G1464" s="44">
        <v>108</v>
      </c>
      <c r="H1464" s="44">
        <v>113</v>
      </c>
      <c r="I1464" s="44">
        <v>676</v>
      </c>
      <c r="J1464" s="44">
        <v>36</v>
      </c>
      <c r="K1464" s="44">
        <v>905</v>
      </c>
      <c r="L1464" s="44">
        <v>941</v>
      </c>
      <c r="M1464" s="44">
        <f t="shared" si="67"/>
        <v>96.714285714285708</v>
      </c>
      <c r="N1464" s="44">
        <f t="shared" si="68"/>
        <v>7</v>
      </c>
    </row>
    <row r="1465" spans="2:14" x14ac:dyDescent="0.2">
      <c r="B1465" s="44">
        <v>2018</v>
      </c>
      <c r="C1465" s="263">
        <v>43465</v>
      </c>
      <c r="D1465" s="264">
        <f t="shared" si="66"/>
        <v>1</v>
      </c>
      <c r="E1465" s="44">
        <v>90</v>
      </c>
      <c r="F1465" s="44">
        <v>4</v>
      </c>
      <c r="G1465" s="44">
        <v>110</v>
      </c>
      <c r="H1465" s="44">
        <v>114</v>
      </c>
      <c r="I1465" s="44">
        <v>662</v>
      </c>
      <c r="J1465" s="44">
        <v>35</v>
      </c>
      <c r="K1465" s="44">
        <v>886</v>
      </c>
      <c r="L1465" s="44">
        <v>921</v>
      </c>
      <c r="M1465" s="44">
        <f t="shared" si="67"/>
        <v>96.714285714285708</v>
      </c>
      <c r="N1465" s="44">
        <f t="shared" si="68"/>
        <v>7.1428571428571432</v>
      </c>
    </row>
    <row r="1466" spans="2:14" x14ac:dyDescent="0.2">
      <c r="B1466" s="44">
        <v>2019</v>
      </c>
      <c r="C1466" s="263">
        <v>43466</v>
      </c>
      <c r="D1466" s="264">
        <f t="shared" si="66"/>
        <v>2</v>
      </c>
      <c r="E1466" s="44">
        <v>89</v>
      </c>
      <c r="F1466" s="44">
        <v>12</v>
      </c>
      <c r="G1466" s="44">
        <v>142</v>
      </c>
      <c r="H1466" s="44">
        <v>154</v>
      </c>
      <c r="I1466" s="44">
        <v>683</v>
      </c>
      <c r="J1466" s="44">
        <v>45</v>
      </c>
      <c r="K1466" s="44">
        <v>920</v>
      </c>
      <c r="L1466" s="44">
        <v>965</v>
      </c>
      <c r="M1466" s="44">
        <f t="shared" si="67"/>
        <v>98.714285714285708</v>
      </c>
      <c r="N1466" s="44">
        <f t="shared" si="68"/>
        <v>6.8571428571428568</v>
      </c>
    </row>
    <row r="1467" spans="2:14" x14ac:dyDescent="0.2">
      <c r="B1467" s="44">
        <v>2019</v>
      </c>
      <c r="C1467" s="263">
        <v>43467</v>
      </c>
      <c r="D1467" s="264">
        <f t="shared" si="66"/>
        <v>3</v>
      </c>
      <c r="E1467" s="44">
        <v>98</v>
      </c>
      <c r="F1467" s="44">
        <v>8</v>
      </c>
      <c r="G1467" s="44">
        <v>120</v>
      </c>
      <c r="H1467" s="44">
        <v>128</v>
      </c>
      <c r="I1467" s="44">
        <v>677</v>
      </c>
      <c r="J1467" s="44">
        <v>49</v>
      </c>
      <c r="K1467" s="44">
        <v>913</v>
      </c>
      <c r="L1467" s="44">
        <v>962</v>
      </c>
      <c r="M1467" s="44">
        <f t="shared" si="67"/>
        <v>97.428571428571431</v>
      </c>
      <c r="N1467" s="44">
        <f t="shared" si="68"/>
        <v>6.4285714285714288</v>
      </c>
    </row>
    <row r="1468" spans="2:14" x14ac:dyDescent="0.2">
      <c r="B1468" s="44">
        <v>2019</v>
      </c>
      <c r="C1468" s="263">
        <v>43468</v>
      </c>
      <c r="D1468" s="264">
        <f t="shared" si="66"/>
        <v>4</v>
      </c>
      <c r="E1468" s="44">
        <v>105</v>
      </c>
      <c r="F1468" s="44">
        <v>8</v>
      </c>
      <c r="G1468" s="44">
        <v>130</v>
      </c>
      <c r="H1468" s="44">
        <v>138</v>
      </c>
      <c r="I1468" s="44">
        <v>677</v>
      </c>
      <c r="J1468" s="44">
        <v>50</v>
      </c>
      <c r="K1468" s="44">
        <v>901</v>
      </c>
      <c r="L1468" s="44">
        <v>951</v>
      </c>
      <c r="M1468" s="44">
        <f t="shared" si="67"/>
        <v>96.571428571428569</v>
      </c>
      <c r="N1468" s="44">
        <f t="shared" si="68"/>
        <v>6.7142857142857144</v>
      </c>
    </row>
    <row r="1469" spans="2:14" x14ac:dyDescent="0.2">
      <c r="B1469" s="44">
        <v>2019</v>
      </c>
      <c r="C1469" s="263">
        <v>43469</v>
      </c>
      <c r="D1469" s="264">
        <f t="shared" si="66"/>
        <v>5</v>
      </c>
      <c r="E1469" s="44">
        <v>123</v>
      </c>
      <c r="F1469" s="44">
        <v>5</v>
      </c>
      <c r="G1469" s="44">
        <v>145</v>
      </c>
      <c r="H1469" s="44">
        <v>150</v>
      </c>
      <c r="I1469" s="44">
        <v>691</v>
      </c>
      <c r="J1469" s="44">
        <v>48</v>
      </c>
      <c r="K1469" s="44">
        <v>896</v>
      </c>
      <c r="L1469" s="44">
        <v>944</v>
      </c>
      <c r="M1469" s="44">
        <f t="shared" si="67"/>
        <v>101.57142857142857</v>
      </c>
      <c r="N1469" s="44">
        <f t="shared" si="68"/>
        <v>7.2857142857142856</v>
      </c>
    </row>
    <row r="1470" spans="2:14" x14ac:dyDescent="0.2">
      <c r="B1470" s="44">
        <v>2019</v>
      </c>
      <c r="C1470" s="263">
        <v>43470</v>
      </c>
      <c r="D1470" s="264">
        <f t="shared" si="66"/>
        <v>6</v>
      </c>
      <c r="E1470" s="44">
        <v>98</v>
      </c>
      <c r="F1470" s="44">
        <v>3</v>
      </c>
      <c r="G1470" s="44">
        <v>144</v>
      </c>
      <c r="H1470" s="44">
        <v>147</v>
      </c>
      <c r="I1470" s="44">
        <v>682</v>
      </c>
      <c r="J1470" s="44">
        <v>45</v>
      </c>
      <c r="K1470" s="44">
        <v>899</v>
      </c>
      <c r="L1470" s="44">
        <v>944</v>
      </c>
      <c r="M1470" s="44">
        <f t="shared" si="67"/>
        <v>109.85714285714286</v>
      </c>
      <c r="N1470" s="44">
        <f t="shared" si="68"/>
        <v>7</v>
      </c>
    </row>
    <row r="1471" spans="2:14" x14ac:dyDescent="0.2">
      <c r="B1471" s="44">
        <v>2019</v>
      </c>
      <c r="C1471" s="263">
        <v>43471</v>
      </c>
      <c r="D1471" s="264">
        <f t="shared" si="66"/>
        <v>7</v>
      </c>
      <c r="E1471" s="44">
        <v>73</v>
      </c>
      <c r="F1471" s="44">
        <v>7</v>
      </c>
      <c r="G1471" s="44">
        <v>107</v>
      </c>
      <c r="H1471" s="44">
        <v>114</v>
      </c>
      <c r="I1471" s="44">
        <v>676</v>
      </c>
      <c r="J1471" s="44">
        <v>47</v>
      </c>
      <c r="K1471" s="44">
        <v>898</v>
      </c>
      <c r="L1471" s="44">
        <v>945</v>
      </c>
      <c r="M1471" s="44">
        <f t="shared" si="67"/>
        <v>117.28571428571429</v>
      </c>
      <c r="N1471" s="44">
        <f t="shared" si="68"/>
        <v>7.1428571428571432</v>
      </c>
    </row>
    <row r="1472" spans="2:14" x14ac:dyDescent="0.2">
      <c r="B1472" s="44">
        <v>2019</v>
      </c>
      <c r="C1472" s="263">
        <v>43472</v>
      </c>
      <c r="D1472" s="264">
        <f t="shared" si="66"/>
        <v>1</v>
      </c>
      <c r="E1472" s="44">
        <v>125</v>
      </c>
      <c r="F1472" s="44">
        <v>8</v>
      </c>
      <c r="G1472" s="44">
        <v>134</v>
      </c>
      <c r="H1472" s="44">
        <v>142</v>
      </c>
      <c r="I1472" s="44">
        <v>711</v>
      </c>
      <c r="J1472" s="44">
        <v>51</v>
      </c>
      <c r="K1472" s="44">
        <v>922</v>
      </c>
      <c r="L1472" s="44">
        <v>973</v>
      </c>
      <c r="M1472" s="44">
        <f t="shared" si="67"/>
        <v>121.42857142857143</v>
      </c>
      <c r="N1472" s="44">
        <f t="shared" si="68"/>
        <v>6.5714285714285712</v>
      </c>
    </row>
    <row r="1473" spans="2:14" x14ac:dyDescent="0.2">
      <c r="B1473" s="44">
        <v>2019</v>
      </c>
      <c r="C1473" s="263">
        <v>43473</v>
      </c>
      <c r="D1473" s="264">
        <f t="shared" si="66"/>
        <v>2</v>
      </c>
      <c r="E1473" s="44">
        <v>147</v>
      </c>
      <c r="F1473" s="44">
        <v>10</v>
      </c>
      <c r="G1473" s="44">
        <v>176</v>
      </c>
      <c r="H1473" s="44">
        <v>186</v>
      </c>
      <c r="I1473" s="44">
        <v>769</v>
      </c>
      <c r="J1473" s="44">
        <v>49</v>
      </c>
      <c r="K1473" s="44">
        <v>956</v>
      </c>
      <c r="L1473" s="44">
        <v>1005</v>
      </c>
      <c r="M1473" s="44">
        <f t="shared" si="67"/>
        <v>130</v>
      </c>
      <c r="N1473" s="44">
        <f t="shared" si="68"/>
        <v>6.5714285714285712</v>
      </c>
    </row>
    <row r="1474" spans="2:14" x14ac:dyDescent="0.2">
      <c r="B1474" s="44">
        <v>2019</v>
      </c>
      <c r="C1474" s="263">
        <v>43474</v>
      </c>
      <c r="D1474" s="264">
        <f t="shared" si="66"/>
        <v>3</v>
      </c>
      <c r="E1474" s="44">
        <v>150</v>
      </c>
      <c r="F1474" s="44">
        <v>9</v>
      </c>
      <c r="G1474" s="44">
        <v>185</v>
      </c>
      <c r="H1474" s="44">
        <v>194</v>
      </c>
      <c r="I1474" s="44">
        <v>821</v>
      </c>
      <c r="J1474" s="44">
        <v>50</v>
      </c>
      <c r="K1474" s="44">
        <v>1021</v>
      </c>
      <c r="L1474" s="44">
        <v>1071</v>
      </c>
      <c r="M1474" s="44">
        <f t="shared" si="67"/>
        <v>133.28571428571428</v>
      </c>
      <c r="N1474" s="44">
        <f t="shared" si="68"/>
        <v>7.7142857142857144</v>
      </c>
    </row>
    <row r="1475" spans="2:14" x14ac:dyDescent="0.2">
      <c r="B1475" s="44">
        <v>2019</v>
      </c>
      <c r="C1475" s="263">
        <v>43475</v>
      </c>
      <c r="D1475" s="264">
        <f t="shared" si="66"/>
        <v>4</v>
      </c>
      <c r="E1475" s="44">
        <v>134</v>
      </c>
      <c r="F1475" s="44">
        <v>4</v>
      </c>
      <c r="G1475" s="44">
        <v>163</v>
      </c>
      <c r="H1475" s="44">
        <v>167</v>
      </c>
      <c r="I1475" s="44">
        <v>850</v>
      </c>
      <c r="J1475" s="44">
        <v>46</v>
      </c>
      <c r="K1475" s="44">
        <v>1054</v>
      </c>
      <c r="L1475" s="44">
        <v>1100</v>
      </c>
      <c r="M1475" s="44">
        <f t="shared" si="67"/>
        <v>138.85714285714286</v>
      </c>
      <c r="N1475" s="44">
        <f t="shared" si="68"/>
        <v>7.8571428571428568</v>
      </c>
    </row>
    <row r="1476" spans="2:14" x14ac:dyDescent="0.2">
      <c r="B1476" s="44">
        <v>2019</v>
      </c>
      <c r="C1476" s="263">
        <v>43476</v>
      </c>
      <c r="D1476" s="264">
        <f t="shared" si="66"/>
        <v>5</v>
      </c>
      <c r="E1476" s="44">
        <v>183</v>
      </c>
      <c r="F1476" s="44">
        <v>5</v>
      </c>
      <c r="G1476" s="44">
        <v>230</v>
      </c>
      <c r="H1476" s="44">
        <v>235</v>
      </c>
      <c r="I1476" s="44">
        <v>910</v>
      </c>
      <c r="J1476" s="44">
        <v>46</v>
      </c>
      <c r="K1476" s="44">
        <v>1139</v>
      </c>
      <c r="L1476" s="44">
        <v>1185</v>
      </c>
      <c r="M1476" s="44">
        <f t="shared" si="67"/>
        <v>139.85714285714286</v>
      </c>
      <c r="N1476" s="44">
        <f t="shared" si="68"/>
        <v>7.2857142857142856</v>
      </c>
    </row>
    <row r="1477" spans="2:14" x14ac:dyDescent="0.2">
      <c r="B1477" s="44">
        <v>2019</v>
      </c>
      <c r="C1477" s="263">
        <v>43477</v>
      </c>
      <c r="D1477" s="264">
        <f t="shared" si="66"/>
        <v>6</v>
      </c>
      <c r="E1477" s="44">
        <v>121</v>
      </c>
      <c r="F1477" s="44">
        <v>11</v>
      </c>
      <c r="G1477" s="44">
        <v>183</v>
      </c>
      <c r="H1477" s="44">
        <v>194</v>
      </c>
      <c r="I1477" s="44">
        <v>933</v>
      </c>
      <c r="J1477" s="44">
        <v>54</v>
      </c>
      <c r="K1477" s="44">
        <v>1178</v>
      </c>
      <c r="L1477" s="44">
        <v>1232</v>
      </c>
      <c r="M1477" s="44">
        <f t="shared" si="67"/>
        <v>141.28571428571428</v>
      </c>
      <c r="N1477" s="44">
        <f t="shared" si="68"/>
        <v>7.4285714285714288</v>
      </c>
    </row>
    <row r="1478" spans="2:14" x14ac:dyDescent="0.2">
      <c r="B1478" s="44">
        <v>2019</v>
      </c>
      <c r="C1478" s="263">
        <v>43478</v>
      </c>
      <c r="D1478" s="264">
        <f t="shared" ref="D1478:D1541" si="69">IF(WEEKDAY(C1478)-1=0,7,WEEKDAY(C1478)-1)</f>
        <v>7</v>
      </c>
      <c r="E1478" s="44">
        <v>112</v>
      </c>
      <c r="F1478" s="44">
        <v>8</v>
      </c>
      <c r="G1478" s="44">
        <v>135</v>
      </c>
      <c r="H1478" s="44">
        <v>143</v>
      </c>
      <c r="I1478" s="44">
        <v>972</v>
      </c>
      <c r="J1478" s="44">
        <v>55</v>
      </c>
      <c r="K1478" s="44">
        <v>1206</v>
      </c>
      <c r="L1478" s="44">
        <v>1261</v>
      </c>
      <c r="M1478" s="44">
        <f t="shared" si="67"/>
        <v>141</v>
      </c>
      <c r="N1478" s="44">
        <f t="shared" si="68"/>
        <v>6.8571428571428568</v>
      </c>
    </row>
    <row r="1479" spans="2:14" x14ac:dyDescent="0.2">
      <c r="B1479" s="44">
        <v>2019</v>
      </c>
      <c r="C1479" s="263">
        <v>43479</v>
      </c>
      <c r="D1479" s="264">
        <f t="shared" si="69"/>
        <v>1</v>
      </c>
      <c r="E1479" s="44">
        <v>132</v>
      </c>
      <c r="F1479" s="44">
        <v>4</v>
      </c>
      <c r="G1479" s="44">
        <v>168</v>
      </c>
      <c r="H1479" s="44">
        <v>172</v>
      </c>
      <c r="I1479" s="44">
        <v>979</v>
      </c>
      <c r="J1479" s="44">
        <v>51</v>
      </c>
      <c r="K1479" s="44">
        <v>1240</v>
      </c>
      <c r="L1479" s="44">
        <v>1291</v>
      </c>
      <c r="M1479" s="44">
        <f t="shared" si="67"/>
        <v>144.71428571428572</v>
      </c>
      <c r="N1479" s="44">
        <f t="shared" si="68"/>
        <v>7.8571428571428568</v>
      </c>
    </row>
    <row r="1480" spans="2:14" x14ac:dyDescent="0.2">
      <c r="B1480" s="44">
        <v>2019</v>
      </c>
      <c r="C1480" s="263">
        <v>43480</v>
      </c>
      <c r="D1480" s="264">
        <f t="shared" si="69"/>
        <v>2</v>
      </c>
      <c r="E1480" s="44">
        <v>157</v>
      </c>
      <c r="F1480" s="44">
        <v>11</v>
      </c>
      <c r="G1480" s="44">
        <v>185</v>
      </c>
      <c r="H1480" s="44">
        <v>196</v>
      </c>
      <c r="I1480" s="44">
        <v>989</v>
      </c>
      <c r="J1480" s="44">
        <v>52</v>
      </c>
      <c r="K1480" s="44">
        <v>1249</v>
      </c>
      <c r="L1480" s="44">
        <v>1301</v>
      </c>
      <c r="M1480" s="44">
        <f t="shared" si="67"/>
        <v>148.14285714285714</v>
      </c>
      <c r="N1480" s="44">
        <f t="shared" si="68"/>
        <v>8.7142857142857135</v>
      </c>
    </row>
    <row r="1481" spans="2:14" x14ac:dyDescent="0.2">
      <c r="B1481" s="44">
        <v>2019</v>
      </c>
      <c r="C1481" s="263">
        <v>43481</v>
      </c>
      <c r="D1481" s="264">
        <f t="shared" si="69"/>
        <v>3</v>
      </c>
      <c r="E1481" s="44">
        <v>148</v>
      </c>
      <c r="F1481" s="44">
        <v>5</v>
      </c>
      <c r="G1481" s="44">
        <v>174</v>
      </c>
      <c r="H1481" s="44">
        <v>179</v>
      </c>
      <c r="I1481" s="44">
        <v>987</v>
      </c>
      <c r="J1481" s="44">
        <v>48</v>
      </c>
      <c r="K1481" s="44">
        <v>1238</v>
      </c>
      <c r="L1481" s="44">
        <v>1286</v>
      </c>
      <c r="M1481" s="44">
        <f t="shared" ref="M1481:M1544" si="70">(E1478+E1479+E1480+E1481+E1482+E1483+E1484)/7</f>
        <v>148.57142857142858</v>
      </c>
      <c r="N1481" s="44">
        <f t="shared" ref="N1481:N1544" si="71">(F1478+F1479+F1480+F1481+F1482+F1483+F1484)/7</f>
        <v>8.5714285714285712</v>
      </c>
    </row>
    <row r="1482" spans="2:14" x14ac:dyDescent="0.2">
      <c r="B1482" s="44">
        <v>2019</v>
      </c>
      <c r="C1482" s="263">
        <v>43482</v>
      </c>
      <c r="D1482" s="264">
        <f t="shared" si="69"/>
        <v>4</v>
      </c>
      <c r="E1482" s="44">
        <v>160</v>
      </c>
      <c r="F1482" s="44">
        <v>11</v>
      </c>
      <c r="G1482" s="44">
        <v>182</v>
      </c>
      <c r="H1482" s="44">
        <v>193</v>
      </c>
      <c r="I1482" s="44">
        <v>1013</v>
      </c>
      <c r="J1482" s="44">
        <v>55</v>
      </c>
      <c r="K1482" s="44">
        <v>1257</v>
      </c>
      <c r="L1482" s="44">
        <v>1312</v>
      </c>
      <c r="M1482" s="44">
        <f t="shared" si="70"/>
        <v>144.71428571428572</v>
      </c>
      <c r="N1482" s="44">
        <f t="shared" si="71"/>
        <v>8.4285714285714288</v>
      </c>
    </row>
    <row r="1483" spans="2:14" x14ac:dyDescent="0.2">
      <c r="B1483" s="44">
        <v>2019</v>
      </c>
      <c r="C1483" s="263">
        <v>43483</v>
      </c>
      <c r="D1483" s="264">
        <f t="shared" si="69"/>
        <v>5</v>
      </c>
      <c r="E1483" s="44">
        <v>207</v>
      </c>
      <c r="F1483" s="44">
        <v>11</v>
      </c>
      <c r="G1483" s="44">
        <v>240</v>
      </c>
      <c r="H1483" s="44">
        <v>251</v>
      </c>
      <c r="I1483" s="44">
        <v>1037</v>
      </c>
      <c r="J1483" s="44">
        <v>61</v>
      </c>
      <c r="K1483" s="44">
        <v>1267</v>
      </c>
      <c r="L1483" s="44">
        <v>1328</v>
      </c>
      <c r="M1483" s="44">
        <f t="shared" si="70"/>
        <v>147.14285714285714</v>
      </c>
      <c r="N1483" s="44">
        <f t="shared" si="71"/>
        <v>8.5714285714285712</v>
      </c>
    </row>
    <row r="1484" spans="2:14" x14ac:dyDescent="0.2">
      <c r="B1484" s="44">
        <v>2019</v>
      </c>
      <c r="C1484" s="263">
        <v>43484</v>
      </c>
      <c r="D1484" s="264">
        <f t="shared" si="69"/>
        <v>6</v>
      </c>
      <c r="E1484" s="44">
        <v>124</v>
      </c>
      <c r="F1484" s="44">
        <v>10</v>
      </c>
      <c r="G1484" s="44">
        <v>164</v>
      </c>
      <c r="H1484" s="44">
        <v>174</v>
      </c>
      <c r="I1484" s="44">
        <v>1040</v>
      </c>
      <c r="J1484" s="44">
        <v>60</v>
      </c>
      <c r="K1484" s="44">
        <v>1248</v>
      </c>
      <c r="L1484" s="44">
        <v>1308</v>
      </c>
      <c r="M1484" s="44">
        <f t="shared" si="70"/>
        <v>142.28571428571428</v>
      </c>
      <c r="N1484" s="44">
        <f t="shared" si="71"/>
        <v>8.1428571428571423</v>
      </c>
    </row>
    <row r="1485" spans="2:14" x14ac:dyDescent="0.2">
      <c r="B1485" s="44">
        <v>2019</v>
      </c>
      <c r="C1485" s="263">
        <v>43485</v>
      </c>
      <c r="D1485" s="264">
        <f t="shared" si="69"/>
        <v>7</v>
      </c>
      <c r="E1485" s="44">
        <v>85</v>
      </c>
      <c r="F1485" s="44">
        <v>7</v>
      </c>
      <c r="G1485" s="44">
        <v>112</v>
      </c>
      <c r="H1485" s="44">
        <v>119</v>
      </c>
      <c r="I1485" s="44">
        <v>1013</v>
      </c>
      <c r="J1485" s="44">
        <v>59</v>
      </c>
      <c r="K1485" s="44">
        <v>1225</v>
      </c>
      <c r="L1485" s="44">
        <v>1284</v>
      </c>
      <c r="M1485" s="44">
        <f t="shared" si="70"/>
        <v>135.85714285714286</v>
      </c>
      <c r="N1485" s="44">
        <f t="shared" si="71"/>
        <v>8</v>
      </c>
    </row>
    <row r="1486" spans="2:14" x14ac:dyDescent="0.2">
      <c r="B1486" s="44">
        <v>2019</v>
      </c>
      <c r="C1486" s="263">
        <v>43486</v>
      </c>
      <c r="D1486" s="264">
        <f t="shared" si="69"/>
        <v>1</v>
      </c>
      <c r="E1486" s="44">
        <v>149</v>
      </c>
      <c r="F1486" s="44">
        <v>5</v>
      </c>
      <c r="G1486" s="44">
        <v>180</v>
      </c>
      <c r="H1486" s="44">
        <v>185</v>
      </c>
      <c r="I1486" s="44">
        <v>1030</v>
      </c>
      <c r="J1486" s="44">
        <v>60</v>
      </c>
      <c r="K1486" s="44">
        <v>1237</v>
      </c>
      <c r="L1486" s="44">
        <v>1297</v>
      </c>
      <c r="M1486" s="44">
        <f t="shared" si="70"/>
        <v>132.57142857142858</v>
      </c>
      <c r="N1486" s="44">
        <f t="shared" si="71"/>
        <v>7.4285714285714288</v>
      </c>
    </row>
    <row r="1487" spans="2:14" x14ac:dyDescent="0.2">
      <c r="B1487" s="44">
        <v>2019</v>
      </c>
      <c r="C1487" s="263">
        <v>43487</v>
      </c>
      <c r="D1487" s="264">
        <f t="shared" si="69"/>
        <v>2</v>
      </c>
      <c r="E1487" s="44">
        <v>123</v>
      </c>
      <c r="F1487" s="44">
        <v>8</v>
      </c>
      <c r="G1487" s="44">
        <v>145</v>
      </c>
      <c r="H1487" s="44">
        <v>153</v>
      </c>
      <c r="I1487" s="44">
        <v>996</v>
      </c>
      <c r="J1487" s="44">
        <v>57</v>
      </c>
      <c r="K1487" s="44">
        <v>1197</v>
      </c>
      <c r="L1487" s="44">
        <v>1254</v>
      </c>
      <c r="M1487" s="44">
        <f t="shared" si="70"/>
        <v>122.42857142857143</v>
      </c>
      <c r="N1487" s="44">
        <f t="shared" si="71"/>
        <v>6.7142857142857144</v>
      </c>
    </row>
    <row r="1488" spans="2:14" x14ac:dyDescent="0.2">
      <c r="B1488" s="44">
        <v>2019</v>
      </c>
      <c r="C1488" s="263">
        <v>43488</v>
      </c>
      <c r="D1488" s="264">
        <f t="shared" si="69"/>
        <v>3</v>
      </c>
      <c r="E1488" s="44">
        <v>103</v>
      </c>
      <c r="F1488" s="44">
        <v>4</v>
      </c>
      <c r="G1488" s="44">
        <v>132</v>
      </c>
      <c r="H1488" s="44">
        <v>136</v>
      </c>
      <c r="I1488" s="44">
        <v>951</v>
      </c>
      <c r="J1488" s="44">
        <v>56</v>
      </c>
      <c r="K1488" s="44">
        <v>1155</v>
      </c>
      <c r="L1488" s="44">
        <v>1211</v>
      </c>
      <c r="M1488" s="44">
        <f t="shared" si="70"/>
        <v>124.14285714285714</v>
      </c>
      <c r="N1488" s="44">
        <f t="shared" si="71"/>
        <v>7</v>
      </c>
    </row>
    <row r="1489" spans="2:14" x14ac:dyDescent="0.2">
      <c r="B1489" s="44">
        <v>2019</v>
      </c>
      <c r="C1489" s="263">
        <v>43489</v>
      </c>
      <c r="D1489" s="264">
        <f t="shared" si="69"/>
        <v>4</v>
      </c>
      <c r="E1489" s="44">
        <v>137</v>
      </c>
      <c r="F1489" s="44">
        <v>7</v>
      </c>
      <c r="G1489" s="44">
        <v>158</v>
      </c>
      <c r="H1489" s="44">
        <v>165</v>
      </c>
      <c r="I1489" s="44">
        <v>928</v>
      </c>
      <c r="J1489" s="44">
        <v>52</v>
      </c>
      <c r="K1489" s="44">
        <v>1131</v>
      </c>
      <c r="L1489" s="44">
        <v>1183</v>
      </c>
      <c r="M1489" s="44">
        <f t="shared" si="70"/>
        <v>125.28571428571429</v>
      </c>
      <c r="N1489" s="44">
        <f t="shared" si="71"/>
        <v>7</v>
      </c>
    </row>
    <row r="1490" spans="2:14" x14ac:dyDescent="0.2">
      <c r="B1490" s="44">
        <v>2019</v>
      </c>
      <c r="C1490" s="263">
        <v>43490</v>
      </c>
      <c r="D1490" s="264">
        <f t="shared" si="69"/>
        <v>5</v>
      </c>
      <c r="E1490" s="44">
        <v>136</v>
      </c>
      <c r="F1490" s="44">
        <v>6</v>
      </c>
      <c r="G1490" s="44">
        <v>188</v>
      </c>
      <c r="H1490" s="44">
        <v>194</v>
      </c>
      <c r="I1490" s="44">
        <v>857</v>
      </c>
      <c r="J1490" s="44">
        <v>47</v>
      </c>
      <c r="K1490" s="44">
        <v>1079</v>
      </c>
      <c r="L1490" s="44">
        <v>1126</v>
      </c>
      <c r="M1490" s="44">
        <f t="shared" si="70"/>
        <v>121.57142857142857</v>
      </c>
      <c r="N1490" s="44">
        <f t="shared" si="71"/>
        <v>7.5714285714285712</v>
      </c>
    </row>
    <row r="1491" spans="2:14" x14ac:dyDescent="0.2">
      <c r="B1491" s="44">
        <v>2019</v>
      </c>
      <c r="C1491" s="263">
        <v>43491</v>
      </c>
      <c r="D1491" s="264">
        <f t="shared" si="69"/>
        <v>6</v>
      </c>
      <c r="E1491" s="44">
        <v>136</v>
      </c>
      <c r="F1491" s="44">
        <v>12</v>
      </c>
      <c r="G1491" s="44">
        <v>177</v>
      </c>
      <c r="H1491" s="44">
        <v>189</v>
      </c>
      <c r="I1491" s="44">
        <v>869</v>
      </c>
      <c r="J1491" s="44">
        <v>49</v>
      </c>
      <c r="K1491" s="44">
        <v>1092</v>
      </c>
      <c r="L1491" s="44">
        <v>1141</v>
      </c>
      <c r="M1491" s="44">
        <f t="shared" si="70"/>
        <v>123.28571428571429</v>
      </c>
      <c r="N1491" s="44">
        <f t="shared" si="71"/>
        <v>7.1428571428571432</v>
      </c>
    </row>
    <row r="1492" spans="2:14" x14ac:dyDescent="0.2">
      <c r="B1492" s="44">
        <v>2019</v>
      </c>
      <c r="C1492" s="263">
        <v>43492</v>
      </c>
      <c r="D1492" s="264">
        <f t="shared" si="69"/>
        <v>7</v>
      </c>
      <c r="E1492" s="44">
        <v>93</v>
      </c>
      <c r="F1492" s="44">
        <v>7</v>
      </c>
      <c r="G1492" s="44">
        <v>134</v>
      </c>
      <c r="H1492" s="44">
        <v>141</v>
      </c>
      <c r="I1492" s="44">
        <v>877</v>
      </c>
      <c r="J1492" s="44">
        <v>49</v>
      </c>
      <c r="K1492" s="44">
        <v>1114</v>
      </c>
      <c r="L1492" s="44">
        <v>1163</v>
      </c>
      <c r="M1492" s="44">
        <f t="shared" si="70"/>
        <v>127.14285714285714</v>
      </c>
      <c r="N1492" s="44">
        <f t="shared" si="71"/>
        <v>8.2857142857142865</v>
      </c>
    </row>
    <row r="1493" spans="2:14" x14ac:dyDescent="0.2">
      <c r="B1493" s="44">
        <v>2019</v>
      </c>
      <c r="C1493" s="263">
        <v>43493</v>
      </c>
      <c r="D1493" s="264">
        <f t="shared" si="69"/>
        <v>1</v>
      </c>
      <c r="E1493" s="44">
        <v>123</v>
      </c>
      <c r="F1493" s="44">
        <v>9</v>
      </c>
      <c r="G1493" s="44">
        <v>153</v>
      </c>
      <c r="H1493" s="44">
        <v>162</v>
      </c>
      <c r="I1493" s="44">
        <v>851</v>
      </c>
      <c r="J1493" s="44">
        <v>53</v>
      </c>
      <c r="K1493" s="44">
        <v>1087</v>
      </c>
      <c r="L1493" s="44">
        <v>1140</v>
      </c>
      <c r="M1493" s="44">
        <f t="shared" si="70"/>
        <v>127.71428571428571</v>
      </c>
      <c r="N1493" s="44">
        <f t="shared" si="71"/>
        <v>8.2857142857142865</v>
      </c>
    </row>
    <row r="1494" spans="2:14" x14ac:dyDescent="0.2">
      <c r="B1494" s="44">
        <v>2019</v>
      </c>
      <c r="C1494" s="263">
        <v>43494</v>
      </c>
      <c r="D1494" s="264">
        <f t="shared" si="69"/>
        <v>2</v>
      </c>
      <c r="E1494" s="44">
        <v>135</v>
      </c>
      <c r="F1494" s="44">
        <v>5</v>
      </c>
      <c r="G1494" s="44">
        <v>162</v>
      </c>
      <c r="H1494" s="44">
        <v>167</v>
      </c>
      <c r="I1494" s="44">
        <v>863</v>
      </c>
      <c r="J1494" s="44">
        <v>50</v>
      </c>
      <c r="K1494" s="44">
        <v>1104</v>
      </c>
      <c r="L1494" s="44">
        <v>1154</v>
      </c>
      <c r="M1494" s="44">
        <f t="shared" si="70"/>
        <v>134</v>
      </c>
      <c r="N1494" s="44">
        <f t="shared" si="71"/>
        <v>9.1428571428571423</v>
      </c>
    </row>
    <row r="1495" spans="2:14" x14ac:dyDescent="0.2">
      <c r="B1495" s="44">
        <v>2019</v>
      </c>
      <c r="C1495" s="263">
        <v>43495</v>
      </c>
      <c r="D1495" s="264">
        <f t="shared" si="69"/>
        <v>3</v>
      </c>
      <c r="E1495" s="44">
        <v>130</v>
      </c>
      <c r="F1495" s="44">
        <v>12</v>
      </c>
      <c r="G1495" s="44">
        <v>156</v>
      </c>
      <c r="H1495" s="44">
        <v>168</v>
      </c>
      <c r="I1495" s="44">
        <v>890</v>
      </c>
      <c r="J1495" s="44">
        <v>58</v>
      </c>
      <c r="K1495" s="44">
        <v>1128</v>
      </c>
      <c r="L1495" s="44">
        <v>1186</v>
      </c>
      <c r="M1495" s="44">
        <f t="shared" si="70"/>
        <v>131.57142857142858</v>
      </c>
      <c r="N1495" s="44">
        <f t="shared" si="71"/>
        <v>9</v>
      </c>
    </row>
    <row r="1496" spans="2:14" x14ac:dyDescent="0.2">
      <c r="B1496" s="44">
        <v>2019</v>
      </c>
      <c r="C1496" s="263">
        <v>43496</v>
      </c>
      <c r="D1496" s="264">
        <f t="shared" si="69"/>
        <v>4</v>
      </c>
      <c r="E1496" s="44">
        <v>141</v>
      </c>
      <c r="F1496" s="44">
        <v>7</v>
      </c>
      <c r="G1496" s="44">
        <v>155</v>
      </c>
      <c r="H1496" s="44">
        <v>162</v>
      </c>
      <c r="I1496" s="44">
        <v>894</v>
      </c>
      <c r="J1496" s="44">
        <v>58</v>
      </c>
      <c r="K1496" s="44">
        <v>1125</v>
      </c>
      <c r="L1496" s="44">
        <v>1183</v>
      </c>
      <c r="M1496" s="44">
        <f t="shared" si="70"/>
        <v>131.14285714285714</v>
      </c>
      <c r="N1496" s="44">
        <f t="shared" si="71"/>
        <v>9</v>
      </c>
    </row>
    <row r="1497" spans="2:14" x14ac:dyDescent="0.2">
      <c r="B1497" s="44">
        <v>2019</v>
      </c>
      <c r="C1497" s="263">
        <v>43497</v>
      </c>
      <c r="D1497" s="264">
        <f t="shared" si="69"/>
        <v>5</v>
      </c>
      <c r="E1497" s="44">
        <v>180</v>
      </c>
      <c r="F1497" s="44">
        <v>12</v>
      </c>
      <c r="G1497" s="44">
        <v>216</v>
      </c>
      <c r="H1497" s="44">
        <v>228</v>
      </c>
      <c r="I1497" s="44">
        <v>938</v>
      </c>
      <c r="J1497" s="44">
        <v>64</v>
      </c>
      <c r="K1497" s="44">
        <v>1153</v>
      </c>
      <c r="L1497" s="44">
        <v>1217</v>
      </c>
      <c r="M1497" s="44">
        <f t="shared" si="70"/>
        <v>134</v>
      </c>
      <c r="N1497" s="44">
        <f t="shared" si="71"/>
        <v>9.4285714285714288</v>
      </c>
    </row>
    <row r="1498" spans="2:14" x14ac:dyDescent="0.2">
      <c r="B1498" s="44">
        <v>2019</v>
      </c>
      <c r="C1498" s="263">
        <v>43498</v>
      </c>
      <c r="D1498" s="264">
        <f t="shared" si="69"/>
        <v>6</v>
      </c>
      <c r="E1498" s="44">
        <v>119</v>
      </c>
      <c r="F1498" s="44">
        <v>11</v>
      </c>
      <c r="G1498" s="44">
        <v>153</v>
      </c>
      <c r="H1498" s="44">
        <v>164</v>
      </c>
      <c r="I1498" s="44">
        <v>921</v>
      </c>
      <c r="J1498" s="44">
        <v>63</v>
      </c>
      <c r="K1498" s="44">
        <v>1129</v>
      </c>
      <c r="L1498" s="44">
        <v>1192</v>
      </c>
      <c r="M1498" s="44">
        <f t="shared" si="70"/>
        <v>134</v>
      </c>
      <c r="N1498" s="44">
        <f t="shared" si="71"/>
        <v>9.8571428571428577</v>
      </c>
    </row>
    <row r="1499" spans="2:14" x14ac:dyDescent="0.2">
      <c r="B1499" s="44">
        <v>2019</v>
      </c>
      <c r="C1499" s="263">
        <v>43499</v>
      </c>
      <c r="D1499" s="264">
        <f t="shared" si="69"/>
        <v>7</v>
      </c>
      <c r="E1499" s="44">
        <v>90</v>
      </c>
      <c r="F1499" s="44">
        <v>7</v>
      </c>
      <c r="G1499" s="44">
        <v>137</v>
      </c>
      <c r="H1499" s="44">
        <v>144</v>
      </c>
      <c r="I1499" s="44">
        <v>918</v>
      </c>
      <c r="J1499" s="44">
        <v>63</v>
      </c>
      <c r="K1499" s="44">
        <v>1132</v>
      </c>
      <c r="L1499" s="44">
        <v>1195</v>
      </c>
      <c r="M1499" s="44">
        <f t="shared" si="70"/>
        <v>134.28571428571428</v>
      </c>
      <c r="N1499" s="44">
        <f t="shared" si="71"/>
        <v>9.4285714285714288</v>
      </c>
    </row>
    <row r="1500" spans="2:14" x14ac:dyDescent="0.2">
      <c r="B1500" s="44">
        <v>2019</v>
      </c>
      <c r="C1500" s="263">
        <v>43500</v>
      </c>
      <c r="D1500" s="264">
        <f t="shared" si="69"/>
        <v>1</v>
      </c>
      <c r="E1500" s="44">
        <v>143</v>
      </c>
      <c r="F1500" s="44">
        <v>12</v>
      </c>
      <c r="G1500" s="44">
        <v>149</v>
      </c>
      <c r="H1500" s="44">
        <v>161</v>
      </c>
      <c r="I1500" s="44">
        <v>938</v>
      </c>
      <c r="J1500" s="44">
        <v>66</v>
      </c>
      <c r="K1500" s="44">
        <v>1128</v>
      </c>
      <c r="L1500" s="44">
        <v>1194</v>
      </c>
      <c r="M1500" s="44">
        <f t="shared" si="70"/>
        <v>138.71428571428572</v>
      </c>
      <c r="N1500" s="44">
        <f t="shared" si="71"/>
        <v>9.8571428571428577</v>
      </c>
    </row>
    <row r="1501" spans="2:14" x14ac:dyDescent="0.2">
      <c r="B1501" s="44">
        <v>2019</v>
      </c>
      <c r="C1501" s="263">
        <v>43501</v>
      </c>
      <c r="D1501" s="264">
        <f t="shared" si="69"/>
        <v>2</v>
      </c>
      <c r="E1501" s="44">
        <v>135</v>
      </c>
      <c r="F1501" s="44">
        <v>8</v>
      </c>
      <c r="G1501" s="44">
        <v>159</v>
      </c>
      <c r="H1501" s="44">
        <v>167</v>
      </c>
      <c r="I1501" s="44">
        <v>938</v>
      </c>
      <c r="J1501" s="44">
        <v>69</v>
      </c>
      <c r="K1501" s="44">
        <v>1125</v>
      </c>
      <c r="L1501" s="44">
        <v>1194</v>
      </c>
      <c r="M1501" s="44">
        <f t="shared" si="70"/>
        <v>139.42857142857142</v>
      </c>
      <c r="N1501" s="44">
        <f t="shared" si="71"/>
        <v>8.5714285714285712</v>
      </c>
    </row>
    <row r="1502" spans="2:14" x14ac:dyDescent="0.2">
      <c r="B1502" s="44">
        <v>2019</v>
      </c>
      <c r="C1502" s="263">
        <v>43502</v>
      </c>
      <c r="D1502" s="264">
        <f t="shared" si="69"/>
        <v>3</v>
      </c>
      <c r="E1502" s="44">
        <v>132</v>
      </c>
      <c r="F1502" s="44">
        <v>9</v>
      </c>
      <c r="G1502" s="44">
        <v>167</v>
      </c>
      <c r="H1502" s="44">
        <v>176</v>
      </c>
      <c r="I1502" s="44">
        <v>940</v>
      </c>
      <c r="J1502" s="44">
        <v>66</v>
      </c>
      <c r="K1502" s="44">
        <v>1136</v>
      </c>
      <c r="L1502" s="44">
        <v>1202</v>
      </c>
      <c r="M1502" s="44">
        <f t="shared" si="70"/>
        <v>139.71428571428572</v>
      </c>
      <c r="N1502" s="44">
        <f t="shared" si="71"/>
        <v>7.7142857142857144</v>
      </c>
    </row>
    <row r="1503" spans="2:14" x14ac:dyDescent="0.2">
      <c r="B1503" s="44">
        <v>2019</v>
      </c>
      <c r="C1503" s="263">
        <v>43503</v>
      </c>
      <c r="D1503" s="264">
        <f t="shared" si="69"/>
        <v>4</v>
      </c>
      <c r="E1503" s="44">
        <v>172</v>
      </c>
      <c r="F1503" s="44">
        <v>10</v>
      </c>
      <c r="G1503" s="44">
        <v>215</v>
      </c>
      <c r="H1503" s="44">
        <v>225</v>
      </c>
      <c r="I1503" s="44">
        <v>971</v>
      </c>
      <c r="J1503" s="44">
        <v>69</v>
      </c>
      <c r="K1503" s="44">
        <v>1196</v>
      </c>
      <c r="L1503" s="44">
        <v>1265</v>
      </c>
      <c r="M1503" s="44">
        <f t="shared" si="70"/>
        <v>143</v>
      </c>
      <c r="N1503" s="44">
        <f t="shared" si="71"/>
        <v>8.4285714285714288</v>
      </c>
    </row>
    <row r="1504" spans="2:14" x14ac:dyDescent="0.2">
      <c r="B1504" s="44">
        <v>2019</v>
      </c>
      <c r="C1504" s="263">
        <v>43504</v>
      </c>
      <c r="D1504" s="264">
        <f t="shared" si="69"/>
        <v>5</v>
      </c>
      <c r="E1504" s="44">
        <v>185</v>
      </c>
      <c r="F1504" s="44">
        <v>3</v>
      </c>
      <c r="G1504" s="44">
        <v>224</v>
      </c>
      <c r="H1504" s="44">
        <v>227</v>
      </c>
      <c r="I1504" s="44">
        <v>976</v>
      </c>
      <c r="J1504" s="44">
        <v>60</v>
      </c>
      <c r="K1504" s="44">
        <v>1204</v>
      </c>
      <c r="L1504" s="44">
        <v>1264</v>
      </c>
      <c r="M1504" s="44">
        <f t="shared" si="70"/>
        <v>139.71428571428572</v>
      </c>
      <c r="N1504" s="44">
        <f t="shared" si="71"/>
        <v>7.5714285714285712</v>
      </c>
    </row>
    <row r="1505" spans="2:14" x14ac:dyDescent="0.2">
      <c r="B1505" s="44">
        <v>2019</v>
      </c>
      <c r="C1505" s="263">
        <v>43505</v>
      </c>
      <c r="D1505" s="264">
        <f t="shared" si="69"/>
        <v>6</v>
      </c>
      <c r="E1505" s="44">
        <v>121</v>
      </c>
      <c r="F1505" s="44">
        <v>5</v>
      </c>
      <c r="G1505" s="44">
        <v>169</v>
      </c>
      <c r="H1505" s="44">
        <v>174</v>
      </c>
      <c r="I1505" s="44">
        <v>978</v>
      </c>
      <c r="J1505" s="44">
        <v>54</v>
      </c>
      <c r="K1505" s="44">
        <v>1220</v>
      </c>
      <c r="L1505" s="44">
        <v>1274</v>
      </c>
      <c r="M1505" s="44">
        <f t="shared" si="70"/>
        <v>141.28571428571428</v>
      </c>
      <c r="N1505" s="44">
        <f t="shared" si="71"/>
        <v>7.2857142857142856</v>
      </c>
    </row>
    <row r="1506" spans="2:14" x14ac:dyDescent="0.2">
      <c r="B1506" s="44">
        <v>2019</v>
      </c>
      <c r="C1506" s="263">
        <v>43506</v>
      </c>
      <c r="D1506" s="264">
        <f t="shared" si="69"/>
        <v>7</v>
      </c>
      <c r="E1506" s="44">
        <v>113</v>
      </c>
      <c r="F1506" s="44">
        <v>12</v>
      </c>
      <c r="G1506" s="44">
        <v>154</v>
      </c>
      <c r="H1506" s="44">
        <v>166</v>
      </c>
      <c r="I1506" s="44">
        <v>1001</v>
      </c>
      <c r="J1506" s="44">
        <v>59</v>
      </c>
      <c r="K1506" s="44">
        <v>1237</v>
      </c>
      <c r="L1506" s="44">
        <v>1296</v>
      </c>
      <c r="M1506" s="44">
        <f t="shared" si="70"/>
        <v>143.28571428571428</v>
      </c>
      <c r="N1506" s="44">
        <f t="shared" si="71"/>
        <v>6.8571428571428568</v>
      </c>
    </row>
    <row r="1507" spans="2:14" x14ac:dyDescent="0.2">
      <c r="B1507" s="44">
        <v>2019</v>
      </c>
      <c r="C1507" s="263">
        <v>43507</v>
      </c>
      <c r="D1507" s="264">
        <f t="shared" si="69"/>
        <v>1</v>
      </c>
      <c r="E1507" s="44">
        <v>120</v>
      </c>
      <c r="F1507" s="44">
        <v>6</v>
      </c>
      <c r="G1507" s="44">
        <v>150</v>
      </c>
      <c r="H1507" s="44">
        <v>156</v>
      </c>
      <c r="I1507" s="44">
        <v>978</v>
      </c>
      <c r="J1507" s="44">
        <v>53</v>
      </c>
      <c r="K1507" s="44">
        <v>1238</v>
      </c>
      <c r="L1507" s="44">
        <v>1291</v>
      </c>
      <c r="M1507" s="44">
        <f t="shared" si="70"/>
        <v>142.71428571428572</v>
      </c>
      <c r="N1507" s="44">
        <f t="shared" si="71"/>
        <v>6.4285714285714288</v>
      </c>
    </row>
    <row r="1508" spans="2:14" x14ac:dyDescent="0.2">
      <c r="B1508" s="44">
        <v>2019</v>
      </c>
      <c r="C1508" s="263">
        <v>43508</v>
      </c>
      <c r="D1508" s="264">
        <f t="shared" si="69"/>
        <v>2</v>
      </c>
      <c r="E1508" s="44">
        <v>146</v>
      </c>
      <c r="F1508" s="44">
        <v>6</v>
      </c>
      <c r="G1508" s="44">
        <v>175</v>
      </c>
      <c r="H1508" s="44">
        <v>181</v>
      </c>
      <c r="I1508" s="44">
        <v>989</v>
      </c>
      <c r="J1508" s="44">
        <v>51</v>
      </c>
      <c r="K1508" s="44">
        <v>1254</v>
      </c>
      <c r="L1508" s="44">
        <v>1305</v>
      </c>
      <c r="M1508" s="44">
        <f t="shared" si="70"/>
        <v>146.42857142857142</v>
      </c>
      <c r="N1508" s="44">
        <f t="shared" si="71"/>
        <v>7.7142857142857144</v>
      </c>
    </row>
    <row r="1509" spans="2:14" x14ac:dyDescent="0.2">
      <c r="B1509" s="44">
        <v>2019</v>
      </c>
      <c r="C1509" s="263">
        <v>43509</v>
      </c>
      <c r="D1509" s="264">
        <f t="shared" si="69"/>
        <v>3</v>
      </c>
      <c r="E1509" s="44">
        <v>146</v>
      </c>
      <c r="F1509" s="44">
        <v>6</v>
      </c>
      <c r="G1509" s="44">
        <v>179</v>
      </c>
      <c r="H1509" s="44">
        <v>185</v>
      </c>
      <c r="I1509" s="44">
        <v>1003</v>
      </c>
      <c r="J1509" s="44">
        <v>48</v>
      </c>
      <c r="K1509" s="44">
        <v>1266</v>
      </c>
      <c r="L1509" s="44">
        <v>1314</v>
      </c>
      <c r="M1509" s="44">
        <f t="shared" si="70"/>
        <v>155.28571428571428</v>
      </c>
      <c r="N1509" s="44">
        <f t="shared" si="71"/>
        <v>10.142857142857142</v>
      </c>
    </row>
    <row r="1510" spans="2:14" x14ac:dyDescent="0.2">
      <c r="B1510" s="44">
        <v>2019</v>
      </c>
      <c r="C1510" s="263">
        <v>43510</v>
      </c>
      <c r="D1510" s="264">
        <f t="shared" si="69"/>
        <v>4</v>
      </c>
      <c r="E1510" s="44">
        <v>168</v>
      </c>
      <c r="F1510" s="44">
        <v>7</v>
      </c>
      <c r="G1510" s="44">
        <v>205</v>
      </c>
      <c r="H1510" s="44">
        <v>212</v>
      </c>
      <c r="I1510" s="44">
        <v>999</v>
      </c>
      <c r="J1510" s="44">
        <v>45</v>
      </c>
      <c r="K1510" s="44">
        <v>1256</v>
      </c>
      <c r="L1510" s="44">
        <v>1301</v>
      </c>
      <c r="M1510" s="44">
        <f t="shared" si="70"/>
        <v>159.28571428571428</v>
      </c>
      <c r="N1510" s="44">
        <f t="shared" si="71"/>
        <v>10.428571428571429</v>
      </c>
    </row>
    <row r="1511" spans="2:14" x14ac:dyDescent="0.2">
      <c r="B1511" s="44">
        <v>2019</v>
      </c>
      <c r="C1511" s="263">
        <v>43511</v>
      </c>
      <c r="D1511" s="264">
        <f t="shared" si="69"/>
        <v>5</v>
      </c>
      <c r="E1511" s="44">
        <v>211</v>
      </c>
      <c r="F1511" s="44">
        <v>12</v>
      </c>
      <c r="G1511" s="44">
        <v>252</v>
      </c>
      <c r="H1511" s="44">
        <v>264</v>
      </c>
      <c r="I1511" s="44">
        <v>1025</v>
      </c>
      <c r="J1511" s="44">
        <v>54</v>
      </c>
      <c r="K1511" s="44">
        <v>1284</v>
      </c>
      <c r="L1511" s="44">
        <v>1338</v>
      </c>
      <c r="M1511" s="44">
        <f t="shared" si="70"/>
        <v>160.71428571428572</v>
      </c>
      <c r="N1511" s="44">
        <f t="shared" si="71"/>
        <v>11.285714285714286</v>
      </c>
    </row>
    <row r="1512" spans="2:14" x14ac:dyDescent="0.2">
      <c r="B1512" s="44">
        <v>2019</v>
      </c>
      <c r="C1512" s="263">
        <v>43512</v>
      </c>
      <c r="D1512" s="264">
        <f t="shared" si="69"/>
        <v>6</v>
      </c>
      <c r="E1512" s="44">
        <v>183</v>
      </c>
      <c r="F1512" s="44">
        <v>22</v>
      </c>
      <c r="G1512" s="44">
        <v>217</v>
      </c>
      <c r="H1512" s="44">
        <v>239</v>
      </c>
      <c r="I1512" s="44">
        <v>1087</v>
      </c>
      <c r="J1512" s="44">
        <v>71</v>
      </c>
      <c r="K1512" s="44">
        <v>1332</v>
      </c>
      <c r="L1512" s="44">
        <v>1403</v>
      </c>
      <c r="M1512" s="44">
        <f t="shared" si="70"/>
        <v>158.85714285714286</v>
      </c>
      <c r="N1512" s="44">
        <f t="shared" si="71"/>
        <v>10.857142857142858</v>
      </c>
    </row>
    <row r="1513" spans="2:14" x14ac:dyDescent="0.2">
      <c r="B1513" s="44">
        <v>2019</v>
      </c>
      <c r="C1513" s="263">
        <v>43513</v>
      </c>
      <c r="D1513" s="264">
        <f t="shared" si="69"/>
        <v>7</v>
      </c>
      <c r="E1513" s="44">
        <v>141</v>
      </c>
      <c r="F1513" s="44">
        <v>14</v>
      </c>
      <c r="G1513" s="44">
        <v>169</v>
      </c>
      <c r="H1513" s="44">
        <v>183</v>
      </c>
      <c r="I1513" s="44">
        <v>1115</v>
      </c>
      <c r="J1513" s="44">
        <v>73</v>
      </c>
      <c r="K1513" s="44">
        <v>1347</v>
      </c>
      <c r="L1513" s="44">
        <v>1420</v>
      </c>
      <c r="M1513" s="44">
        <f t="shared" si="70"/>
        <v>156.14285714285714</v>
      </c>
      <c r="N1513" s="44">
        <f t="shared" si="71"/>
        <v>11.428571428571429</v>
      </c>
    </row>
    <row r="1514" spans="2:14" x14ac:dyDescent="0.2">
      <c r="B1514" s="44">
        <v>2019</v>
      </c>
      <c r="C1514" s="263">
        <v>43514</v>
      </c>
      <c r="D1514" s="264">
        <f t="shared" si="69"/>
        <v>1</v>
      </c>
      <c r="E1514" s="44">
        <v>130</v>
      </c>
      <c r="F1514" s="44">
        <v>12</v>
      </c>
      <c r="G1514" s="44">
        <v>156</v>
      </c>
      <c r="H1514" s="44">
        <v>168</v>
      </c>
      <c r="I1514" s="44">
        <v>1125</v>
      </c>
      <c r="J1514" s="44">
        <v>79</v>
      </c>
      <c r="K1514" s="44">
        <v>1353</v>
      </c>
      <c r="L1514" s="44">
        <v>1432</v>
      </c>
      <c r="M1514" s="44">
        <f t="shared" si="70"/>
        <v>153.42857142857142</v>
      </c>
      <c r="N1514" s="44">
        <f t="shared" si="71"/>
        <v>11</v>
      </c>
    </row>
    <row r="1515" spans="2:14" x14ac:dyDescent="0.2">
      <c r="B1515" s="44">
        <v>2019</v>
      </c>
      <c r="C1515" s="263">
        <v>43515</v>
      </c>
      <c r="D1515" s="264">
        <f t="shared" si="69"/>
        <v>2</v>
      </c>
      <c r="E1515" s="44">
        <v>133</v>
      </c>
      <c r="F1515" s="44">
        <v>3</v>
      </c>
      <c r="G1515" s="44">
        <v>152</v>
      </c>
      <c r="H1515" s="44">
        <v>155</v>
      </c>
      <c r="I1515" s="44">
        <v>1112</v>
      </c>
      <c r="J1515" s="44">
        <v>76</v>
      </c>
      <c r="K1515" s="44">
        <v>1330</v>
      </c>
      <c r="L1515" s="44">
        <v>1406</v>
      </c>
      <c r="M1515" s="44">
        <f t="shared" si="70"/>
        <v>147.57142857142858</v>
      </c>
      <c r="N1515" s="44">
        <f t="shared" si="71"/>
        <v>10.428571428571429</v>
      </c>
    </row>
    <row r="1516" spans="2:14" x14ac:dyDescent="0.2">
      <c r="B1516" s="44">
        <v>2019</v>
      </c>
      <c r="C1516" s="263">
        <v>43516</v>
      </c>
      <c r="D1516" s="264">
        <f t="shared" si="69"/>
        <v>3</v>
      </c>
      <c r="E1516" s="44">
        <v>127</v>
      </c>
      <c r="F1516" s="44">
        <v>10</v>
      </c>
      <c r="G1516" s="44">
        <v>152</v>
      </c>
      <c r="H1516" s="44">
        <v>162</v>
      </c>
      <c r="I1516" s="44">
        <v>1093</v>
      </c>
      <c r="J1516" s="44">
        <v>80</v>
      </c>
      <c r="K1516" s="44">
        <v>1303</v>
      </c>
      <c r="L1516" s="44">
        <v>1383</v>
      </c>
      <c r="M1516" s="44">
        <f t="shared" si="70"/>
        <v>142.28571428571428</v>
      </c>
      <c r="N1516" s="44">
        <f t="shared" si="71"/>
        <v>8.1428571428571423</v>
      </c>
    </row>
    <row r="1517" spans="2:14" x14ac:dyDescent="0.2">
      <c r="B1517" s="44">
        <v>2019</v>
      </c>
      <c r="C1517" s="263">
        <v>43517</v>
      </c>
      <c r="D1517" s="264">
        <f t="shared" si="69"/>
        <v>4</v>
      </c>
      <c r="E1517" s="44">
        <v>149</v>
      </c>
      <c r="F1517" s="44">
        <v>4</v>
      </c>
      <c r="G1517" s="44">
        <v>182</v>
      </c>
      <c r="H1517" s="44">
        <v>186</v>
      </c>
      <c r="I1517" s="44">
        <v>1074</v>
      </c>
      <c r="J1517" s="44">
        <v>77</v>
      </c>
      <c r="K1517" s="44">
        <v>1280</v>
      </c>
      <c r="L1517" s="44">
        <v>1357</v>
      </c>
      <c r="M1517" s="44">
        <f t="shared" si="70"/>
        <v>138.85714285714286</v>
      </c>
      <c r="N1517" s="44">
        <f t="shared" si="71"/>
        <v>6.5714285714285712</v>
      </c>
    </row>
    <row r="1518" spans="2:14" x14ac:dyDescent="0.2">
      <c r="B1518" s="44">
        <v>2019</v>
      </c>
      <c r="C1518" s="263">
        <v>43518</v>
      </c>
      <c r="D1518" s="264">
        <f t="shared" si="69"/>
        <v>5</v>
      </c>
      <c r="E1518" s="44">
        <v>170</v>
      </c>
      <c r="F1518" s="44">
        <v>8</v>
      </c>
      <c r="G1518" s="44">
        <v>203</v>
      </c>
      <c r="H1518" s="44">
        <v>211</v>
      </c>
      <c r="I1518" s="44">
        <v>1033</v>
      </c>
      <c r="J1518" s="44">
        <v>73</v>
      </c>
      <c r="K1518" s="44">
        <v>1231</v>
      </c>
      <c r="L1518" s="44">
        <v>1304</v>
      </c>
      <c r="M1518" s="44">
        <f t="shared" si="70"/>
        <v>143.71428571428572</v>
      </c>
      <c r="N1518" s="44">
        <f t="shared" si="71"/>
        <v>7</v>
      </c>
    </row>
    <row r="1519" spans="2:14" x14ac:dyDescent="0.2">
      <c r="B1519" s="44">
        <v>2019</v>
      </c>
      <c r="C1519" s="263">
        <v>43519</v>
      </c>
      <c r="D1519" s="264">
        <f t="shared" si="69"/>
        <v>6</v>
      </c>
      <c r="E1519" s="44">
        <v>146</v>
      </c>
      <c r="F1519" s="44">
        <v>6</v>
      </c>
      <c r="G1519" s="44">
        <v>193</v>
      </c>
      <c r="H1519" s="44">
        <v>199</v>
      </c>
      <c r="I1519" s="44">
        <v>996</v>
      </c>
      <c r="J1519" s="44">
        <v>57</v>
      </c>
      <c r="K1519" s="44">
        <v>1207</v>
      </c>
      <c r="L1519" s="44">
        <v>1264</v>
      </c>
      <c r="M1519" s="44">
        <f t="shared" si="70"/>
        <v>147.85714285714286</v>
      </c>
      <c r="N1519" s="44">
        <f t="shared" si="71"/>
        <v>8.7142857142857135</v>
      </c>
    </row>
    <row r="1520" spans="2:14" x14ac:dyDescent="0.2">
      <c r="B1520" s="44">
        <v>2019</v>
      </c>
      <c r="C1520" s="263">
        <v>43520</v>
      </c>
      <c r="D1520" s="264">
        <f t="shared" si="69"/>
        <v>7</v>
      </c>
      <c r="E1520" s="44">
        <v>117</v>
      </c>
      <c r="F1520" s="44">
        <v>3</v>
      </c>
      <c r="G1520" s="44">
        <v>154</v>
      </c>
      <c r="H1520" s="44">
        <v>157</v>
      </c>
      <c r="I1520" s="44">
        <v>972</v>
      </c>
      <c r="J1520" s="44">
        <v>46</v>
      </c>
      <c r="K1520" s="44">
        <v>1192</v>
      </c>
      <c r="L1520" s="44">
        <v>1238</v>
      </c>
      <c r="M1520" s="44">
        <f t="shared" si="70"/>
        <v>149.85714285714286</v>
      </c>
      <c r="N1520" s="44">
        <f t="shared" si="71"/>
        <v>9.1428571428571423</v>
      </c>
    </row>
    <row r="1521" spans="2:14" x14ac:dyDescent="0.2">
      <c r="B1521" s="44">
        <v>2019</v>
      </c>
      <c r="C1521" s="263">
        <v>43521</v>
      </c>
      <c r="D1521" s="264">
        <f t="shared" si="69"/>
        <v>1</v>
      </c>
      <c r="E1521" s="44">
        <v>164</v>
      </c>
      <c r="F1521" s="44">
        <v>15</v>
      </c>
      <c r="G1521" s="44">
        <v>185</v>
      </c>
      <c r="H1521" s="44">
        <v>200</v>
      </c>
      <c r="I1521" s="44">
        <v>1006</v>
      </c>
      <c r="J1521" s="44">
        <v>49</v>
      </c>
      <c r="K1521" s="44">
        <v>1221</v>
      </c>
      <c r="L1521" s="44">
        <v>1270</v>
      </c>
      <c r="M1521" s="44">
        <f t="shared" si="70"/>
        <v>148.28571428571428</v>
      </c>
      <c r="N1521" s="44">
        <f t="shared" si="71"/>
        <v>9</v>
      </c>
    </row>
    <row r="1522" spans="2:14" x14ac:dyDescent="0.2">
      <c r="B1522" s="44">
        <v>2019</v>
      </c>
      <c r="C1522" s="263">
        <v>43522</v>
      </c>
      <c r="D1522" s="264">
        <f t="shared" si="69"/>
        <v>2</v>
      </c>
      <c r="E1522" s="44">
        <v>162</v>
      </c>
      <c r="F1522" s="44">
        <v>15</v>
      </c>
      <c r="G1522" s="44">
        <v>187</v>
      </c>
      <c r="H1522" s="44">
        <v>202</v>
      </c>
      <c r="I1522" s="44">
        <v>1035</v>
      </c>
      <c r="J1522" s="44">
        <v>61</v>
      </c>
      <c r="K1522" s="44">
        <v>1256</v>
      </c>
      <c r="L1522" s="44">
        <v>1317</v>
      </c>
      <c r="M1522" s="44">
        <f t="shared" si="70"/>
        <v>142.57142857142858</v>
      </c>
      <c r="N1522" s="44">
        <f t="shared" si="71"/>
        <v>8.5714285714285712</v>
      </c>
    </row>
    <row r="1523" spans="2:14" x14ac:dyDescent="0.2">
      <c r="B1523" s="44">
        <v>2019</v>
      </c>
      <c r="C1523" s="263">
        <v>43523</v>
      </c>
      <c r="D1523" s="264">
        <f t="shared" si="69"/>
        <v>3</v>
      </c>
      <c r="E1523" s="44">
        <v>141</v>
      </c>
      <c r="F1523" s="44">
        <v>13</v>
      </c>
      <c r="G1523" s="44">
        <v>167</v>
      </c>
      <c r="H1523" s="44">
        <v>180</v>
      </c>
      <c r="I1523" s="44">
        <v>1049</v>
      </c>
      <c r="J1523" s="44">
        <v>64</v>
      </c>
      <c r="K1523" s="44">
        <v>1271</v>
      </c>
      <c r="L1523" s="44">
        <v>1335</v>
      </c>
      <c r="M1523" s="44">
        <f t="shared" si="70"/>
        <v>137.28571428571428</v>
      </c>
      <c r="N1523" s="44">
        <f t="shared" si="71"/>
        <v>9.1428571428571423</v>
      </c>
    </row>
    <row r="1524" spans="2:14" x14ac:dyDescent="0.2">
      <c r="B1524" s="44">
        <v>2019</v>
      </c>
      <c r="C1524" s="263">
        <v>43524</v>
      </c>
      <c r="D1524" s="264">
        <f t="shared" si="69"/>
        <v>4</v>
      </c>
      <c r="E1524" s="44">
        <v>138</v>
      </c>
      <c r="F1524" s="44">
        <v>3</v>
      </c>
      <c r="G1524" s="44">
        <v>161</v>
      </c>
      <c r="H1524" s="44">
        <v>164</v>
      </c>
      <c r="I1524" s="44">
        <v>1038</v>
      </c>
      <c r="J1524" s="44">
        <v>63</v>
      </c>
      <c r="K1524" s="44">
        <v>1250</v>
      </c>
      <c r="L1524" s="44">
        <v>1313</v>
      </c>
      <c r="M1524" s="44">
        <f t="shared" si="70"/>
        <v>136.71428571428572</v>
      </c>
      <c r="N1524" s="44">
        <f t="shared" si="71"/>
        <v>10.142857142857142</v>
      </c>
    </row>
    <row r="1525" spans="2:14" x14ac:dyDescent="0.2">
      <c r="B1525" s="44">
        <v>2019</v>
      </c>
      <c r="C1525" s="263">
        <v>43525</v>
      </c>
      <c r="D1525" s="264">
        <f t="shared" si="69"/>
        <v>5</v>
      </c>
      <c r="E1525" s="44">
        <v>130</v>
      </c>
      <c r="F1525" s="44">
        <v>5</v>
      </c>
      <c r="G1525" s="44">
        <v>160</v>
      </c>
      <c r="H1525" s="44">
        <v>165</v>
      </c>
      <c r="I1525" s="44">
        <v>998</v>
      </c>
      <c r="J1525" s="44">
        <v>60</v>
      </c>
      <c r="K1525" s="44">
        <v>1207</v>
      </c>
      <c r="L1525" s="44">
        <v>1267</v>
      </c>
      <c r="M1525" s="44">
        <f t="shared" si="70"/>
        <v>128.28571428571428</v>
      </c>
      <c r="N1525" s="44">
        <f t="shared" si="71"/>
        <v>8.4285714285714288</v>
      </c>
    </row>
    <row r="1526" spans="2:14" x14ac:dyDescent="0.2">
      <c r="B1526" s="44">
        <v>2019</v>
      </c>
      <c r="C1526" s="263">
        <v>43526</v>
      </c>
      <c r="D1526" s="264">
        <f t="shared" si="69"/>
        <v>6</v>
      </c>
      <c r="E1526" s="44">
        <v>109</v>
      </c>
      <c r="F1526" s="44">
        <v>10</v>
      </c>
      <c r="G1526" s="44">
        <v>140</v>
      </c>
      <c r="H1526" s="44">
        <v>150</v>
      </c>
      <c r="I1526" s="44">
        <v>961</v>
      </c>
      <c r="J1526" s="44">
        <v>64</v>
      </c>
      <c r="K1526" s="44">
        <v>1154</v>
      </c>
      <c r="L1526" s="44">
        <v>1218</v>
      </c>
      <c r="M1526" s="44">
        <f t="shared" si="70"/>
        <v>124.57142857142857</v>
      </c>
      <c r="N1526" s="44">
        <f t="shared" si="71"/>
        <v>7.5714285714285712</v>
      </c>
    </row>
    <row r="1527" spans="2:14" x14ac:dyDescent="0.2">
      <c r="B1527" s="44">
        <v>2019</v>
      </c>
      <c r="C1527" s="263">
        <v>43527</v>
      </c>
      <c r="D1527" s="264">
        <f t="shared" si="69"/>
        <v>7</v>
      </c>
      <c r="E1527" s="44">
        <v>113</v>
      </c>
      <c r="F1527" s="44">
        <v>10</v>
      </c>
      <c r="G1527" s="44">
        <v>139</v>
      </c>
      <c r="H1527" s="44">
        <v>149</v>
      </c>
      <c r="I1527" s="44">
        <v>957</v>
      </c>
      <c r="J1527" s="44">
        <v>71</v>
      </c>
      <c r="K1527" s="44">
        <v>1139</v>
      </c>
      <c r="L1527" s="44">
        <v>1210</v>
      </c>
      <c r="M1527" s="44">
        <f t="shared" si="70"/>
        <v>122.71428571428571</v>
      </c>
      <c r="N1527" s="44">
        <f t="shared" si="71"/>
        <v>6.7142857142857144</v>
      </c>
    </row>
    <row r="1528" spans="2:14" x14ac:dyDescent="0.2">
      <c r="B1528" s="44">
        <v>2019</v>
      </c>
      <c r="C1528" s="263">
        <v>43528</v>
      </c>
      <c r="D1528" s="264">
        <f t="shared" si="69"/>
        <v>1</v>
      </c>
      <c r="E1528" s="44">
        <v>105</v>
      </c>
      <c r="F1528" s="44">
        <v>3</v>
      </c>
      <c r="G1528" s="44">
        <v>136</v>
      </c>
      <c r="H1528" s="44">
        <v>139</v>
      </c>
      <c r="I1528" s="44">
        <v>898</v>
      </c>
      <c r="J1528" s="44">
        <v>59</v>
      </c>
      <c r="K1528" s="44">
        <v>1090</v>
      </c>
      <c r="L1528" s="44">
        <v>1149</v>
      </c>
      <c r="M1528" s="44">
        <f t="shared" si="70"/>
        <v>123.28571428571429</v>
      </c>
      <c r="N1528" s="44">
        <f t="shared" si="71"/>
        <v>6.8571428571428568</v>
      </c>
    </row>
    <row r="1529" spans="2:14" x14ac:dyDescent="0.2">
      <c r="B1529" s="44">
        <v>2019</v>
      </c>
      <c r="C1529" s="263">
        <v>43529</v>
      </c>
      <c r="D1529" s="264">
        <f t="shared" si="69"/>
        <v>2</v>
      </c>
      <c r="E1529" s="44">
        <v>136</v>
      </c>
      <c r="F1529" s="44">
        <v>9</v>
      </c>
      <c r="G1529" s="44">
        <v>155</v>
      </c>
      <c r="H1529" s="44">
        <v>164</v>
      </c>
      <c r="I1529" s="44">
        <v>872</v>
      </c>
      <c r="J1529" s="44">
        <v>53</v>
      </c>
      <c r="K1529" s="44">
        <v>1058</v>
      </c>
      <c r="L1529" s="44">
        <v>1111</v>
      </c>
      <c r="M1529" s="44">
        <f t="shared" si="70"/>
        <v>127.42857142857143</v>
      </c>
      <c r="N1529" s="44">
        <f t="shared" si="71"/>
        <v>7.5714285714285712</v>
      </c>
    </row>
    <row r="1530" spans="2:14" x14ac:dyDescent="0.2">
      <c r="B1530" s="44">
        <v>2019</v>
      </c>
      <c r="C1530" s="263">
        <v>43530</v>
      </c>
      <c r="D1530" s="264">
        <f t="shared" si="69"/>
        <v>3</v>
      </c>
      <c r="E1530" s="44">
        <v>128</v>
      </c>
      <c r="F1530" s="44">
        <v>7</v>
      </c>
      <c r="G1530" s="44">
        <v>162</v>
      </c>
      <c r="H1530" s="44">
        <v>169</v>
      </c>
      <c r="I1530" s="44">
        <v>859</v>
      </c>
      <c r="J1530" s="44">
        <v>47</v>
      </c>
      <c r="K1530" s="44">
        <v>1053</v>
      </c>
      <c r="L1530" s="44">
        <v>1100</v>
      </c>
      <c r="M1530" s="44">
        <f t="shared" si="70"/>
        <v>129.71428571428572</v>
      </c>
      <c r="N1530" s="44">
        <f t="shared" si="71"/>
        <v>7.2857142857142856</v>
      </c>
    </row>
    <row r="1531" spans="2:14" x14ac:dyDescent="0.2">
      <c r="B1531" s="44">
        <v>2019</v>
      </c>
      <c r="C1531" s="263">
        <v>43531</v>
      </c>
      <c r="D1531" s="264">
        <f t="shared" si="69"/>
        <v>4</v>
      </c>
      <c r="E1531" s="44">
        <v>142</v>
      </c>
      <c r="F1531" s="44">
        <v>4</v>
      </c>
      <c r="G1531" s="44">
        <v>162</v>
      </c>
      <c r="H1531" s="44">
        <v>166</v>
      </c>
      <c r="I1531" s="44">
        <v>863</v>
      </c>
      <c r="J1531" s="44">
        <v>48</v>
      </c>
      <c r="K1531" s="44">
        <v>1054</v>
      </c>
      <c r="L1531" s="44">
        <v>1102</v>
      </c>
      <c r="M1531" s="44">
        <f t="shared" si="70"/>
        <v>129.85714285714286</v>
      </c>
      <c r="N1531" s="44">
        <f t="shared" si="71"/>
        <v>7.7142857142857144</v>
      </c>
    </row>
    <row r="1532" spans="2:14" x14ac:dyDescent="0.2">
      <c r="B1532" s="44">
        <v>2019</v>
      </c>
      <c r="C1532" s="263">
        <v>43532</v>
      </c>
      <c r="D1532" s="264">
        <f t="shared" si="69"/>
        <v>5</v>
      </c>
      <c r="E1532" s="44">
        <v>159</v>
      </c>
      <c r="F1532" s="44">
        <v>10</v>
      </c>
      <c r="G1532" s="44">
        <v>178</v>
      </c>
      <c r="H1532" s="44">
        <v>188</v>
      </c>
      <c r="I1532" s="44">
        <v>892</v>
      </c>
      <c r="J1532" s="44">
        <v>53</v>
      </c>
      <c r="K1532" s="44">
        <v>1072</v>
      </c>
      <c r="L1532" s="44">
        <v>1125</v>
      </c>
      <c r="M1532" s="44">
        <f t="shared" si="70"/>
        <v>132.28571428571428</v>
      </c>
      <c r="N1532" s="44">
        <f t="shared" si="71"/>
        <v>7.7142857142857144</v>
      </c>
    </row>
    <row r="1533" spans="2:14" x14ac:dyDescent="0.2">
      <c r="B1533" s="44">
        <v>2019</v>
      </c>
      <c r="C1533" s="263">
        <v>43533</v>
      </c>
      <c r="D1533" s="264">
        <f t="shared" si="69"/>
        <v>6</v>
      </c>
      <c r="E1533" s="44">
        <v>125</v>
      </c>
      <c r="F1533" s="44">
        <v>8</v>
      </c>
      <c r="G1533" s="44">
        <v>162</v>
      </c>
      <c r="H1533" s="44">
        <v>170</v>
      </c>
      <c r="I1533" s="44">
        <v>908</v>
      </c>
      <c r="J1533" s="44">
        <v>51</v>
      </c>
      <c r="K1533" s="44">
        <v>1094</v>
      </c>
      <c r="L1533" s="44">
        <v>1145</v>
      </c>
      <c r="M1533" s="44">
        <f t="shared" si="70"/>
        <v>132.14285714285714</v>
      </c>
      <c r="N1533" s="44">
        <f t="shared" si="71"/>
        <v>7.4285714285714288</v>
      </c>
    </row>
    <row r="1534" spans="2:14" x14ac:dyDescent="0.2">
      <c r="B1534" s="44">
        <v>2019</v>
      </c>
      <c r="C1534" s="263">
        <v>43534</v>
      </c>
      <c r="D1534" s="264">
        <f t="shared" si="69"/>
        <v>7</v>
      </c>
      <c r="E1534" s="44">
        <v>114</v>
      </c>
      <c r="F1534" s="44">
        <v>13</v>
      </c>
      <c r="G1534" s="44">
        <v>151</v>
      </c>
      <c r="H1534" s="44">
        <v>164</v>
      </c>
      <c r="I1534" s="44">
        <v>909</v>
      </c>
      <c r="J1534" s="44">
        <v>54</v>
      </c>
      <c r="K1534" s="44">
        <v>1106</v>
      </c>
      <c r="L1534" s="44">
        <v>1160</v>
      </c>
      <c r="M1534" s="44">
        <f t="shared" si="70"/>
        <v>132.85714285714286</v>
      </c>
      <c r="N1534" s="44">
        <f t="shared" si="71"/>
        <v>7.5714285714285712</v>
      </c>
    </row>
    <row r="1535" spans="2:14" x14ac:dyDescent="0.2">
      <c r="B1535" s="44">
        <v>2019</v>
      </c>
      <c r="C1535" s="263">
        <v>43535</v>
      </c>
      <c r="D1535" s="264">
        <f t="shared" si="69"/>
        <v>1</v>
      </c>
      <c r="E1535" s="44">
        <v>122</v>
      </c>
      <c r="F1535" s="44">
        <v>3</v>
      </c>
      <c r="G1535" s="44">
        <v>142</v>
      </c>
      <c r="H1535" s="44">
        <v>145</v>
      </c>
      <c r="I1535" s="44">
        <v>926</v>
      </c>
      <c r="J1535" s="44">
        <v>54</v>
      </c>
      <c r="K1535" s="44">
        <v>1112</v>
      </c>
      <c r="L1535" s="44">
        <v>1166</v>
      </c>
      <c r="M1535" s="44">
        <f t="shared" si="70"/>
        <v>133.42857142857142</v>
      </c>
      <c r="N1535" s="44">
        <f t="shared" si="71"/>
        <v>7.8571428571428568</v>
      </c>
    </row>
    <row r="1536" spans="2:14" x14ac:dyDescent="0.2">
      <c r="B1536" s="44">
        <v>2019</v>
      </c>
      <c r="C1536" s="263">
        <v>43536</v>
      </c>
      <c r="D1536" s="264">
        <f t="shared" si="69"/>
        <v>2</v>
      </c>
      <c r="E1536" s="44">
        <v>135</v>
      </c>
      <c r="F1536" s="44">
        <v>7</v>
      </c>
      <c r="G1536" s="44">
        <v>169</v>
      </c>
      <c r="H1536" s="44">
        <v>176</v>
      </c>
      <c r="I1536" s="44">
        <v>925</v>
      </c>
      <c r="J1536" s="44">
        <v>52</v>
      </c>
      <c r="K1536" s="44">
        <v>1126</v>
      </c>
      <c r="L1536" s="44">
        <v>1178</v>
      </c>
      <c r="M1536" s="44">
        <f t="shared" si="70"/>
        <v>132.71428571428572</v>
      </c>
      <c r="N1536" s="44">
        <f t="shared" si="71"/>
        <v>7.2857142857142856</v>
      </c>
    </row>
    <row r="1537" spans="2:14" x14ac:dyDescent="0.2">
      <c r="B1537" s="44">
        <v>2019</v>
      </c>
      <c r="C1537" s="263">
        <v>43537</v>
      </c>
      <c r="D1537" s="264">
        <f t="shared" si="69"/>
        <v>3</v>
      </c>
      <c r="E1537" s="44">
        <v>133</v>
      </c>
      <c r="F1537" s="44">
        <v>8</v>
      </c>
      <c r="G1537" s="44">
        <v>164</v>
      </c>
      <c r="H1537" s="44">
        <v>172</v>
      </c>
      <c r="I1537" s="44">
        <v>930</v>
      </c>
      <c r="J1537" s="44">
        <v>53</v>
      </c>
      <c r="K1537" s="44">
        <v>1128</v>
      </c>
      <c r="L1537" s="44">
        <v>1181</v>
      </c>
      <c r="M1537" s="44">
        <f t="shared" si="70"/>
        <v>135.57142857142858</v>
      </c>
      <c r="N1537" s="44">
        <f t="shared" si="71"/>
        <v>7.2857142857142856</v>
      </c>
    </row>
    <row r="1538" spans="2:14" x14ac:dyDescent="0.2">
      <c r="B1538" s="44">
        <v>2019</v>
      </c>
      <c r="C1538" s="263">
        <v>43538</v>
      </c>
      <c r="D1538" s="264">
        <f t="shared" si="69"/>
        <v>4</v>
      </c>
      <c r="E1538" s="44">
        <v>146</v>
      </c>
      <c r="F1538" s="44">
        <v>6</v>
      </c>
      <c r="G1538" s="44">
        <v>167</v>
      </c>
      <c r="H1538" s="44">
        <v>173</v>
      </c>
      <c r="I1538" s="44">
        <v>934</v>
      </c>
      <c r="J1538" s="44">
        <v>55</v>
      </c>
      <c r="K1538" s="44">
        <v>1133</v>
      </c>
      <c r="L1538" s="44">
        <v>1188</v>
      </c>
      <c r="M1538" s="44">
        <f t="shared" si="70"/>
        <v>134</v>
      </c>
      <c r="N1538" s="44">
        <f t="shared" si="71"/>
        <v>6.8571428571428568</v>
      </c>
    </row>
    <row r="1539" spans="2:14" x14ac:dyDescent="0.2">
      <c r="B1539" s="44">
        <v>2019</v>
      </c>
      <c r="C1539" s="263">
        <v>43539</v>
      </c>
      <c r="D1539" s="264">
        <f t="shared" si="69"/>
        <v>5</v>
      </c>
      <c r="E1539" s="44">
        <v>154</v>
      </c>
      <c r="F1539" s="44">
        <v>6</v>
      </c>
      <c r="G1539" s="44">
        <v>191</v>
      </c>
      <c r="H1539" s="44">
        <v>197</v>
      </c>
      <c r="I1539" s="44">
        <v>929</v>
      </c>
      <c r="J1539" s="44">
        <v>51</v>
      </c>
      <c r="K1539" s="44">
        <v>1146</v>
      </c>
      <c r="L1539" s="44">
        <v>1197</v>
      </c>
      <c r="M1539" s="44">
        <f t="shared" si="70"/>
        <v>137.28571428571428</v>
      </c>
      <c r="N1539" s="44">
        <f t="shared" si="71"/>
        <v>7</v>
      </c>
    </row>
    <row r="1540" spans="2:14" x14ac:dyDescent="0.2">
      <c r="B1540" s="44">
        <v>2019</v>
      </c>
      <c r="C1540" s="263">
        <v>43540</v>
      </c>
      <c r="D1540" s="264">
        <f t="shared" si="69"/>
        <v>6</v>
      </c>
      <c r="E1540" s="44">
        <v>145</v>
      </c>
      <c r="F1540" s="44">
        <v>8</v>
      </c>
      <c r="G1540" s="44">
        <v>193</v>
      </c>
      <c r="H1540" s="44">
        <v>201</v>
      </c>
      <c r="I1540" s="44">
        <v>949</v>
      </c>
      <c r="J1540" s="44">
        <v>51</v>
      </c>
      <c r="K1540" s="44">
        <v>1177</v>
      </c>
      <c r="L1540" s="44">
        <v>1228</v>
      </c>
      <c r="M1540" s="44">
        <f t="shared" si="70"/>
        <v>138.28571428571428</v>
      </c>
      <c r="N1540" s="44">
        <f t="shared" si="71"/>
        <v>7.7142857142857144</v>
      </c>
    </row>
    <row r="1541" spans="2:14" x14ac:dyDescent="0.2">
      <c r="B1541" s="44">
        <v>2019</v>
      </c>
      <c r="C1541" s="263">
        <v>43541</v>
      </c>
      <c r="D1541" s="264">
        <f t="shared" si="69"/>
        <v>7</v>
      </c>
      <c r="E1541" s="44">
        <v>103</v>
      </c>
      <c r="F1541" s="44">
        <v>10</v>
      </c>
      <c r="G1541" s="44">
        <v>148</v>
      </c>
      <c r="H1541" s="44">
        <v>158</v>
      </c>
      <c r="I1541" s="44">
        <v>938</v>
      </c>
      <c r="J1541" s="44">
        <v>48</v>
      </c>
      <c r="K1541" s="44">
        <v>1174</v>
      </c>
      <c r="L1541" s="44">
        <v>1222</v>
      </c>
      <c r="M1541" s="44">
        <f t="shared" si="70"/>
        <v>139</v>
      </c>
      <c r="N1541" s="44">
        <f t="shared" si="71"/>
        <v>7.7142857142857144</v>
      </c>
    </row>
    <row r="1542" spans="2:14" x14ac:dyDescent="0.2">
      <c r="B1542" s="44">
        <v>2019</v>
      </c>
      <c r="C1542" s="263">
        <v>43542</v>
      </c>
      <c r="D1542" s="264">
        <f t="shared" ref="D1542:D1605" si="72">IF(WEEKDAY(C1542)-1=0,7,WEEKDAY(C1542)-1)</f>
        <v>1</v>
      </c>
      <c r="E1542" s="44">
        <v>145</v>
      </c>
      <c r="F1542" s="44">
        <v>4</v>
      </c>
      <c r="G1542" s="44">
        <v>171</v>
      </c>
      <c r="H1542" s="44">
        <v>175</v>
      </c>
      <c r="I1542" s="44">
        <v>961</v>
      </c>
      <c r="J1542" s="44">
        <v>49</v>
      </c>
      <c r="K1542" s="44">
        <v>1203</v>
      </c>
      <c r="L1542" s="44">
        <v>1252</v>
      </c>
      <c r="M1542" s="44">
        <f t="shared" si="70"/>
        <v>143.28571428571428</v>
      </c>
      <c r="N1542" s="44">
        <f t="shared" si="71"/>
        <v>7.8571428571428568</v>
      </c>
    </row>
    <row r="1543" spans="2:14" x14ac:dyDescent="0.2">
      <c r="B1543" s="44">
        <v>2019</v>
      </c>
      <c r="C1543" s="263">
        <v>43543</v>
      </c>
      <c r="D1543" s="264">
        <f t="shared" si="72"/>
        <v>2</v>
      </c>
      <c r="E1543" s="44">
        <v>142</v>
      </c>
      <c r="F1543" s="44">
        <v>12</v>
      </c>
      <c r="G1543" s="44">
        <v>171</v>
      </c>
      <c r="H1543" s="44">
        <v>183</v>
      </c>
      <c r="I1543" s="44">
        <v>968</v>
      </c>
      <c r="J1543" s="44">
        <v>54</v>
      </c>
      <c r="K1543" s="44">
        <v>1205</v>
      </c>
      <c r="L1543" s="44">
        <v>1259</v>
      </c>
      <c r="M1543" s="44">
        <f t="shared" si="70"/>
        <v>150.14285714285714</v>
      </c>
      <c r="N1543" s="44">
        <f t="shared" si="71"/>
        <v>8.1428571428571423</v>
      </c>
    </row>
    <row r="1544" spans="2:14" x14ac:dyDescent="0.2">
      <c r="B1544" s="44">
        <v>2019</v>
      </c>
      <c r="C1544" s="263">
        <v>43544</v>
      </c>
      <c r="D1544" s="264">
        <f t="shared" si="72"/>
        <v>3</v>
      </c>
      <c r="E1544" s="44">
        <v>138</v>
      </c>
      <c r="F1544" s="44">
        <v>8</v>
      </c>
      <c r="G1544" s="44">
        <v>158</v>
      </c>
      <c r="H1544" s="44">
        <v>166</v>
      </c>
      <c r="I1544" s="44">
        <v>973</v>
      </c>
      <c r="J1544" s="44">
        <v>54</v>
      </c>
      <c r="K1544" s="44">
        <v>1199</v>
      </c>
      <c r="L1544" s="44">
        <v>1253</v>
      </c>
      <c r="M1544" s="44">
        <f t="shared" si="70"/>
        <v>153.42857142857142</v>
      </c>
      <c r="N1544" s="44">
        <f t="shared" si="71"/>
        <v>8.5714285714285712</v>
      </c>
    </row>
    <row r="1545" spans="2:14" x14ac:dyDescent="0.2">
      <c r="B1545" s="44">
        <v>2019</v>
      </c>
      <c r="C1545" s="263">
        <v>43545</v>
      </c>
      <c r="D1545" s="264">
        <f t="shared" si="72"/>
        <v>4</v>
      </c>
      <c r="E1545" s="44">
        <v>176</v>
      </c>
      <c r="F1545" s="44">
        <v>7</v>
      </c>
      <c r="G1545" s="44">
        <v>203</v>
      </c>
      <c r="H1545" s="44">
        <v>210</v>
      </c>
      <c r="I1545" s="44">
        <v>1003</v>
      </c>
      <c r="J1545" s="44">
        <v>55</v>
      </c>
      <c r="K1545" s="44">
        <v>1235</v>
      </c>
      <c r="L1545" s="44">
        <v>1290</v>
      </c>
      <c r="M1545" s="44">
        <f t="shared" ref="M1545:M1608" si="73">(E1542+E1543+E1544+E1545+E1546+E1547+E1548)/7</f>
        <v>155.42857142857142</v>
      </c>
      <c r="N1545" s="44">
        <f t="shared" ref="N1545:N1608" si="74">(F1542+F1543+F1544+F1545+F1546+F1547+F1548)/7</f>
        <v>8.1428571428571423</v>
      </c>
    </row>
    <row r="1546" spans="2:14" x14ac:dyDescent="0.2">
      <c r="B1546" s="44">
        <v>2019</v>
      </c>
      <c r="C1546" s="263">
        <v>43546</v>
      </c>
      <c r="D1546" s="264">
        <f t="shared" si="72"/>
        <v>5</v>
      </c>
      <c r="E1546" s="44">
        <v>202</v>
      </c>
      <c r="F1546" s="44">
        <v>8</v>
      </c>
      <c r="G1546" s="44">
        <v>245</v>
      </c>
      <c r="H1546" s="44">
        <v>253</v>
      </c>
      <c r="I1546" s="44">
        <v>1051</v>
      </c>
      <c r="J1546" s="44">
        <v>57</v>
      </c>
      <c r="K1546" s="44">
        <v>1289</v>
      </c>
      <c r="L1546" s="44">
        <v>1346</v>
      </c>
      <c r="M1546" s="44">
        <f t="shared" si="73"/>
        <v>155.42857142857142</v>
      </c>
      <c r="N1546" s="44">
        <f t="shared" si="74"/>
        <v>9.1428571428571423</v>
      </c>
    </row>
    <row r="1547" spans="2:14" x14ac:dyDescent="0.2">
      <c r="B1547" s="44">
        <v>2019</v>
      </c>
      <c r="C1547" s="263">
        <v>43547</v>
      </c>
      <c r="D1547" s="264">
        <f t="shared" si="72"/>
        <v>6</v>
      </c>
      <c r="E1547" s="44">
        <v>168</v>
      </c>
      <c r="F1547" s="44">
        <v>11</v>
      </c>
      <c r="G1547" s="44">
        <v>242</v>
      </c>
      <c r="H1547" s="44">
        <v>253</v>
      </c>
      <c r="I1547" s="44">
        <v>1074</v>
      </c>
      <c r="J1547" s="44">
        <v>60</v>
      </c>
      <c r="K1547" s="44">
        <v>1338</v>
      </c>
      <c r="L1547" s="44">
        <v>1398</v>
      </c>
      <c r="M1547" s="44">
        <f t="shared" si="73"/>
        <v>159</v>
      </c>
      <c r="N1547" s="44">
        <f t="shared" si="74"/>
        <v>8.5714285714285712</v>
      </c>
    </row>
    <row r="1548" spans="2:14" x14ac:dyDescent="0.2">
      <c r="B1548" s="44">
        <v>2019</v>
      </c>
      <c r="C1548" s="263">
        <v>43548</v>
      </c>
      <c r="D1548" s="264">
        <f t="shared" si="72"/>
        <v>7</v>
      </c>
      <c r="E1548" s="44">
        <v>117</v>
      </c>
      <c r="F1548" s="44">
        <v>7</v>
      </c>
      <c r="G1548" s="44">
        <v>164</v>
      </c>
      <c r="H1548" s="44">
        <v>171</v>
      </c>
      <c r="I1548" s="44">
        <v>1088</v>
      </c>
      <c r="J1548" s="44">
        <v>57</v>
      </c>
      <c r="K1548" s="44">
        <v>1354</v>
      </c>
      <c r="L1548" s="44">
        <v>1411</v>
      </c>
      <c r="M1548" s="44">
        <f t="shared" si="73"/>
        <v>164.28571428571428</v>
      </c>
      <c r="N1548" s="44">
        <f t="shared" si="74"/>
        <v>9</v>
      </c>
    </row>
    <row r="1549" spans="2:14" x14ac:dyDescent="0.2">
      <c r="B1549" s="44">
        <v>2019</v>
      </c>
      <c r="C1549" s="263">
        <v>43549</v>
      </c>
      <c r="D1549" s="264">
        <f t="shared" si="72"/>
        <v>1</v>
      </c>
      <c r="E1549" s="44">
        <v>145</v>
      </c>
      <c r="F1549" s="44">
        <v>11</v>
      </c>
      <c r="G1549" s="44">
        <v>179</v>
      </c>
      <c r="H1549" s="44">
        <v>190</v>
      </c>
      <c r="I1549" s="44">
        <v>1088</v>
      </c>
      <c r="J1549" s="44">
        <v>64</v>
      </c>
      <c r="K1549" s="44">
        <v>1362</v>
      </c>
      <c r="L1549" s="44">
        <v>1426</v>
      </c>
      <c r="M1549" s="44">
        <f t="shared" si="73"/>
        <v>161</v>
      </c>
      <c r="N1549" s="44">
        <f t="shared" si="74"/>
        <v>8.8571428571428577</v>
      </c>
    </row>
    <row r="1550" spans="2:14" x14ac:dyDescent="0.2">
      <c r="B1550" s="44">
        <v>2019</v>
      </c>
      <c r="C1550" s="263">
        <v>43550</v>
      </c>
      <c r="D1550" s="264">
        <f t="shared" si="72"/>
        <v>2</v>
      </c>
      <c r="E1550" s="44">
        <v>167</v>
      </c>
      <c r="F1550" s="44">
        <v>8</v>
      </c>
      <c r="G1550" s="44">
        <v>190</v>
      </c>
      <c r="H1550" s="44">
        <v>198</v>
      </c>
      <c r="I1550" s="44">
        <v>1113</v>
      </c>
      <c r="J1550" s="44">
        <v>60</v>
      </c>
      <c r="K1550" s="44">
        <v>1381</v>
      </c>
      <c r="L1550" s="44">
        <v>1441</v>
      </c>
      <c r="M1550" s="44">
        <f t="shared" si="73"/>
        <v>159.85714285714286</v>
      </c>
      <c r="N1550" s="44">
        <f t="shared" si="74"/>
        <v>9.2857142857142865</v>
      </c>
    </row>
    <row r="1551" spans="2:14" x14ac:dyDescent="0.2">
      <c r="B1551" s="44">
        <v>2019</v>
      </c>
      <c r="C1551" s="263">
        <v>43551</v>
      </c>
      <c r="D1551" s="264">
        <f t="shared" si="72"/>
        <v>3</v>
      </c>
      <c r="E1551" s="44">
        <v>175</v>
      </c>
      <c r="F1551" s="44">
        <v>11</v>
      </c>
      <c r="G1551" s="44">
        <v>207</v>
      </c>
      <c r="H1551" s="44">
        <v>218</v>
      </c>
      <c r="I1551" s="44">
        <v>1150</v>
      </c>
      <c r="J1551" s="44">
        <v>63</v>
      </c>
      <c r="K1551" s="44">
        <v>1430</v>
      </c>
      <c r="L1551" s="44">
        <v>1493</v>
      </c>
      <c r="M1551" s="44">
        <f t="shared" si="73"/>
        <v>159.14285714285714</v>
      </c>
      <c r="N1551" s="44">
        <f t="shared" si="74"/>
        <v>9.5714285714285712</v>
      </c>
    </row>
    <row r="1552" spans="2:14" x14ac:dyDescent="0.2">
      <c r="B1552" s="44">
        <v>2019</v>
      </c>
      <c r="C1552" s="263">
        <v>43552</v>
      </c>
      <c r="D1552" s="264">
        <f t="shared" si="72"/>
        <v>4</v>
      </c>
      <c r="E1552" s="44">
        <v>153</v>
      </c>
      <c r="F1552" s="44">
        <v>6</v>
      </c>
      <c r="G1552" s="44">
        <v>185</v>
      </c>
      <c r="H1552" s="44">
        <v>191</v>
      </c>
      <c r="I1552" s="44">
        <v>1127</v>
      </c>
      <c r="J1552" s="44">
        <v>62</v>
      </c>
      <c r="K1552" s="44">
        <v>1412</v>
      </c>
      <c r="L1552" s="44">
        <v>1474</v>
      </c>
      <c r="M1552" s="44">
        <f t="shared" si="73"/>
        <v>166.85714285714286</v>
      </c>
      <c r="N1552" s="44">
        <f t="shared" si="74"/>
        <v>10.142857142857142</v>
      </c>
    </row>
    <row r="1553" spans="2:14" x14ac:dyDescent="0.2">
      <c r="B1553" s="44">
        <v>2019</v>
      </c>
      <c r="C1553" s="263">
        <v>43553</v>
      </c>
      <c r="D1553" s="264">
        <f t="shared" si="72"/>
        <v>5</v>
      </c>
      <c r="E1553" s="44">
        <v>194</v>
      </c>
      <c r="F1553" s="44">
        <v>11</v>
      </c>
      <c r="G1553" s="44">
        <v>227</v>
      </c>
      <c r="H1553" s="44">
        <v>238</v>
      </c>
      <c r="I1553" s="44">
        <v>1119</v>
      </c>
      <c r="J1553" s="44">
        <v>65</v>
      </c>
      <c r="K1553" s="44">
        <v>1394</v>
      </c>
      <c r="L1553" s="44">
        <v>1459</v>
      </c>
      <c r="M1553" s="44">
        <f t="shared" si="73"/>
        <v>165</v>
      </c>
      <c r="N1553" s="44">
        <f t="shared" si="74"/>
        <v>9.7142857142857135</v>
      </c>
    </row>
    <row r="1554" spans="2:14" x14ac:dyDescent="0.2">
      <c r="B1554" s="44">
        <v>2019</v>
      </c>
      <c r="C1554" s="263">
        <v>43554</v>
      </c>
      <c r="D1554" s="264">
        <f t="shared" si="72"/>
        <v>6</v>
      </c>
      <c r="E1554" s="44">
        <v>163</v>
      </c>
      <c r="F1554" s="44">
        <v>13</v>
      </c>
      <c r="G1554" s="44">
        <v>202</v>
      </c>
      <c r="H1554" s="44">
        <v>215</v>
      </c>
      <c r="I1554" s="44">
        <v>1114</v>
      </c>
      <c r="J1554" s="44">
        <v>67</v>
      </c>
      <c r="K1554" s="44">
        <v>1354</v>
      </c>
      <c r="L1554" s="44">
        <v>1421</v>
      </c>
      <c r="M1554" s="44">
        <f t="shared" si="73"/>
        <v>162</v>
      </c>
      <c r="N1554" s="44">
        <f t="shared" si="74"/>
        <v>9.4285714285714288</v>
      </c>
    </row>
    <row r="1555" spans="2:14" x14ac:dyDescent="0.2">
      <c r="B1555" s="44">
        <v>2019</v>
      </c>
      <c r="C1555" s="263">
        <v>43555</v>
      </c>
      <c r="D1555" s="264">
        <f t="shared" si="72"/>
        <v>7</v>
      </c>
      <c r="E1555" s="44">
        <v>171</v>
      </c>
      <c r="F1555" s="44">
        <v>11</v>
      </c>
      <c r="G1555" s="44">
        <v>237</v>
      </c>
      <c r="H1555" s="44">
        <v>248</v>
      </c>
      <c r="I1555" s="44">
        <v>1168</v>
      </c>
      <c r="J1555" s="44">
        <v>71</v>
      </c>
      <c r="K1555" s="44">
        <v>1427</v>
      </c>
      <c r="L1555" s="44">
        <v>1498</v>
      </c>
      <c r="M1555" s="44">
        <f t="shared" si="73"/>
        <v>155.71428571428572</v>
      </c>
      <c r="N1555" s="44">
        <f t="shared" si="74"/>
        <v>8.1428571428571423</v>
      </c>
    </row>
    <row r="1556" spans="2:14" x14ac:dyDescent="0.2">
      <c r="B1556" s="44">
        <v>2019</v>
      </c>
      <c r="C1556" s="263">
        <v>43556</v>
      </c>
      <c r="D1556" s="264">
        <f t="shared" si="72"/>
        <v>1</v>
      </c>
      <c r="E1556" s="44">
        <v>132</v>
      </c>
      <c r="F1556" s="44">
        <v>8</v>
      </c>
      <c r="G1556" s="44">
        <v>156</v>
      </c>
      <c r="H1556" s="44">
        <v>164</v>
      </c>
      <c r="I1556" s="44">
        <v>1155</v>
      </c>
      <c r="J1556" s="44">
        <v>68</v>
      </c>
      <c r="K1556" s="44">
        <v>1404</v>
      </c>
      <c r="L1556" s="44">
        <v>1472</v>
      </c>
      <c r="M1556" s="44">
        <f t="shared" si="73"/>
        <v>159.85714285714286</v>
      </c>
      <c r="N1556" s="44">
        <f t="shared" si="74"/>
        <v>8.2857142857142865</v>
      </c>
    </row>
    <row r="1557" spans="2:14" x14ac:dyDescent="0.2">
      <c r="B1557" s="44">
        <v>2019</v>
      </c>
      <c r="C1557" s="263">
        <v>43557</v>
      </c>
      <c r="D1557" s="264">
        <f t="shared" si="72"/>
        <v>2</v>
      </c>
      <c r="E1557" s="44">
        <v>146</v>
      </c>
      <c r="F1557" s="44">
        <v>6</v>
      </c>
      <c r="G1557" s="44">
        <v>181</v>
      </c>
      <c r="H1557" s="44">
        <v>187</v>
      </c>
      <c r="I1557" s="44">
        <v>1134</v>
      </c>
      <c r="J1557" s="44">
        <v>66</v>
      </c>
      <c r="K1557" s="44">
        <v>1395</v>
      </c>
      <c r="L1557" s="44">
        <v>1461</v>
      </c>
      <c r="M1557" s="44">
        <f t="shared" si="73"/>
        <v>157</v>
      </c>
      <c r="N1557" s="44">
        <f t="shared" si="74"/>
        <v>8.1428571428571423</v>
      </c>
    </row>
    <row r="1558" spans="2:14" x14ac:dyDescent="0.2">
      <c r="B1558" s="44">
        <v>2019</v>
      </c>
      <c r="C1558" s="263">
        <v>43558</v>
      </c>
      <c r="D1558" s="264">
        <f t="shared" si="72"/>
        <v>3</v>
      </c>
      <c r="E1558" s="44">
        <v>131</v>
      </c>
      <c r="F1558" s="44">
        <v>2</v>
      </c>
      <c r="G1558" s="44">
        <v>164</v>
      </c>
      <c r="H1558" s="44">
        <v>166</v>
      </c>
      <c r="I1558" s="44">
        <v>1090</v>
      </c>
      <c r="J1558" s="44">
        <v>57</v>
      </c>
      <c r="K1558" s="44">
        <v>1352</v>
      </c>
      <c r="L1558" s="44">
        <v>1409</v>
      </c>
      <c r="M1558" s="44">
        <f t="shared" si="73"/>
        <v>155.57142857142858</v>
      </c>
      <c r="N1558" s="44">
        <f t="shared" si="74"/>
        <v>7.2857142857142856</v>
      </c>
    </row>
    <row r="1559" spans="2:14" x14ac:dyDescent="0.2">
      <c r="B1559" s="44">
        <v>2019</v>
      </c>
      <c r="C1559" s="263">
        <v>43559</v>
      </c>
      <c r="D1559" s="264">
        <f t="shared" si="72"/>
        <v>4</v>
      </c>
      <c r="E1559" s="44">
        <v>182</v>
      </c>
      <c r="F1559" s="44">
        <v>7</v>
      </c>
      <c r="G1559" s="44">
        <v>220</v>
      </c>
      <c r="H1559" s="44">
        <v>227</v>
      </c>
      <c r="I1559" s="44">
        <v>1119</v>
      </c>
      <c r="J1559" s="44">
        <v>58</v>
      </c>
      <c r="K1559" s="44">
        <v>1387</v>
      </c>
      <c r="L1559" s="44">
        <v>1445</v>
      </c>
      <c r="M1559" s="44">
        <f t="shared" si="73"/>
        <v>146.28571428571428</v>
      </c>
      <c r="N1559" s="44">
        <f t="shared" si="74"/>
        <v>6.8571428571428568</v>
      </c>
    </row>
    <row r="1560" spans="2:14" x14ac:dyDescent="0.2">
      <c r="B1560" s="44">
        <v>2019</v>
      </c>
      <c r="C1560" s="263">
        <v>43560</v>
      </c>
      <c r="D1560" s="264">
        <f t="shared" si="72"/>
        <v>5</v>
      </c>
      <c r="E1560" s="44">
        <v>174</v>
      </c>
      <c r="F1560" s="44">
        <v>10</v>
      </c>
      <c r="G1560" s="44">
        <v>211</v>
      </c>
      <c r="H1560" s="44">
        <v>221</v>
      </c>
      <c r="I1560" s="44">
        <v>1099</v>
      </c>
      <c r="J1560" s="44">
        <v>57</v>
      </c>
      <c r="K1560" s="44">
        <v>1371</v>
      </c>
      <c r="L1560" s="44">
        <v>1428</v>
      </c>
      <c r="M1560" s="44">
        <f t="shared" si="73"/>
        <v>146.42857142857142</v>
      </c>
      <c r="N1560" s="44">
        <f t="shared" si="74"/>
        <v>6.7142857142857144</v>
      </c>
    </row>
    <row r="1561" spans="2:14" x14ac:dyDescent="0.2">
      <c r="B1561" s="44">
        <v>2019</v>
      </c>
      <c r="C1561" s="263">
        <v>43561</v>
      </c>
      <c r="D1561" s="264">
        <f t="shared" si="72"/>
        <v>6</v>
      </c>
      <c r="E1561" s="44">
        <v>153</v>
      </c>
      <c r="F1561" s="44">
        <v>7</v>
      </c>
      <c r="G1561" s="44">
        <v>192</v>
      </c>
      <c r="H1561" s="44">
        <v>199</v>
      </c>
      <c r="I1561" s="44">
        <v>1089</v>
      </c>
      <c r="J1561" s="44">
        <v>51</v>
      </c>
      <c r="K1561" s="44">
        <v>1361</v>
      </c>
      <c r="L1561" s="44">
        <v>1412</v>
      </c>
      <c r="M1561" s="44">
        <f t="shared" si="73"/>
        <v>145</v>
      </c>
      <c r="N1561" s="44">
        <f t="shared" si="74"/>
        <v>6.7142857142857144</v>
      </c>
    </row>
    <row r="1562" spans="2:14" x14ac:dyDescent="0.2">
      <c r="B1562" s="44">
        <v>2019</v>
      </c>
      <c r="C1562" s="263">
        <v>43562</v>
      </c>
      <c r="D1562" s="264">
        <f t="shared" si="72"/>
        <v>7</v>
      </c>
      <c r="E1562" s="44">
        <v>106</v>
      </c>
      <c r="F1562" s="44">
        <v>8</v>
      </c>
      <c r="G1562" s="44">
        <v>143</v>
      </c>
      <c r="H1562" s="44">
        <v>151</v>
      </c>
      <c r="I1562" s="44">
        <v>1024</v>
      </c>
      <c r="J1562" s="44">
        <v>48</v>
      </c>
      <c r="K1562" s="44">
        <v>1267</v>
      </c>
      <c r="L1562" s="44">
        <v>1315</v>
      </c>
      <c r="M1562" s="44">
        <f t="shared" si="73"/>
        <v>149.85714285714286</v>
      </c>
      <c r="N1562" s="44">
        <f t="shared" si="74"/>
        <v>7.1428571428571432</v>
      </c>
    </row>
    <row r="1563" spans="2:14" x14ac:dyDescent="0.2">
      <c r="B1563" s="44">
        <v>2019</v>
      </c>
      <c r="C1563" s="263">
        <v>43563</v>
      </c>
      <c r="D1563" s="264">
        <f t="shared" si="72"/>
        <v>1</v>
      </c>
      <c r="E1563" s="44">
        <v>133</v>
      </c>
      <c r="F1563" s="44">
        <v>7</v>
      </c>
      <c r="G1563" s="44">
        <v>146</v>
      </c>
      <c r="H1563" s="44">
        <v>153</v>
      </c>
      <c r="I1563" s="44">
        <v>1025</v>
      </c>
      <c r="J1563" s="44">
        <v>47</v>
      </c>
      <c r="K1563" s="44">
        <v>1257</v>
      </c>
      <c r="L1563" s="44">
        <v>1304</v>
      </c>
      <c r="M1563" s="44">
        <f t="shared" si="73"/>
        <v>146.28571428571428</v>
      </c>
      <c r="N1563" s="44">
        <f t="shared" si="74"/>
        <v>7.2857142857142856</v>
      </c>
    </row>
    <row r="1564" spans="2:14" x14ac:dyDescent="0.2">
      <c r="B1564" s="44">
        <v>2019</v>
      </c>
      <c r="C1564" s="263">
        <v>43564</v>
      </c>
      <c r="D1564" s="264">
        <f t="shared" si="72"/>
        <v>2</v>
      </c>
      <c r="E1564" s="44">
        <v>136</v>
      </c>
      <c r="F1564" s="44">
        <v>6</v>
      </c>
      <c r="G1564" s="44">
        <v>158</v>
      </c>
      <c r="H1564" s="44">
        <v>164</v>
      </c>
      <c r="I1564" s="44">
        <v>1015</v>
      </c>
      <c r="J1564" s="44">
        <v>47</v>
      </c>
      <c r="K1564" s="44">
        <v>1234</v>
      </c>
      <c r="L1564" s="44">
        <v>1281</v>
      </c>
      <c r="M1564" s="44">
        <f t="shared" si="73"/>
        <v>146.28571428571428</v>
      </c>
      <c r="N1564" s="44">
        <f t="shared" si="74"/>
        <v>7.1428571428571432</v>
      </c>
    </row>
    <row r="1565" spans="2:14" x14ac:dyDescent="0.2">
      <c r="B1565" s="44">
        <v>2019</v>
      </c>
      <c r="C1565" s="263">
        <v>43565</v>
      </c>
      <c r="D1565" s="264">
        <f t="shared" si="72"/>
        <v>3</v>
      </c>
      <c r="E1565" s="44">
        <v>165</v>
      </c>
      <c r="F1565" s="44">
        <v>5</v>
      </c>
      <c r="G1565" s="44">
        <v>209</v>
      </c>
      <c r="H1565" s="44">
        <v>214</v>
      </c>
      <c r="I1565" s="44">
        <v>1049</v>
      </c>
      <c r="J1565" s="44">
        <v>50</v>
      </c>
      <c r="K1565" s="44">
        <v>1279</v>
      </c>
      <c r="L1565" s="44">
        <v>1329</v>
      </c>
      <c r="M1565" s="44">
        <f t="shared" si="73"/>
        <v>146.71428571428572</v>
      </c>
      <c r="N1565" s="44">
        <f t="shared" si="74"/>
        <v>7.8571428571428568</v>
      </c>
    </row>
    <row r="1566" spans="2:14" x14ac:dyDescent="0.2">
      <c r="B1566" s="44">
        <v>2019</v>
      </c>
      <c r="C1566" s="263">
        <v>43566</v>
      </c>
      <c r="D1566" s="264">
        <f t="shared" si="72"/>
        <v>4</v>
      </c>
      <c r="E1566" s="44">
        <v>157</v>
      </c>
      <c r="F1566" s="44">
        <v>8</v>
      </c>
      <c r="G1566" s="44">
        <v>190</v>
      </c>
      <c r="H1566" s="44">
        <v>198</v>
      </c>
      <c r="I1566" s="44">
        <v>1024</v>
      </c>
      <c r="J1566" s="44">
        <v>51</v>
      </c>
      <c r="K1566" s="44">
        <v>1249</v>
      </c>
      <c r="L1566" s="44">
        <v>1300</v>
      </c>
      <c r="M1566" s="44">
        <f t="shared" si="73"/>
        <v>149.85714285714286</v>
      </c>
      <c r="N1566" s="44">
        <f t="shared" si="74"/>
        <v>7.7142857142857144</v>
      </c>
    </row>
    <row r="1567" spans="2:14" x14ac:dyDescent="0.2">
      <c r="B1567" s="44">
        <v>2019</v>
      </c>
      <c r="C1567" s="263">
        <v>43567</v>
      </c>
      <c r="D1567" s="264">
        <f t="shared" si="72"/>
        <v>5</v>
      </c>
      <c r="E1567" s="44">
        <v>174</v>
      </c>
      <c r="F1567" s="44">
        <v>9</v>
      </c>
      <c r="G1567" s="44">
        <v>214</v>
      </c>
      <c r="H1567" s="44">
        <v>223</v>
      </c>
      <c r="I1567" s="44">
        <v>1024</v>
      </c>
      <c r="J1567" s="44">
        <v>50</v>
      </c>
      <c r="K1567" s="44">
        <v>1252</v>
      </c>
      <c r="L1567" s="44">
        <v>1302</v>
      </c>
      <c r="M1567" s="44">
        <f t="shared" si="73"/>
        <v>148</v>
      </c>
      <c r="N1567" s="44">
        <f t="shared" si="74"/>
        <v>7.8571428571428568</v>
      </c>
    </row>
    <row r="1568" spans="2:14" x14ac:dyDescent="0.2">
      <c r="B1568" s="44">
        <v>2019</v>
      </c>
      <c r="C1568" s="263">
        <v>43568</v>
      </c>
      <c r="D1568" s="264">
        <f t="shared" si="72"/>
        <v>6</v>
      </c>
      <c r="E1568" s="44">
        <v>156</v>
      </c>
      <c r="F1568" s="44">
        <v>12</v>
      </c>
      <c r="G1568" s="44">
        <v>217</v>
      </c>
      <c r="H1568" s="44">
        <v>229</v>
      </c>
      <c r="I1568" s="44">
        <v>1027</v>
      </c>
      <c r="J1568" s="44">
        <v>55</v>
      </c>
      <c r="K1568" s="44">
        <v>1277</v>
      </c>
      <c r="L1568" s="44">
        <v>1332</v>
      </c>
      <c r="M1568" s="44">
        <f t="shared" si="73"/>
        <v>149</v>
      </c>
      <c r="N1568" s="44">
        <f t="shared" si="74"/>
        <v>7.5714285714285712</v>
      </c>
    </row>
    <row r="1569" spans="2:14" x14ac:dyDescent="0.2">
      <c r="B1569" s="44">
        <v>2019</v>
      </c>
      <c r="C1569" s="263">
        <v>43569</v>
      </c>
      <c r="D1569" s="264">
        <f t="shared" si="72"/>
        <v>7</v>
      </c>
      <c r="E1569" s="44">
        <v>128</v>
      </c>
      <c r="F1569" s="44">
        <v>7</v>
      </c>
      <c r="G1569" s="44">
        <v>169</v>
      </c>
      <c r="H1569" s="44">
        <v>176</v>
      </c>
      <c r="I1569" s="44">
        <v>1049</v>
      </c>
      <c r="J1569" s="44">
        <v>54</v>
      </c>
      <c r="K1569" s="44">
        <v>1303</v>
      </c>
      <c r="L1569" s="44">
        <v>1357</v>
      </c>
      <c r="M1569" s="44">
        <f t="shared" si="73"/>
        <v>148.42857142857142</v>
      </c>
      <c r="N1569" s="44">
        <f t="shared" si="74"/>
        <v>8.2857142857142865</v>
      </c>
    </row>
    <row r="1570" spans="2:14" x14ac:dyDescent="0.2">
      <c r="B1570" s="44">
        <v>2019</v>
      </c>
      <c r="C1570" s="263">
        <v>43570</v>
      </c>
      <c r="D1570" s="264">
        <f t="shared" si="72"/>
        <v>1</v>
      </c>
      <c r="E1570" s="44">
        <v>120</v>
      </c>
      <c r="F1570" s="44">
        <v>8</v>
      </c>
      <c r="G1570" s="44">
        <v>137</v>
      </c>
      <c r="H1570" s="44">
        <v>145</v>
      </c>
      <c r="I1570" s="44">
        <v>1036</v>
      </c>
      <c r="J1570" s="44">
        <v>55</v>
      </c>
      <c r="K1570" s="44">
        <v>1294</v>
      </c>
      <c r="L1570" s="44">
        <v>1349</v>
      </c>
      <c r="M1570" s="44">
        <f t="shared" si="73"/>
        <v>149.57142857142858</v>
      </c>
      <c r="N1570" s="44">
        <f t="shared" si="74"/>
        <v>8</v>
      </c>
    </row>
    <row r="1571" spans="2:14" x14ac:dyDescent="0.2">
      <c r="B1571" s="44">
        <v>2019</v>
      </c>
      <c r="C1571" s="263">
        <v>43571</v>
      </c>
      <c r="D1571" s="264">
        <f t="shared" si="72"/>
        <v>2</v>
      </c>
      <c r="E1571" s="44">
        <v>143</v>
      </c>
      <c r="F1571" s="44">
        <v>4</v>
      </c>
      <c r="G1571" s="44">
        <v>177</v>
      </c>
      <c r="H1571" s="44">
        <v>181</v>
      </c>
      <c r="I1571" s="44">
        <v>1043</v>
      </c>
      <c r="J1571" s="44">
        <v>53</v>
      </c>
      <c r="K1571" s="44">
        <v>1313</v>
      </c>
      <c r="L1571" s="44">
        <v>1366</v>
      </c>
      <c r="M1571" s="44">
        <f t="shared" si="73"/>
        <v>152.71428571428572</v>
      </c>
      <c r="N1571" s="44">
        <f t="shared" si="74"/>
        <v>8.4285714285714288</v>
      </c>
    </row>
    <row r="1572" spans="2:14" x14ac:dyDescent="0.2">
      <c r="B1572" s="44">
        <v>2019</v>
      </c>
      <c r="C1572" s="263">
        <v>43572</v>
      </c>
      <c r="D1572" s="264">
        <f t="shared" si="72"/>
        <v>3</v>
      </c>
      <c r="E1572" s="44">
        <v>161</v>
      </c>
      <c r="F1572" s="44">
        <v>10</v>
      </c>
      <c r="G1572" s="44">
        <v>192</v>
      </c>
      <c r="H1572" s="44">
        <v>202</v>
      </c>
      <c r="I1572" s="44">
        <v>1039</v>
      </c>
      <c r="J1572" s="44">
        <v>58</v>
      </c>
      <c r="K1572" s="44">
        <v>1296</v>
      </c>
      <c r="L1572" s="44">
        <v>1354</v>
      </c>
      <c r="M1572" s="44">
        <f t="shared" si="73"/>
        <v>154.71428571428572</v>
      </c>
      <c r="N1572" s="44">
        <f t="shared" si="74"/>
        <v>9.5714285714285712</v>
      </c>
    </row>
    <row r="1573" spans="2:14" x14ac:dyDescent="0.2">
      <c r="B1573" s="44">
        <v>2019</v>
      </c>
      <c r="C1573" s="263">
        <v>43573</v>
      </c>
      <c r="D1573" s="264">
        <f t="shared" si="72"/>
        <v>4</v>
      </c>
      <c r="E1573" s="44">
        <v>165</v>
      </c>
      <c r="F1573" s="44">
        <v>6</v>
      </c>
      <c r="G1573" s="44">
        <v>203</v>
      </c>
      <c r="H1573" s="44">
        <v>209</v>
      </c>
      <c r="I1573" s="44">
        <v>1047</v>
      </c>
      <c r="J1573" s="44">
        <v>56</v>
      </c>
      <c r="K1573" s="44">
        <v>1309</v>
      </c>
      <c r="L1573" s="44">
        <v>1365</v>
      </c>
      <c r="M1573" s="44">
        <f t="shared" si="73"/>
        <v>153</v>
      </c>
      <c r="N1573" s="44">
        <f t="shared" si="74"/>
        <v>9.4285714285714288</v>
      </c>
    </row>
    <row r="1574" spans="2:14" x14ac:dyDescent="0.2">
      <c r="B1574" s="44">
        <v>2019</v>
      </c>
      <c r="C1574" s="263">
        <v>43574</v>
      </c>
      <c r="D1574" s="264">
        <f t="shared" si="72"/>
        <v>5</v>
      </c>
      <c r="E1574" s="44">
        <v>196</v>
      </c>
      <c r="F1574" s="44">
        <v>12</v>
      </c>
      <c r="G1574" s="44">
        <v>234</v>
      </c>
      <c r="H1574" s="44">
        <v>246</v>
      </c>
      <c r="I1574" s="44">
        <v>1069</v>
      </c>
      <c r="J1574" s="44">
        <v>59</v>
      </c>
      <c r="K1574" s="44">
        <v>1329</v>
      </c>
      <c r="L1574" s="44">
        <v>1388</v>
      </c>
      <c r="M1574" s="44">
        <f t="shared" si="73"/>
        <v>152.71428571428572</v>
      </c>
      <c r="N1574" s="44">
        <f t="shared" si="74"/>
        <v>9.5714285714285712</v>
      </c>
    </row>
    <row r="1575" spans="2:14" x14ac:dyDescent="0.2">
      <c r="B1575" s="44">
        <v>2019</v>
      </c>
      <c r="C1575" s="263">
        <v>43575</v>
      </c>
      <c r="D1575" s="264">
        <f t="shared" si="72"/>
        <v>6</v>
      </c>
      <c r="E1575" s="44">
        <v>170</v>
      </c>
      <c r="F1575" s="44">
        <v>20</v>
      </c>
      <c r="G1575" s="44">
        <v>225</v>
      </c>
      <c r="H1575" s="44">
        <v>245</v>
      </c>
      <c r="I1575" s="44">
        <v>1083</v>
      </c>
      <c r="J1575" s="44">
        <v>67</v>
      </c>
      <c r="K1575" s="44">
        <v>1337</v>
      </c>
      <c r="L1575" s="44">
        <v>1404</v>
      </c>
      <c r="M1575" s="44">
        <f t="shared" si="73"/>
        <v>150.28571428571428</v>
      </c>
      <c r="N1575" s="44">
        <f t="shared" si="74"/>
        <v>9.8571428571428577</v>
      </c>
    </row>
    <row r="1576" spans="2:14" x14ac:dyDescent="0.2">
      <c r="B1576" s="44">
        <v>2019</v>
      </c>
      <c r="C1576" s="263">
        <v>43576</v>
      </c>
      <c r="D1576" s="264">
        <f t="shared" si="72"/>
        <v>7</v>
      </c>
      <c r="E1576" s="44">
        <v>116</v>
      </c>
      <c r="F1576" s="44">
        <v>6</v>
      </c>
      <c r="G1576" s="44">
        <v>149</v>
      </c>
      <c r="H1576" s="44">
        <v>155</v>
      </c>
      <c r="I1576" s="44">
        <v>1071</v>
      </c>
      <c r="J1576" s="44">
        <v>66</v>
      </c>
      <c r="K1576" s="44">
        <v>1317</v>
      </c>
      <c r="L1576" s="44">
        <v>1383</v>
      </c>
      <c r="M1576" s="44">
        <f t="shared" si="73"/>
        <v>146.71428571428572</v>
      </c>
      <c r="N1576" s="44">
        <f t="shared" si="74"/>
        <v>9.5714285714285712</v>
      </c>
    </row>
    <row r="1577" spans="2:14" x14ac:dyDescent="0.2">
      <c r="B1577" s="44">
        <v>2019</v>
      </c>
      <c r="C1577" s="263">
        <v>43577</v>
      </c>
      <c r="D1577" s="264">
        <f t="shared" si="72"/>
        <v>1</v>
      </c>
      <c r="E1577" s="44">
        <v>118</v>
      </c>
      <c r="F1577" s="44">
        <v>9</v>
      </c>
      <c r="G1577" s="44">
        <v>158</v>
      </c>
      <c r="H1577" s="44">
        <v>167</v>
      </c>
      <c r="I1577" s="44">
        <v>1069</v>
      </c>
      <c r="J1577" s="44">
        <v>67</v>
      </c>
      <c r="K1577" s="44">
        <v>1338</v>
      </c>
      <c r="L1577" s="44">
        <v>1405</v>
      </c>
      <c r="M1577" s="44">
        <f t="shared" si="73"/>
        <v>143.42857142857142</v>
      </c>
      <c r="N1577" s="44">
        <f t="shared" si="74"/>
        <v>10</v>
      </c>
    </row>
    <row r="1578" spans="2:14" x14ac:dyDescent="0.2">
      <c r="B1578" s="44">
        <v>2019</v>
      </c>
      <c r="C1578" s="263">
        <v>43578</v>
      </c>
      <c r="D1578" s="264">
        <f t="shared" si="72"/>
        <v>2</v>
      </c>
      <c r="E1578" s="44">
        <v>126</v>
      </c>
      <c r="F1578" s="44">
        <v>6</v>
      </c>
      <c r="G1578" s="44">
        <v>159</v>
      </c>
      <c r="H1578" s="44">
        <v>165</v>
      </c>
      <c r="I1578" s="44">
        <v>1052</v>
      </c>
      <c r="J1578" s="44">
        <v>69</v>
      </c>
      <c r="K1578" s="44">
        <v>1320</v>
      </c>
      <c r="L1578" s="44">
        <v>1389</v>
      </c>
      <c r="M1578" s="44">
        <f t="shared" si="73"/>
        <v>140.28571428571428</v>
      </c>
      <c r="N1578" s="44">
        <f t="shared" si="74"/>
        <v>8.5714285714285712</v>
      </c>
    </row>
    <row r="1579" spans="2:14" x14ac:dyDescent="0.2">
      <c r="B1579" s="44">
        <v>2019</v>
      </c>
      <c r="C1579" s="263">
        <v>43579</v>
      </c>
      <c r="D1579" s="264">
        <f t="shared" si="72"/>
        <v>3</v>
      </c>
      <c r="E1579" s="44">
        <v>136</v>
      </c>
      <c r="F1579" s="44">
        <v>8</v>
      </c>
      <c r="G1579" s="44">
        <v>170</v>
      </c>
      <c r="H1579" s="44">
        <v>178</v>
      </c>
      <c r="I1579" s="44">
        <v>1027</v>
      </c>
      <c r="J1579" s="44">
        <v>67</v>
      </c>
      <c r="K1579" s="44">
        <v>1298</v>
      </c>
      <c r="L1579" s="44">
        <v>1365</v>
      </c>
      <c r="M1579" s="44">
        <f t="shared" si="73"/>
        <v>133</v>
      </c>
      <c r="N1579" s="44">
        <f t="shared" si="74"/>
        <v>7.2857142857142856</v>
      </c>
    </row>
    <row r="1580" spans="2:14" x14ac:dyDescent="0.2">
      <c r="B1580" s="44">
        <v>2019</v>
      </c>
      <c r="C1580" s="263">
        <v>43580</v>
      </c>
      <c r="D1580" s="264">
        <f t="shared" si="72"/>
        <v>4</v>
      </c>
      <c r="E1580" s="44">
        <v>142</v>
      </c>
      <c r="F1580" s="44">
        <v>9</v>
      </c>
      <c r="G1580" s="44">
        <v>163</v>
      </c>
      <c r="H1580" s="44">
        <v>172</v>
      </c>
      <c r="I1580" s="44">
        <v>1004</v>
      </c>
      <c r="J1580" s="44">
        <v>70</v>
      </c>
      <c r="K1580" s="44">
        <v>1258</v>
      </c>
      <c r="L1580" s="44">
        <v>1328</v>
      </c>
      <c r="M1580" s="44">
        <f t="shared" si="73"/>
        <v>132.85714285714286</v>
      </c>
      <c r="N1580" s="44">
        <f t="shared" si="74"/>
        <v>7.7142857142857144</v>
      </c>
    </row>
    <row r="1581" spans="2:14" x14ac:dyDescent="0.2">
      <c r="B1581" s="44">
        <v>2019</v>
      </c>
      <c r="C1581" s="263">
        <v>43581</v>
      </c>
      <c r="D1581" s="264">
        <f t="shared" si="72"/>
        <v>5</v>
      </c>
      <c r="E1581" s="44">
        <v>174</v>
      </c>
      <c r="F1581" s="44">
        <v>2</v>
      </c>
      <c r="G1581" s="44">
        <v>236</v>
      </c>
      <c r="H1581" s="44">
        <v>238</v>
      </c>
      <c r="I1581" s="44">
        <v>982</v>
      </c>
      <c r="J1581" s="44">
        <v>60</v>
      </c>
      <c r="K1581" s="44">
        <v>1260</v>
      </c>
      <c r="L1581" s="44">
        <v>1320</v>
      </c>
      <c r="M1581" s="44">
        <f t="shared" si="73"/>
        <v>133.14285714285714</v>
      </c>
      <c r="N1581" s="44">
        <f t="shared" si="74"/>
        <v>7.7142857142857144</v>
      </c>
    </row>
    <row r="1582" spans="2:14" x14ac:dyDescent="0.2">
      <c r="B1582" s="44">
        <v>2019</v>
      </c>
      <c r="C1582" s="263">
        <v>43582</v>
      </c>
      <c r="D1582" s="264">
        <f t="shared" si="72"/>
        <v>6</v>
      </c>
      <c r="E1582" s="44">
        <v>119</v>
      </c>
      <c r="F1582" s="44">
        <v>11</v>
      </c>
      <c r="G1582" s="44">
        <v>159</v>
      </c>
      <c r="H1582" s="44">
        <v>170</v>
      </c>
      <c r="I1582" s="44">
        <v>931</v>
      </c>
      <c r="J1582" s="44">
        <v>51</v>
      </c>
      <c r="K1582" s="44">
        <v>1194</v>
      </c>
      <c r="L1582" s="44">
        <v>1245</v>
      </c>
      <c r="M1582" s="44">
        <f t="shared" si="73"/>
        <v>137</v>
      </c>
      <c r="N1582" s="44">
        <f t="shared" si="74"/>
        <v>7.4285714285714288</v>
      </c>
    </row>
    <row r="1583" spans="2:14" x14ac:dyDescent="0.2">
      <c r="B1583" s="44">
        <v>2019</v>
      </c>
      <c r="C1583" s="263">
        <v>43583</v>
      </c>
      <c r="D1583" s="264">
        <f t="shared" si="72"/>
        <v>7</v>
      </c>
      <c r="E1583" s="44">
        <v>115</v>
      </c>
      <c r="F1583" s="44">
        <v>9</v>
      </c>
      <c r="G1583" s="44">
        <v>153</v>
      </c>
      <c r="H1583" s="44">
        <v>162</v>
      </c>
      <c r="I1583" s="44">
        <v>930</v>
      </c>
      <c r="J1583" s="44">
        <v>54</v>
      </c>
      <c r="K1583" s="44">
        <v>1198</v>
      </c>
      <c r="L1583" s="44">
        <v>1252</v>
      </c>
      <c r="M1583" s="44">
        <f t="shared" si="73"/>
        <v>137</v>
      </c>
      <c r="N1583" s="44">
        <f t="shared" si="74"/>
        <v>8.4285714285714288</v>
      </c>
    </row>
    <row r="1584" spans="2:14" x14ac:dyDescent="0.2">
      <c r="B1584" s="44">
        <v>2019</v>
      </c>
      <c r="C1584" s="263">
        <v>43584</v>
      </c>
      <c r="D1584" s="264">
        <f t="shared" si="72"/>
        <v>1</v>
      </c>
      <c r="E1584" s="44">
        <v>120</v>
      </c>
      <c r="F1584" s="44">
        <v>9</v>
      </c>
      <c r="G1584" s="44">
        <v>150</v>
      </c>
      <c r="H1584" s="44">
        <v>159</v>
      </c>
      <c r="I1584" s="44">
        <v>932</v>
      </c>
      <c r="J1584" s="44">
        <v>54</v>
      </c>
      <c r="K1584" s="44">
        <v>1190</v>
      </c>
      <c r="L1584" s="44">
        <v>1244</v>
      </c>
      <c r="M1584" s="44">
        <f t="shared" si="73"/>
        <v>139.28571428571428</v>
      </c>
      <c r="N1584" s="44">
        <f t="shared" si="74"/>
        <v>8.2857142857142865</v>
      </c>
    </row>
    <row r="1585" spans="2:14" x14ac:dyDescent="0.2">
      <c r="B1585" s="44">
        <v>2019</v>
      </c>
      <c r="C1585" s="263">
        <v>43585</v>
      </c>
      <c r="D1585" s="264">
        <f t="shared" si="72"/>
        <v>2</v>
      </c>
      <c r="E1585" s="44">
        <v>153</v>
      </c>
      <c r="F1585" s="44">
        <v>4</v>
      </c>
      <c r="G1585" s="44">
        <v>192</v>
      </c>
      <c r="H1585" s="44">
        <v>196</v>
      </c>
      <c r="I1585" s="44">
        <v>959</v>
      </c>
      <c r="J1585" s="44">
        <v>52</v>
      </c>
      <c r="K1585" s="44">
        <v>1223</v>
      </c>
      <c r="L1585" s="44">
        <v>1275</v>
      </c>
      <c r="M1585" s="44">
        <f t="shared" si="73"/>
        <v>134.28571428571428</v>
      </c>
      <c r="N1585" s="44">
        <f t="shared" si="74"/>
        <v>8.5714285714285712</v>
      </c>
    </row>
    <row r="1586" spans="2:14" x14ac:dyDescent="0.2">
      <c r="B1586" s="44">
        <v>2019</v>
      </c>
      <c r="C1586" s="263">
        <v>43586</v>
      </c>
      <c r="D1586" s="264">
        <f t="shared" si="72"/>
        <v>3</v>
      </c>
      <c r="E1586" s="44">
        <v>136</v>
      </c>
      <c r="F1586" s="44">
        <v>15</v>
      </c>
      <c r="G1586" s="44">
        <v>180</v>
      </c>
      <c r="H1586" s="44">
        <v>195</v>
      </c>
      <c r="I1586" s="44">
        <v>959</v>
      </c>
      <c r="J1586" s="44">
        <v>59</v>
      </c>
      <c r="K1586" s="44">
        <v>1233</v>
      </c>
      <c r="L1586" s="44">
        <v>1292</v>
      </c>
      <c r="M1586" s="44">
        <f t="shared" si="73"/>
        <v>136</v>
      </c>
      <c r="N1586" s="44">
        <f t="shared" si="74"/>
        <v>8.4285714285714288</v>
      </c>
    </row>
    <row r="1587" spans="2:14" x14ac:dyDescent="0.2">
      <c r="B1587" s="44">
        <v>2019</v>
      </c>
      <c r="C1587" s="263">
        <v>43587</v>
      </c>
      <c r="D1587" s="264">
        <f t="shared" si="72"/>
        <v>4</v>
      </c>
      <c r="E1587" s="44">
        <v>158</v>
      </c>
      <c r="F1587" s="44">
        <v>8</v>
      </c>
      <c r="G1587" s="44">
        <v>198</v>
      </c>
      <c r="H1587" s="44">
        <v>206</v>
      </c>
      <c r="I1587" s="44">
        <v>975</v>
      </c>
      <c r="J1587" s="44">
        <v>58</v>
      </c>
      <c r="K1587" s="44">
        <v>1268</v>
      </c>
      <c r="L1587" s="44">
        <v>1326</v>
      </c>
      <c r="M1587" s="44">
        <f t="shared" si="73"/>
        <v>135.71428571428572</v>
      </c>
      <c r="N1587" s="44">
        <f t="shared" si="74"/>
        <v>8.5714285714285712</v>
      </c>
    </row>
    <row r="1588" spans="2:14" x14ac:dyDescent="0.2">
      <c r="B1588" s="44">
        <v>2019</v>
      </c>
      <c r="C1588" s="263">
        <v>43588</v>
      </c>
      <c r="D1588" s="264">
        <f t="shared" si="72"/>
        <v>5</v>
      </c>
      <c r="E1588" s="44">
        <v>139</v>
      </c>
      <c r="F1588" s="44">
        <v>4</v>
      </c>
      <c r="G1588" s="44">
        <v>172</v>
      </c>
      <c r="H1588" s="44">
        <v>176</v>
      </c>
      <c r="I1588" s="44">
        <v>940</v>
      </c>
      <c r="J1588" s="44">
        <v>60</v>
      </c>
      <c r="K1588" s="44">
        <v>1204</v>
      </c>
      <c r="L1588" s="44">
        <v>1264</v>
      </c>
      <c r="M1588" s="44">
        <f t="shared" si="73"/>
        <v>138.71428571428572</v>
      </c>
      <c r="N1588" s="44">
        <f t="shared" si="74"/>
        <v>8.1428571428571423</v>
      </c>
    </row>
    <row r="1589" spans="2:14" x14ac:dyDescent="0.2">
      <c r="B1589" s="44">
        <v>2019</v>
      </c>
      <c r="C1589" s="263">
        <v>43589</v>
      </c>
      <c r="D1589" s="264">
        <f t="shared" si="72"/>
        <v>6</v>
      </c>
      <c r="E1589" s="44">
        <v>131</v>
      </c>
      <c r="F1589" s="44">
        <v>10</v>
      </c>
      <c r="G1589" s="44">
        <v>162</v>
      </c>
      <c r="H1589" s="44">
        <v>172</v>
      </c>
      <c r="I1589" s="44">
        <v>952</v>
      </c>
      <c r="J1589" s="44">
        <v>59</v>
      </c>
      <c r="K1589" s="44">
        <v>1207</v>
      </c>
      <c r="L1589" s="44">
        <v>1266</v>
      </c>
      <c r="M1589" s="44">
        <f t="shared" si="73"/>
        <v>137.14285714285714</v>
      </c>
      <c r="N1589" s="44">
        <f t="shared" si="74"/>
        <v>8</v>
      </c>
    </row>
    <row r="1590" spans="2:14" x14ac:dyDescent="0.2">
      <c r="B1590" s="44">
        <v>2019</v>
      </c>
      <c r="C1590" s="263">
        <v>43590</v>
      </c>
      <c r="D1590" s="264">
        <f t="shared" si="72"/>
        <v>7</v>
      </c>
      <c r="E1590" s="44">
        <v>113</v>
      </c>
      <c r="F1590" s="44">
        <v>10</v>
      </c>
      <c r="G1590" s="44">
        <v>146</v>
      </c>
      <c r="H1590" s="44">
        <v>156</v>
      </c>
      <c r="I1590" s="44">
        <v>950</v>
      </c>
      <c r="J1590" s="44">
        <v>60</v>
      </c>
      <c r="K1590" s="44">
        <v>1200</v>
      </c>
      <c r="L1590" s="44">
        <v>1260</v>
      </c>
      <c r="M1590" s="44">
        <f t="shared" si="73"/>
        <v>132</v>
      </c>
      <c r="N1590" s="44">
        <f t="shared" si="74"/>
        <v>6.7142857142857144</v>
      </c>
    </row>
    <row r="1591" spans="2:14" x14ac:dyDescent="0.2">
      <c r="B1591" s="44">
        <v>2019</v>
      </c>
      <c r="C1591" s="263">
        <v>43591</v>
      </c>
      <c r="D1591" s="264">
        <f t="shared" si="72"/>
        <v>1</v>
      </c>
      <c r="E1591" s="44">
        <v>141</v>
      </c>
      <c r="F1591" s="44">
        <v>6</v>
      </c>
      <c r="G1591" s="44">
        <v>182</v>
      </c>
      <c r="H1591" s="44">
        <v>188</v>
      </c>
      <c r="I1591" s="44">
        <v>971</v>
      </c>
      <c r="J1591" s="44">
        <v>57</v>
      </c>
      <c r="K1591" s="44">
        <v>1232</v>
      </c>
      <c r="L1591" s="44">
        <v>1289</v>
      </c>
      <c r="M1591" s="44">
        <f t="shared" si="73"/>
        <v>129.14285714285714</v>
      </c>
      <c r="N1591" s="44">
        <f t="shared" si="74"/>
        <v>6.5714285714285712</v>
      </c>
    </row>
    <row r="1592" spans="2:14" x14ac:dyDescent="0.2">
      <c r="B1592" s="44">
        <v>2019</v>
      </c>
      <c r="C1592" s="263">
        <v>43592</v>
      </c>
      <c r="D1592" s="264">
        <f t="shared" si="72"/>
        <v>2</v>
      </c>
      <c r="E1592" s="44">
        <v>142</v>
      </c>
      <c r="F1592" s="44">
        <v>3</v>
      </c>
      <c r="G1592" s="44">
        <v>174</v>
      </c>
      <c r="H1592" s="44">
        <v>177</v>
      </c>
      <c r="I1592" s="44">
        <v>960</v>
      </c>
      <c r="J1592" s="44">
        <v>56</v>
      </c>
      <c r="K1592" s="44">
        <v>1214</v>
      </c>
      <c r="L1592" s="44">
        <v>1270</v>
      </c>
      <c r="M1592" s="44">
        <f t="shared" si="73"/>
        <v>132.71428571428572</v>
      </c>
      <c r="N1592" s="44">
        <f t="shared" si="74"/>
        <v>7</v>
      </c>
    </row>
    <row r="1593" spans="2:14" x14ac:dyDescent="0.2">
      <c r="B1593" s="44">
        <v>2019</v>
      </c>
      <c r="C1593" s="263">
        <v>43593</v>
      </c>
      <c r="D1593" s="264">
        <f t="shared" si="72"/>
        <v>3</v>
      </c>
      <c r="E1593" s="44">
        <v>100</v>
      </c>
      <c r="F1593" s="44">
        <v>6</v>
      </c>
      <c r="G1593" s="44">
        <v>160</v>
      </c>
      <c r="H1593" s="44">
        <v>166</v>
      </c>
      <c r="I1593" s="44">
        <v>924</v>
      </c>
      <c r="J1593" s="44">
        <v>47</v>
      </c>
      <c r="K1593" s="44">
        <v>1194</v>
      </c>
      <c r="L1593" s="44">
        <v>1241</v>
      </c>
      <c r="M1593" s="44">
        <f t="shared" si="73"/>
        <v>133.57142857142858</v>
      </c>
      <c r="N1593" s="44">
        <f t="shared" si="74"/>
        <v>7.1428571428571432</v>
      </c>
    </row>
    <row r="1594" spans="2:14" x14ac:dyDescent="0.2">
      <c r="B1594" s="44">
        <v>2019</v>
      </c>
      <c r="C1594" s="263">
        <v>43594</v>
      </c>
      <c r="D1594" s="264">
        <f t="shared" si="72"/>
        <v>4</v>
      </c>
      <c r="E1594" s="44">
        <v>138</v>
      </c>
      <c r="F1594" s="44">
        <v>7</v>
      </c>
      <c r="G1594" s="44">
        <v>170</v>
      </c>
      <c r="H1594" s="44">
        <v>177</v>
      </c>
      <c r="I1594" s="44">
        <v>904</v>
      </c>
      <c r="J1594" s="44">
        <v>46</v>
      </c>
      <c r="K1594" s="44">
        <v>1166</v>
      </c>
      <c r="L1594" s="44">
        <v>1212</v>
      </c>
      <c r="M1594" s="44">
        <f t="shared" si="73"/>
        <v>137.57142857142858</v>
      </c>
      <c r="N1594" s="44">
        <f t="shared" si="74"/>
        <v>7</v>
      </c>
    </row>
    <row r="1595" spans="2:14" x14ac:dyDescent="0.2">
      <c r="B1595" s="44">
        <v>2019</v>
      </c>
      <c r="C1595" s="263">
        <v>43595</v>
      </c>
      <c r="D1595" s="264">
        <f t="shared" si="72"/>
        <v>5</v>
      </c>
      <c r="E1595" s="44">
        <v>164</v>
      </c>
      <c r="F1595" s="44">
        <v>7</v>
      </c>
      <c r="G1595" s="44">
        <v>201</v>
      </c>
      <c r="H1595" s="44">
        <v>208</v>
      </c>
      <c r="I1595" s="44">
        <v>929</v>
      </c>
      <c r="J1595" s="44">
        <v>49</v>
      </c>
      <c r="K1595" s="44">
        <v>1195</v>
      </c>
      <c r="L1595" s="44">
        <v>1244</v>
      </c>
      <c r="M1595" s="44">
        <f t="shared" si="73"/>
        <v>144</v>
      </c>
      <c r="N1595" s="44">
        <f t="shared" si="74"/>
        <v>7</v>
      </c>
    </row>
    <row r="1596" spans="2:14" x14ac:dyDescent="0.2">
      <c r="B1596" s="44">
        <v>2019</v>
      </c>
      <c r="C1596" s="263">
        <v>43596</v>
      </c>
      <c r="D1596" s="264">
        <f t="shared" si="72"/>
        <v>6</v>
      </c>
      <c r="E1596" s="44">
        <v>137</v>
      </c>
      <c r="F1596" s="44">
        <v>11</v>
      </c>
      <c r="G1596" s="44">
        <v>173</v>
      </c>
      <c r="H1596" s="44">
        <v>184</v>
      </c>
      <c r="I1596" s="44">
        <v>935</v>
      </c>
      <c r="J1596" s="44">
        <v>50</v>
      </c>
      <c r="K1596" s="44">
        <v>1206</v>
      </c>
      <c r="L1596" s="44">
        <v>1256</v>
      </c>
      <c r="M1596" s="44">
        <f t="shared" si="73"/>
        <v>149.85714285714286</v>
      </c>
      <c r="N1596" s="44">
        <f t="shared" si="74"/>
        <v>7.1428571428571432</v>
      </c>
    </row>
    <row r="1597" spans="2:14" x14ac:dyDescent="0.2">
      <c r="B1597" s="44">
        <v>2019</v>
      </c>
      <c r="C1597" s="263">
        <v>43597</v>
      </c>
      <c r="D1597" s="264">
        <f t="shared" si="72"/>
        <v>7</v>
      </c>
      <c r="E1597" s="44">
        <v>141</v>
      </c>
      <c r="F1597" s="44">
        <v>9</v>
      </c>
      <c r="G1597" s="44">
        <v>195</v>
      </c>
      <c r="H1597" s="44">
        <v>204</v>
      </c>
      <c r="I1597" s="44">
        <v>963</v>
      </c>
      <c r="J1597" s="44">
        <v>49</v>
      </c>
      <c r="K1597" s="44">
        <v>1255</v>
      </c>
      <c r="L1597" s="44">
        <v>1304</v>
      </c>
      <c r="M1597" s="44">
        <f t="shared" si="73"/>
        <v>161.14285714285714</v>
      </c>
      <c r="N1597" s="44">
        <f t="shared" si="74"/>
        <v>7.1428571428571432</v>
      </c>
    </row>
    <row r="1598" spans="2:14" x14ac:dyDescent="0.2">
      <c r="B1598" s="44">
        <v>2019</v>
      </c>
      <c r="C1598" s="263">
        <v>43598</v>
      </c>
      <c r="D1598" s="264">
        <f t="shared" si="72"/>
        <v>1</v>
      </c>
      <c r="E1598" s="44">
        <v>186</v>
      </c>
      <c r="F1598" s="44">
        <v>6</v>
      </c>
      <c r="G1598" s="44">
        <v>231</v>
      </c>
      <c r="H1598" s="44">
        <v>237</v>
      </c>
      <c r="I1598" s="44">
        <v>1008</v>
      </c>
      <c r="J1598" s="44">
        <v>49</v>
      </c>
      <c r="K1598" s="44">
        <v>1304</v>
      </c>
      <c r="L1598" s="44">
        <v>1353</v>
      </c>
      <c r="M1598" s="44">
        <f t="shared" si="73"/>
        <v>164.28571428571428</v>
      </c>
      <c r="N1598" s="44">
        <f t="shared" si="74"/>
        <v>8</v>
      </c>
    </row>
    <row r="1599" spans="2:14" x14ac:dyDescent="0.2">
      <c r="B1599" s="44">
        <v>2019</v>
      </c>
      <c r="C1599" s="263">
        <v>43599</v>
      </c>
      <c r="D1599" s="264">
        <f t="shared" si="72"/>
        <v>2</v>
      </c>
      <c r="E1599" s="44">
        <v>183</v>
      </c>
      <c r="F1599" s="44">
        <v>4</v>
      </c>
      <c r="G1599" s="44">
        <v>222</v>
      </c>
      <c r="H1599" s="44">
        <v>226</v>
      </c>
      <c r="I1599" s="44">
        <v>1049</v>
      </c>
      <c r="J1599" s="44">
        <v>50</v>
      </c>
      <c r="K1599" s="44">
        <v>1352</v>
      </c>
      <c r="L1599" s="44">
        <v>1402</v>
      </c>
      <c r="M1599" s="44">
        <f t="shared" si="73"/>
        <v>162</v>
      </c>
      <c r="N1599" s="44">
        <f t="shared" si="74"/>
        <v>8.4285714285714288</v>
      </c>
    </row>
    <row r="1600" spans="2:14" x14ac:dyDescent="0.2">
      <c r="B1600" s="44">
        <v>2019</v>
      </c>
      <c r="C1600" s="263">
        <v>43600</v>
      </c>
      <c r="D1600" s="264">
        <f t="shared" si="72"/>
        <v>3</v>
      </c>
      <c r="E1600" s="44">
        <v>179</v>
      </c>
      <c r="F1600" s="44">
        <v>6</v>
      </c>
      <c r="G1600" s="44">
        <v>209</v>
      </c>
      <c r="H1600" s="44">
        <v>215</v>
      </c>
      <c r="I1600" s="44">
        <v>1128</v>
      </c>
      <c r="J1600" s="44">
        <v>50</v>
      </c>
      <c r="K1600" s="44">
        <v>1401</v>
      </c>
      <c r="L1600" s="44">
        <v>1451</v>
      </c>
      <c r="M1600" s="44">
        <f t="shared" si="73"/>
        <v>161.57142857142858</v>
      </c>
      <c r="N1600" s="44">
        <f t="shared" si="74"/>
        <v>8.8571428571428577</v>
      </c>
    </row>
    <row r="1601" spans="2:14" x14ac:dyDescent="0.2">
      <c r="B1601" s="44">
        <v>2019</v>
      </c>
      <c r="C1601" s="263">
        <v>43601</v>
      </c>
      <c r="D1601" s="264">
        <f t="shared" si="72"/>
        <v>4</v>
      </c>
      <c r="E1601" s="44">
        <v>160</v>
      </c>
      <c r="F1601" s="44">
        <v>13</v>
      </c>
      <c r="G1601" s="44">
        <v>181</v>
      </c>
      <c r="H1601" s="44">
        <v>194</v>
      </c>
      <c r="I1601" s="44">
        <v>1150</v>
      </c>
      <c r="J1601" s="44">
        <v>56</v>
      </c>
      <c r="K1601" s="44">
        <v>1412</v>
      </c>
      <c r="L1601" s="44">
        <v>1468</v>
      </c>
      <c r="M1601" s="44">
        <f t="shared" si="73"/>
        <v>157.85714285714286</v>
      </c>
      <c r="N1601" s="44">
        <f t="shared" si="74"/>
        <v>9.8571428571428577</v>
      </c>
    </row>
    <row r="1602" spans="2:14" x14ac:dyDescent="0.2">
      <c r="B1602" s="44">
        <v>2019</v>
      </c>
      <c r="C1602" s="263">
        <v>43602</v>
      </c>
      <c r="D1602" s="264">
        <f t="shared" si="72"/>
        <v>5</v>
      </c>
      <c r="E1602" s="44">
        <v>148</v>
      </c>
      <c r="F1602" s="44">
        <v>10</v>
      </c>
      <c r="G1602" s="44">
        <v>184</v>
      </c>
      <c r="H1602" s="44">
        <v>194</v>
      </c>
      <c r="I1602" s="44">
        <v>1134</v>
      </c>
      <c r="J1602" s="44">
        <v>59</v>
      </c>
      <c r="K1602" s="44">
        <v>1395</v>
      </c>
      <c r="L1602" s="44">
        <v>1454</v>
      </c>
      <c r="M1602" s="44">
        <f t="shared" si="73"/>
        <v>151</v>
      </c>
      <c r="N1602" s="44">
        <f t="shared" si="74"/>
        <v>9.7142857142857135</v>
      </c>
    </row>
    <row r="1603" spans="2:14" x14ac:dyDescent="0.2">
      <c r="B1603" s="44">
        <v>2019</v>
      </c>
      <c r="C1603" s="263">
        <v>43603</v>
      </c>
      <c r="D1603" s="264">
        <f t="shared" si="72"/>
        <v>6</v>
      </c>
      <c r="E1603" s="44">
        <v>134</v>
      </c>
      <c r="F1603" s="44">
        <v>14</v>
      </c>
      <c r="G1603" s="44">
        <v>167</v>
      </c>
      <c r="H1603" s="44">
        <v>181</v>
      </c>
      <c r="I1603" s="44">
        <v>1131</v>
      </c>
      <c r="J1603" s="44">
        <v>62</v>
      </c>
      <c r="K1603" s="44">
        <v>1389</v>
      </c>
      <c r="L1603" s="44">
        <v>1451</v>
      </c>
      <c r="M1603" s="44">
        <f t="shared" si="73"/>
        <v>145.28571428571428</v>
      </c>
      <c r="N1603" s="44">
        <f t="shared" si="74"/>
        <v>10.142857142857142</v>
      </c>
    </row>
    <row r="1604" spans="2:14" x14ac:dyDescent="0.2">
      <c r="B1604" s="44">
        <v>2019</v>
      </c>
      <c r="C1604" s="263">
        <v>43604</v>
      </c>
      <c r="D1604" s="264">
        <f t="shared" si="72"/>
        <v>7</v>
      </c>
      <c r="E1604" s="44">
        <v>115</v>
      </c>
      <c r="F1604" s="44">
        <v>16</v>
      </c>
      <c r="G1604" s="44">
        <v>170</v>
      </c>
      <c r="H1604" s="44">
        <v>186</v>
      </c>
      <c r="I1604" s="44">
        <v>1105</v>
      </c>
      <c r="J1604" s="44">
        <v>69</v>
      </c>
      <c r="K1604" s="44">
        <v>1364</v>
      </c>
      <c r="L1604" s="44">
        <v>1433</v>
      </c>
      <c r="M1604" s="44">
        <f t="shared" si="73"/>
        <v>144.14285714285714</v>
      </c>
      <c r="N1604" s="44">
        <f t="shared" si="74"/>
        <v>9.8571428571428577</v>
      </c>
    </row>
    <row r="1605" spans="2:14" x14ac:dyDescent="0.2">
      <c r="B1605" s="44">
        <v>2019</v>
      </c>
      <c r="C1605" s="263">
        <v>43605</v>
      </c>
      <c r="D1605" s="264">
        <f t="shared" si="72"/>
        <v>1</v>
      </c>
      <c r="E1605" s="44">
        <v>138</v>
      </c>
      <c r="F1605" s="44">
        <v>5</v>
      </c>
      <c r="G1605" s="44">
        <v>167</v>
      </c>
      <c r="H1605" s="44">
        <v>172</v>
      </c>
      <c r="I1605" s="44">
        <v>1057</v>
      </c>
      <c r="J1605" s="44">
        <v>68</v>
      </c>
      <c r="K1605" s="44">
        <v>1300</v>
      </c>
      <c r="L1605" s="44">
        <v>1368</v>
      </c>
      <c r="M1605" s="44">
        <f t="shared" si="73"/>
        <v>144.85714285714286</v>
      </c>
      <c r="N1605" s="44">
        <f t="shared" si="74"/>
        <v>9.1428571428571423</v>
      </c>
    </row>
    <row r="1606" spans="2:14" x14ac:dyDescent="0.2">
      <c r="B1606" s="44">
        <v>2019</v>
      </c>
      <c r="C1606" s="263">
        <v>43606</v>
      </c>
      <c r="D1606" s="264">
        <f t="shared" ref="D1606:D1669" si="75">IF(WEEKDAY(C1606)-1=0,7,WEEKDAY(C1606)-1)</f>
        <v>2</v>
      </c>
      <c r="E1606" s="44">
        <v>143</v>
      </c>
      <c r="F1606" s="44">
        <v>7</v>
      </c>
      <c r="G1606" s="44">
        <v>167</v>
      </c>
      <c r="H1606" s="44">
        <v>174</v>
      </c>
      <c r="I1606" s="44">
        <v>1017</v>
      </c>
      <c r="J1606" s="44">
        <v>71</v>
      </c>
      <c r="K1606" s="44">
        <v>1245</v>
      </c>
      <c r="L1606" s="44">
        <v>1316</v>
      </c>
      <c r="M1606" s="44">
        <f t="shared" si="73"/>
        <v>151.42857142857142</v>
      </c>
      <c r="N1606" s="44">
        <f t="shared" si="74"/>
        <v>9</v>
      </c>
    </row>
    <row r="1607" spans="2:14" x14ac:dyDescent="0.2">
      <c r="B1607" s="44">
        <v>2019</v>
      </c>
      <c r="C1607" s="263">
        <v>43607</v>
      </c>
      <c r="D1607" s="264">
        <f t="shared" si="75"/>
        <v>3</v>
      </c>
      <c r="E1607" s="44">
        <v>171</v>
      </c>
      <c r="F1607" s="44">
        <v>4</v>
      </c>
      <c r="G1607" s="44">
        <v>193</v>
      </c>
      <c r="H1607" s="44">
        <v>197</v>
      </c>
      <c r="I1607" s="44">
        <v>1009</v>
      </c>
      <c r="J1607" s="44">
        <v>69</v>
      </c>
      <c r="K1607" s="44">
        <v>1229</v>
      </c>
      <c r="L1607" s="44">
        <v>1298</v>
      </c>
      <c r="M1607" s="44">
        <f t="shared" si="73"/>
        <v>155.28571428571428</v>
      </c>
      <c r="N1607" s="44">
        <f t="shared" si="74"/>
        <v>8.1428571428571423</v>
      </c>
    </row>
    <row r="1608" spans="2:14" x14ac:dyDescent="0.2">
      <c r="B1608" s="44">
        <v>2019</v>
      </c>
      <c r="C1608" s="263">
        <v>43608</v>
      </c>
      <c r="D1608" s="264">
        <f t="shared" si="75"/>
        <v>4</v>
      </c>
      <c r="E1608" s="44">
        <v>165</v>
      </c>
      <c r="F1608" s="44">
        <v>8</v>
      </c>
      <c r="G1608" s="44">
        <v>187</v>
      </c>
      <c r="H1608" s="44">
        <v>195</v>
      </c>
      <c r="I1608" s="44">
        <v>1014</v>
      </c>
      <c r="J1608" s="44">
        <v>64</v>
      </c>
      <c r="K1608" s="44">
        <v>1235</v>
      </c>
      <c r="L1608" s="44">
        <v>1299</v>
      </c>
      <c r="M1608" s="44">
        <f t="shared" si="73"/>
        <v>159.42857142857142</v>
      </c>
      <c r="N1608" s="44">
        <f t="shared" si="74"/>
        <v>7.1428571428571432</v>
      </c>
    </row>
    <row r="1609" spans="2:14" x14ac:dyDescent="0.2">
      <c r="B1609" s="44">
        <v>2019</v>
      </c>
      <c r="C1609" s="263">
        <v>43609</v>
      </c>
      <c r="D1609" s="264">
        <f t="shared" si="75"/>
        <v>5</v>
      </c>
      <c r="E1609" s="44">
        <v>194</v>
      </c>
      <c r="F1609" s="44">
        <v>9</v>
      </c>
      <c r="G1609" s="44">
        <v>243</v>
      </c>
      <c r="H1609" s="44">
        <v>252</v>
      </c>
      <c r="I1609" s="44">
        <v>1060</v>
      </c>
      <c r="J1609" s="44">
        <v>63</v>
      </c>
      <c r="K1609" s="44">
        <v>1294</v>
      </c>
      <c r="L1609" s="44">
        <v>1357</v>
      </c>
      <c r="M1609" s="44">
        <f t="shared" ref="M1609:M1672" si="76">(E1606+E1607+E1608+E1609+E1610+E1611+E1612)/7</f>
        <v>161</v>
      </c>
      <c r="N1609" s="44">
        <f t="shared" ref="N1609:N1672" si="77">(F1606+F1607+F1608+F1609+F1610+F1611+F1612)/7</f>
        <v>7</v>
      </c>
    </row>
    <row r="1610" spans="2:14" x14ac:dyDescent="0.2">
      <c r="B1610" s="44">
        <v>2019</v>
      </c>
      <c r="C1610" s="263">
        <v>43610</v>
      </c>
      <c r="D1610" s="264">
        <f t="shared" si="75"/>
        <v>6</v>
      </c>
      <c r="E1610" s="44">
        <v>161</v>
      </c>
      <c r="F1610" s="44">
        <v>8</v>
      </c>
      <c r="G1610" s="44">
        <v>216</v>
      </c>
      <c r="H1610" s="44">
        <v>224</v>
      </c>
      <c r="I1610" s="44">
        <v>1087</v>
      </c>
      <c r="J1610" s="44">
        <v>57</v>
      </c>
      <c r="K1610" s="44">
        <v>1343</v>
      </c>
      <c r="L1610" s="44">
        <v>1400</v>
      </c>
      <c r="M1610" s="44">
        <f t="shared" si="76"/>
        <v>162.71428571428572</v>
      </c>
      <c r="N1610" s="44">
        <f t="shared" si="77"/>
        <v>6.7142857142857144</v>
      </c>
    </row>
    <row r="1611" spans="2:14" x14ac:dyDescent="0.2">
      <c r="B1611" s="44">
        <v>2019</v>
      </c>
      <c r="C1611" s="263">
        <v>43611</v>
      </c>
      <c r="D1611" s="264">
        <f t="shared" si="75"/>
        <v>7</v>
      </c>
      <c r="E1611" s="44">
        <v>144</v>
      </c>
      <c r="F1611" s="44">
        <v>9</v>
      </c>
      <c r="G1611" s="44">
        <v>205</v>
      </c>
      <c r="H1611" s="44">
        <v>214</v>
      </c>
      <c r="I1611" s="44">
        <v>1116</v>
      </c>
      <c r="J1611" s="44">
        <v>50</v>
      </c>
      <c r="K1611" s="44">
        <v>1378</v>
      </c>
      <c r="L1611" s="44">
        <v>1428</v>
      </c>
      <c r="M1611" s="44">
        <f t="shared" si="76"/>
        <v>163.71428571428572</v>
      </c>
      <c r="N1611" s="44">
        <f t="shared" si="77"/>
        <v>7.2857142857142856</v>
      </c>
    </row>
    <row r="1612" spans="2:14" x14ac:dyDescent="0.2">
      <c r="B1612" s="44">
        <v>2019</v>
      </c>
      <c r="C1612" s="263">
        <v>43612</v>
      </c>
      <c r="D1612" s="264">
        <f t="shared" si="75"/>
        <v>1</v>
      </c>
      <c r="E1612" s="44">
        <v>149</v>
      </c>
      <c r="F1612" s="44">
        <v>4</v>
      </c>
      <c r="G1612" s="44">
        <v>194</v>
      </c>
      <c r="H1612" s="44">
        <v>198</v>
      </c>
      <c r="I1612" s="44">
        <v>1127</v>
      </c>
      <c r="J1612" s="44">
        <v>49</v>
      </c>
      <c r="K1612" s="44">
        <v>1405</v>
      </c>
      <c r="L1612" s="44">
        <v>1454</v>
      </c>
      <c r="M1612" s="44">
        <f t="shared" si="76"/>
        <v>159.57142857142858</v>
      </c>
      <c r="N1612" s="44">
        <f t="shared" si="77"/>
        <v>7</v>
      </c>
    </row>
    <row r="1613" spans="2:14" x14ac:dyDescent="0.2">
      <c r="B1613" s="44">
        <v>2019</v>
      </c>
      <c r="C1613" s="263">
        <v>43613</v>
      </c>
      <c r="D1613" s="264">
        <f t="shared" si="75"/>
        <v>2</v>
      </c>
      <c r="E1613" s="44">
        <v>155</v>
      </c>
      <c r="F1613" s="44">
        <v>5</v>
      </c>
      <c r="G1613" s="44">
        <v>178</v>
      </c>
      <c r="H1613" s="44">
        <v>183</v>
      </c>
      <c r="I1613" s="44">
        <v>1139</v>
      </c>
      <c r="J1613" s="44">
        <v>47</v>
      </c>
      <c r="K1613" s="44">
        <v>1416</v>
      </c>
      <c r="L1613" s="44">
        <v>1463</v>
      </c>
      <c r="M1613" s="44">
        <f t="shared" si="76"/>
        <v>158.28571428571428</v>
      </c>
      <c r="N1613" s="44">
        <f t="shared" si="77"/>
        <v>6.4285714285714288</v>
      </c>
    </row>
    <row r="1614" spans="2:14" x14ac:dyDescent="0.2">
      <c r="B1614" s="44">
        <v>2019</v>
      </c>
      <c r="C1614" s="263">
        <v>43614</v>
      </c>
      <c r="D1614" s="264">
        <f t="shared" si="75"/>
        <v>3</v>
      </c>
      <c r="E1614" s="44">
        <v>178</v>
      </c>
      <c r="F1614" s="44">
        <v>8</v>
      </c>
      <c r="G1614" s="44">
        <v>215</v>
      </c>
      <c r="H1614" s="44">
        <v>223</v>
      </c>
      <c r="I1614" s="44">
        <v>1146</v>
      </c>
      <c r="J1614" s="44">
        <v>51</v>
      </c>
      <c r="K1614" s="44">
        <v>1438</v>
      </c>
      <c r="L1614" s="44">
        <v>1489</v>
      </c>
      <c r="M1614" s="44">
        <f t="shared" si="76"/>
        <v>159.14285714285714</v>
      </c>
      <c r="N1614" s="44">
        <f t="shared" si="77"/>
        <v>7.7142857142857144</v>
      </c>
    </row>
    <row r="1615" spans="2:14" x14ac:dyDescent="0.2">
      <c r="B1615" s="44">
        <v>2019</v>
      </c>
      <c r="C1615" s="263">
        <v>43615</v>
      </c>
      <c r="D1615" s="264">
        <f t="shared" si="75"/>
        <v>4</v>
      </c>
      <c r="E1615" s="44">
        <v>136</v>
      </c>
      <c r="F1615" s="44">
        <v>6</v>
      </c>
      <c r="G1615" s="44">
        <v>191</v>
      </c>
      <c r="H1615" s="44">
        <v>197</v>
      </c>
      <c r="I1615" s="44">
        <v>1117</v>
      </c>
      <c r="J1615" s="44">
        <v>49</v>
      </c>
      <c r="K1615" s="44">
        <v>1442</v>
      </c>
      <c r="L1615" s="44">
        <v>1491</v>
      </c>
      <c r="M1615" s="44">
        <f t="shared" si="76"/>
        <v>160.57142857142858</v>
      </c>
      <c r="N1615" s="44">
        <f t="shared" si="77"/>
        <v>8.4285714285714288</v>
      </c>
    </row>
    <row r="1616" spans="2:14" x14ac:dyDescent="0.2">
      <c r="B1616" s="44">
        <v>2019</v>
      </c>
      <c r="C1616" s="263">
        <v>43616</v>
      </c>
      <c r="D1616" s="264">
        <f t="shared" si="75"/>
        <v>5</v>
      </c>
      <c r="E1616" s="44">
        <v>185</v>
      </c>
      <c r="F1616" s="44">
        <v>5</v>
      </c>
      <c r="G1616" s="44">
        <v>221</v>
      </c>
      <c r="H1616" s="44">
        <v>226</v>
      </c>
      <c r="I1616" s="44">
        <v>1108</v>
      </c>
      <c r="J1616" s="44">
        <v>45</v>
      </c>
      <c r="K1616" s="44">
        <v>1420</v>
      </c>
      <c r="L1616" s="44">
        <v>1465</v>
      </c>
      <c r="M1616" s="44">
        <f t="shared" si="76"/>
        <v>160</v>
      </c>
      <c r="N1616" s="44">
        <f t="shared" si="77"/>
        <v>8.7142857142857135</v>
      </c>
    </row>
    <row r="1617" spans="2:14" x14ac:dyDescent="0.2">
      <c r="B1617" s="44">
        <v>2019</v>
      </c>
      <c r="C1617" s="263">
        <v>43617</v>
      </c>
      <c r="D1617" s="264">
        <f t="shared" si="75"/>
        <v>6</v>
      </c>
      <c r="E1617" s="44">
        <v>167</v>
      </c>
      <c r="F1617" s="44">
        <v>17</v>
      </c>
      <c r="G1617" s="44">
        <v>225</v>
      </c>
      <c r="H1617" s="44">
        <v>242</v>
      </c>
      <c r="I1617" s="44">
        <v>1114</v>
      </c>
      <c r="J1617" s="44">
        <v>54</v>
      </c>
      <c r="K1617" s="44">
        <v>1429</v>
      </c>
      <c r="L1617" s="44">
        <v>1483</v>
      </c>
      <c r="M1617" s="44">
        <f t="shared" si="76"/>
        <v>160.71428571428572</v>
      </c>
      <c r="N1617" s="44">
        <f t="shared" si="77"/>
        <v>8</v>
      </c>
    </row>
    <row r="1618" spans="2:14" x14ac:dyDescent="0.2">
      <c r="B1618" s="44">
        <v>2019</v>
      </c>
      <c r="C1618" s="263">
        <v>43618</v>
      </c>
      <c r="D1618" s="264">
        <f t="shared" si="75"/>
        <v>7</v>
      </c>
      <c r="E1618" s="44">
        <v>154</v>
      </c>
      <c r="F1618" s="44">
        <v>14</v>
      </c>
      <c r="G1618" s="44">
        <v>218</v>
      </c>
      <c r="H1618" s="44">
        <v>232</v>
      </c>
      <c r="I1618" s="44">
        <v>1124</v>
      </c>
      <c r="J1618" s="44">
        <v>59</v>
      </c>
      <c r="K1618" s="44">
        <v>1442</v>
      </c>
      <c r="L1618" s="44">
        <v>1501</v>
      </c>
      <c r="M1618" s="44">
        <f t="shared" si="76"/>
        <v>160.28571428571428</v>
      </c>
      <c r="N1618" s="44">
        <f t="shared" si="77"/>
        <v>8.2857142857142865</v>
      </c>
    </row>
    <row r="1619" spans="2:14" x14ac:dyDescent="0.2">
      <c r="B1619" s="44">
        <v>2019</v>
      </c>
      <c r="C1619" s="263">
        <v>43619</v>
      </c>
      <c r="D1619" s="264">
        <f t="shared" si="75"/>
        <v>1</v>
      </c>
      <c r="E1619" s="44">
        <v>145</v>
      </c>
      <c r="F1619" s="44">
        <v>6</v>
      </c>
      <c r="G1619" s="44">
        <v>179</v>
      </c>
      <c r="H1619" s="44">
        <v>185</v>
      </c>
      <c r="I1619" s="44">
        <v>1120</v>
      </c>
      <c r="J1619" s="44">
        <v>61</v>
      </c>
      <c r="K1619" s="44">
        <v>1427</v>
      </c>
      <c r="L1619" s="44">
        <v>1488</v>
      </c>
      <c r="M1619" s="44">
        <f t="shared" si="76"/>
        <v>165.42857142857142</v>
      </c>
      <c r="N1619" s="44">
        <f t="shared" si="77"/>
        <v>8.4285714285714288</v>
      </c>
    </row>
    <row r="1620" spans="2:14" x14ac:dyDescent="0.2">
      <c r="B1620" s="44">
        <v>2019</v>
      </c>
      <c r="C1620" s="263">
        <v>43620</v>
      </c>
      <c r="D1620" s="264">
        <f t="shared" si="75"/>
        <v>2</v>
      </c>
      <c r="E1620" s="44">
        <v>160</v>
      </c>
      <c r="F1620" s="44">
        <v>0</v>
      </c>
      <c r="G1620" s="44">
        <v>199</v>
      </c>
      <c r="H1620" s="44">
        <v>199</v>
      </c>
      <c r="I1620" s="44">
        <v>1125</v>
      </c>
      <c r="J1620" s="44">
        <v>56</v>
      </c>
      <c r="K1620" s="44">
        <v>1448</v>
      </c>
      <c r="L1620" s="44">
        <v>1504</v>
      </c>
      <c r="M1620" s="44">
        <f t="shared" si="76"/>
        <v>167.28571428571428</v>
      </c>
      <c r="N1620" s="44">
        <f t="shared" si="77"/>
        <v>9.1428571428571423</v>
      </c>
    </row>
    <row r="1621" spans="2:14" x14ac:dyDescent="0.2">
      <c r="B1621" s="44">
        <v>2019</v>
      </c>
      <c r="C1621" s="263">
        <v>43621</v>
      </c>
      <c r="D1621" s="264">
        <f t="shared" si="75"/>
        <v>3</v>
      </c>
      <c r="E1621" s="44">
        <v>175</v>
      </c>
      <c r="F1621" s="44">
        <v>10</v>
      </c>
      <c r="G1621" s="44">
        <v>224</v>
      </c>
      <c r="H1621" s="44">
        <v>234</v>
      </c>
      <c r="I1621" s="44">
        <v>1122</v>
      </c>
      <c r="J1621" s="44">
        <v>58</v>
      </c>
      <c r="K1621" s="44">
        <v>1457</v>
      </c>
      <c r="L1621" s="44">
        <v>1515</v>
      </c>
      <c r="M1621" s="44">
        <f t="shared" si="76"/>
        <v>167.71428571428572</v>
      </c>
      <c r="N1621" s="44">
        <f t="shared" si="77"/>
        <v>8.1428571428571423</v>
      </c>
    </row>
    <row r="1622" spans="2:14" x14ac:dyDescent="0.2">
      <c r="B1622" s="44">
        <v>2019</v>
      </c>
      <c r="C1622" s="263">
        <v>43622</v>
      </c>
      <c r="D1622" s="264">
        <f t="shared" si="75"/>
        <v>4</v>
      </c>
      <c r="E1622" s="44">
        <v>172</v>
      </c>
      <c r="F1622" s="44">
        <v>7</v>
      </c>
      <c r="G1622" s="44">
        <v>215</v>
      </c>
      <c r="H1622" s="44">
        <v>222</v>
      </c>
      <c r="I1622" s="44">
        <v>1158</v>
      </c>
      <c r="J1622" s="44">
        <v>59</v>
      </c>
      <c r="K1622" s="44">
        <v>1481</v>
      </c>
      <c r="L1622" s="44">
        <v>1540</v>
      </c>
      <c r="M1622" s="44">
        <f t="shared" si="76"/>
        <v>165.28571428571428</v>
      </c>
      <c r="N1622" s="44">
        <f t="shared" si="77"/>
        <v>7.1428571428571432</v>
      </c>
    </row>
    <row r="1623" spans="2:14" x14ac:dyDescent="0.2">
      <c r="B1623" s="44">
        <v>2019</v>
      </c>
      <c r="C1623" s="263">
        <v>43623</v>
      </c>
      <c r="D1623" s="264">
        <f t="shared" si="75"/>
        <v>5</v>
      </c>
      <c r="E1623" s="44">
        <v>198</v>
      </c>
      <c r="F1623" s="44">
        <v>10</v>
      </c>
      <c r="G1623" s="44">
        <v>239</v>
      </c>
      <c r="H1623" s="44">
        <v>249</v>
      </c>
      <c r="I1623" s="44">
        <v>1171</v>
      </c>
      <c r="J1623" s="44">
        <v>64</v>
      </c>
      <c r="K1623" s="44">
        <v>1499</v>
      </c>
      <c r="L1623" s="44">
        <v>1563</v>
      </c>
      <c r="M1623" s="44">
        <f t="shared" si="76"/>
        <v>160.14285714285714</v>
      </c>
      <c r="N1623" s="44">
        <f t="shared" si="77"/>
        <v>7.7142857142857144</v>
      </c>
    </row>
    <row r="1624" spans="2:14" x14ac:dyDescent="0.2">
      <c r="B1624" s="44">
        <v>2019</v>
      </c>
      <c r="C1624" s="263">
        <v>43624</v>
      </c>
      <c r="D1624" s="264">
        <f t="shared" si="75"/>
        <v>6</v>
      </c>
      <c r="E1624" s="44">
        <v>170</v>
      </c>
      <c r="F1624" s="44">
        <v>10</v>
      </c>
      <c r="G1624" s="44">
        <v>206</v>
      </c>
      <c r="H1624" s="44">
        <v>216</v>
      </c>
      <c r="I1624" s="44">
        <v>1174</v>
      </c>
      <c r="J1624" s="44">
        <v>57</v>
      </c>
      <c r="K1624" s="44">
        <v>1480</v>
      </c>
      <c r="L1624" s="44">
        <v>1537</v>
      </c>
      <c r="M1624" s="44">
        <f t="shared" si="76"/>
        <v>159.85714285714286</v>
      </c>
      <c r="N1624" s="44">
        <f t="shared" si="77"/>
        <v>8.4285714285714288</v>
      </c>
    </row>
    <row r="1625" spans="2:14" x14ac:dyDescent="0.2">
      <c r="B1625" s="44">
        <v>2019</v>
      </c>
      <c r="C1625" s="263">
        <v>43625</v>
      </c>
      <c r="D1625" s="264">
        <f t="shared" si="75"/>
        <v>7</v>
      </c>
      <c r="E1625" s="44">
        <v>137</v>
      </c>
      <c r="F1625" s="44">
        <v>7</v>
      </c>
      <c r="G1625" s="44">
        <v>205</v>
      </c>
      <c r="H1625" s="44">
        <v>212</v>
      </c>
      <c r="I1625" s="44">
        <v>1157</v>
      </c>
      <c r="J1625" s="44">
        <v>50</v>
      </c>
      <c r="K1625" s="44">
        <v>1467</v>
      </c>
      <c r="L1625" s="44">
        <v>1517</v>
      </c>
      <c r="M1625" s="44">
        <f t="shared" si="76"/>
        <v>160.42857142857142</v>
      </c>
      <c r="N1625" s="44">
        <f t="shared" si="77"/>
        <v>8.5714285714285712</v>
      </c>
    </row>
    <row r="1626" spans="2:14" x14ac:dyDescent="0.2">
      <c r="B1626" s="44">
        <v>2019</v>
      </c>
      <c r="C1626" s="263">
        <v>43626</v>
      </c>
      <c r="D1626" s="264">
        <f t="shared" si="75"/>
        <v>1</v>
      </c>
      <c r="E1626" s="44">
        <v>109</v>
      </c>
      <c r="F1626" s="44">
        <v>10</v>
      </c>
      <c r="G1626" s="44">
        <v>152</v>
      </c>
      <c r="H1626" s="44">
        <v>162</v>
      </c>
      <c r="I1626" s="44">
        <v>1121</v>
      </c>
      <c r="J1626" s="44">
        <v>54</v>
      </c>
      <c r="K1626" s="44">
        <v>1440</v>
      </c>
      <c r="L1626" s="44">
        <v>1494</v>
      </c>
      <c r="M1626" s="44">
        <f t="shared" si="76"/>
        <v>159.71428571428572</v>
      </c>
      <c r="N1626" s="44">
        <f t="shared" si="77"/>
        <v>8.5714285714285712</v>
      </c>
    </row>
    <row r="1627" spans="2:14" x14ac:dyDescent="0.2">
      <c r="B1627" s="44">
        <v>2019</v>
      </c>
      <c r="C1627" s="263">
        <v>43627</v>
      </c>
      <c r="D1627" s="264">
        <f t="shared" si="75"/>
        <v>2</v>
      </c>
      <c r="E1627" s="44">
        <v>158</v>
      </c>
      <c r="F1627" s="44">
        <v>5</v>
      </c>
      <c r="G1627" s="44">
        <v>201</v>
      </c>
      <c r="H1627" s="44">
        <v>206</v>
      </c>
      <c r="I1627" s="44">
        <v>1119</v>
      </c>
      <c r="J1627" s="44">
        <v>59</v>
      </c>
      <c r="K1627" s="44">
        <v>1442</v>
      </c>
      <c r="L1627" s="44">
        <v>1501</v>
      </c>
      <c r="M1627" s="44">
        <f t="shared" si="76"/>
        <v>159.14285714285714</v>
      </c>
      <c r="N1627" s="44">
        <f t="shared" si="77"/>
        <v>8.5714285714285712</v>
      </c>
    </row>
    <row r="1628" spans="2:14" x14ac:dyDescent="0.2">
      <c r="B1628" s="44">
        <v>2019</v>
      </c>
      <c r="C1628" s="263">
        <v>43628</v>
      </c>
      <c r="D1628" s="264">
        <f t="shared" si="75"/>
        <v>3</v>
      </c>
      <c r="E1628" s="44">
        <v>179</v>
      </c>
      <c r="F1628" s="44">
        <v>11</v>
      </c>
      <c r="G1628" s="44">
        <v>216</v>
      </c>
      <c r="H1628" s="44">
        <v>227</v>
      </c>
      <c r="I1628" s="44">
        <v>1123</v>
      </c>
      <c r="J1628" s="44">
        <v>60</v>
      </c>
      <c r="K1628" s="44">
        <v>1434</v>
      </c>
      <c r="L1628" s="44">
        <v>1494</v>
      </c>
      <c r="M1628" s="44">
        <f t="shared" si="76"/>
        <v>156.85714285714286</v>
      </c>
      <c r="N1628" s="44">
        <f t="shared" si="77"/>
        <v>8</v>
      </c>
    </row>
    <row r="1629" spans="2:14" x14ac:dyDescent="0.2">
      <c r="B1629" s="44">
        <v>2019</v>
      </c>
      <c r="C1629" s="263">
        <v>43629</v>
      </c>
      <c r="D1629" s="264">
        <f t="shared" si="75"/>
        <v>4</v>
      </c>
      <c r="E1629" s="44">
        <v>167</v>
      </c>
      <c r="F1629" s="44">
        <v>7</v>
      </c>
      <c r="G1629" s="44">
        <v>202</v>
      </c>
      <c r="H1629" s="44">
        <v>209</v>
      </c>
      <c r="I1629" s="44">
        <v>1118</v>
      </c>
      <c r="J1629" s="44">
        <v>60</v>
      </c>
      <c r="K1629" s="44">
        <v>1421</v>
      </c>
      <c r="L1629" s="44">
        <v>1481</v>
      </c>
      <c r="M1629" s="44">
        <f t="shared" si="76"/>
        <v>163.42857142857142</v>
      </c>
      <c r="N1629" s="44">
        <f t="shared" si="77"/>
        <v>8.2857142857142865</v>
      </c>
    </row>
    <row r="1630" spans="2:14" x14ac:dyDescent="0.2">
      <c r="B1630" s="44">
        <v>2019</v>
      </c>
      <c r="C1630" s="263">
        <v>43630</v>
      </c>
      <c r="D1630" s="264">
        <f t="shared" si="75"/>
        <v>5</v>
      </c>
      <c r="E1630" s="44">
        <v>194</v>
      </c>
      <c r="F1630" s="44">
        <v>10</v>
      </c>
      <c r="G1630" s="44">
        <v>231</v>
      </c>
      <c r="H1630" s="44">
        <v>241</v>
      </c>
      <c r="I1630" s="44">
        <v>1114</v>
      </c>
      <c r="J1630" s="44">
        <v>60</v>
      </c>
      <c r="K1630" s="44">
        <v>1413</v>
      </c>
      <c r="L1630" s="44">
        <v>1473</v>
      </c>
      <c r="M1630" s="44">
        <f t="shared" si="76"/>
        <v>175.57142857142858</v>
      </c>
      <c r="N1630" s="44">
        <f t="shared" si="77"/>
        <v>9.1428571428571423</v>
      </c>
    </row>
    <row r="1631" spans="2:14" x14ac:dyDescent="0.2">
      <c r="B1631" s="44">
        <v>2019</v>
      </c>
      <c r="C1631" s="263">
        <v>43631</v>
      </c>
      <c r="D1631" s="264">
        <f t="shared" si="75"/>
        <v>6</v>
      </c>
      <c r="E1631" s="44">
        <v>154</v>
      </c>
      <c r="F1631" s="44">
        <v>6</v>
      </c>
      <c r="G1631" s="44">
        <v>202</v>
      </c>
      <c r="H1631" s="44">
        <v>208</v>
      </c>
      <c r="I1631" s="44">
        <v>1098</v>
      </c>
      <c r="J1631" s="44">
        <v>56</v>
      </c>
      <c r="K1631" s="44">
        <v>1409</v>
      </c>
      <c r="L1631" s="44">
        <v>1465</v>
      </c>
      <c r="M1631" s="44">
        <f t="shared" si="76"/>
        <v>179.42857142857142</v>
      </c>
      <c r="N1631" s="44">
        <f t="shared" si="77"/>
        <v>10.142857142857142</v>
      </c>
    </row>
    <row r="1632" spans="2:14" x14ac:dyDescent="0.2">
      <c r="B1632" s="44">
        <v>2019</v>
      </c>
      <c r="C1632" s="263">
        <v>43632</v>
      </c>
      <c r="D1632" s="264">
        <f t="shared" si="75"/>
        <v>7</v>
      </c>
      <c r="E1632" s="44">
        <v>183</v>
      </c>
      <c r="F1632" s="44">
        <v>9</v>
      </c>
      <c r="G1632" s="44">
        <v>259</v>
      </c>
      <c r="H1632" s="44">
        <v>268</v>
      </c>
      <c r="I1632" s="44">
        <v>1144</v>
      </c>
      <c r="J1632" s="44">
        <v>58</v>
      </c>
      <c r="K1632" s="44">
        <v>1463</v>
      </c>
      <c r="L1632" s="44">
        <v>1521</v>
      </c>
      <c r="M1632" s="44">
        <f t="shared" si="76"/>
        <v>177.57142857142858</v>
      </c>
      <c r="N1632" s="44">
        <f t="shared" si="77"/>
        <v>9.7142857142857135</v>
      </c>
    </row>
    <row r="1633" spans="2:14" x14ac:dyDescent="0.2">
      <c r="B1633" s="44">
        <v>2019</v>
      </c>
      <c r="C1633" s="263">
        <v>43633</v>
      </c>
      <c r="D1633" s="264">
        <f t="shared" si="75"/>
        <v>1</v>
      </c>
      <c r="E1633" s="44">
        <v>194</v>
      </c>
      <c r="F1633" s="44">
        <v>16</v>
      </c>
      <c r="G1633" s="44">
        <v>215</v>
      </c>
      <c r="H1633" s="44">
        <v>231</v>
      </c>
      <c r="I1633" s="44">
        <v>1229</v>
      </c>
      <c r="J1633" s="44">
        <v>64</v>
      </c>
      <c r="K1633" s="44">
        <v>1526</v>
      </c>
      <c r="L1633" s="44">
        <v>1590</v>
      </c>
      <c r="M1633" s="44">
        <f t="shared" si="76"/>
        <v>179.57142857142858</v>
      </c>
      <c r="N1633" s="44">
        <f t="shared" si="77"/>
        <v>9.7142857142857135</v>
      </c>
    </row>
    <row r="1634" spans="2:14" x14ac:dyDescent="0.2">
      <c r="B1634" s="44">
        <v>2019</v>
      </c>
      <c r="C1634" s="263">
        <v>43634</v>
      </c>
      <c r="D1634" s="264">
        <f t="shared" si="75"/>
        <v>2</v>
      </c>
      <c r="E1634" s="44">
        <v>185</v>
      </c>
      <c r="F1634" s="44">
        <v>12</v>
      </c>
      <c r="G1634" s="44">
        <v>217</v>
      </c>
      <c r="H1634" s="44">
        <v>229</v>
      </c>
      <c r="I1634" s="44">
        <v>1256</v>
      </c>
      <c r="J1634" s="44">
        <v>71</v>
      </c>
      <c r="K1634" s="44">
        <v>1542</v>
      </c>
      <c r="L1634" s="44">
        <v>1613</v>
      </c>
      <c r="M1634" s="44">
        <f t="shared" si="76"/>
        <v>184.85714285714286</v>
      </c>
      <c r="N1634" s="44">
        <f t="shared" si="77"/>
        <v>8.8571428571428577</v>
      </c>
    </row>
    <row r="1635" spans="2:14" x14ac:dyDescent="0.2">
      <c r="B1635" s="44">
        <v>2019</v>
      </c>
      <c r="C1635" s="263">
        <v>43635</v>
      </c>
      <c r="D1635" s="264">
        <f t="shared" si="75"/>
        <v>3</v>
      </c>
      <c r="E1635" s="44">
        <v>166</v>
      </c>
      <c r="F1635" s="44">
        <v>8</v>
      </c>
      <c r="G1635" s="44">
        <v>190</v>
      </c>
      <c r="H1635" s="44">
        <v>198</v>
      </c>
      <c r="I1635" s="44">
        <v>1243</v>
      </c>
      <c r="J1635" s="44">
        <v>68</v>
      </c>
      <c r="K1635" s="44">
        <v>1516</v>
      </c>
      <c r="L1635" s="44">
        <v>1584</v>
      </c>
      <c r="M1635" s="44">
        <f t="shared" si="76"/>
        <v>188.42857142857142</v>
      </c>
      <c r="N1635" s="44">
        <f t="shared" si="77"/>
        <v>9.4285714285714288</v>
      </c>
    </row>
    <row r="1636" spans="2:14" x14ac:dyDescent="0.2">
      <c r="B1636" s="44">
        <v>2019</v>
      </c>
      <c r="C1636" s="263">
        <v>43636</v>
      </c>
      <c r="D1636" s="264">
        <f t="shared" si="75"/>
        <v>4</v>
      </c>
      <c r="E1636" s="44">
        <v>181</v>
      </c>
      <c r="F1636" s="44">
        <v>7</v>
      </c>
      <c r="G1636" s="44">
        <v>216</v>
      </c>
      <c r="H1636" s="44">
        <v>223</v>
      </c>
      <c r="I1636" s="44">
        <v>1257</v>
      </c>
      <c r="J1636" s="44">
        <v>68</v>
      </c>
      <c r="K1636" s="44">
        <v>1530</v>
      </c>
      <c r="L1636" s="44">
        <v>1598</v>
      </c>
      <c r="M1636" s="44">
        <f t="shared" si="76"/>
        <v>184.71428571428572</v>
      </c>
      <c r="N1636" s="44">
        <f t="shared" si="77"/>
        <v>9.4285714285714288</v>
      </c>
    </row>
    <row r="1637" spans="2:14" x14ac:dyDescent="0.2">
      <c r="B1637" s="44">
        <v>2019</v>
      </c>
      <c r="C1637" s="263">
        <v>43637</v>
      </c>
      <c r="D1637" s="264">
        <f t="shared" si="75"/>
        <v>5</v>
      </c>
      <c r="E1637" s="44">
        <v>231</v>
      </c>
      <c r="F1637" s="44">
        <v>4</v>
      </c>
      <c r="G1637" s="44">
        <v>289</v>
      </c>
      <c r="H1637" s="44">
        <v>293</v>
      </c>
      <c r="I1637" s="44">
        <v>1294</v>
      </c>
      <c r="J1637" s="44">
        <v>62</v>
      </c>
      <c r="K1637" s="44">
        <v>1588</v>
      </c>
      <c r="L1637" s="44">
        <v>1650</v>
      </c>
      <c r="M1637" s="44">
        <f t="shared" si="76"/>
        <v>183.42857142857142</v>
      </c>
      <c r="N1637" s="44">
        <f t="shared" si="77"/>
        <v>8.7142857142857135</v>
      </c>
    </row>
    <row r="1638" spans="2:14" x14ac:dyDescent="0.2">
      <c r="B1638" s="44">
        <v>2019</v>
      </c>
      <c r="C1638" s="263">
        <v>43638</v>
      </c>
      <c r="D1638" s="264">
        <f t="shared" si="75"/>
        <v>6</v>
      </c>
      <c r="E1638" s="44">
        <v>179</v>
      </c>
      <c r="F1638" s="44">
        <v>10</v>
      </c>
      <c r="G1638" s="44">
        <v>258</v>
      </c>
      <c r="H1638" s="44">
        <v>268</v>
      </c>
      <c r="I1638" s="44">
        <v>1319</v>
      </c>
      <c r="J1638" s="44">
        <v>66</v>
      </c>
      <c r="K1638" s="44">
        <v>1644</v>
      </c>
      <c r="L1638" s="44">
        <v>1710</v>
      </c>
      <c r="M1638" s="44">
        <f t="shared" si="76"/>
        <v>182.85714285714286</v>
      </c>
      <c r="N1638" s="44">
        <f t="shared" si="77"/>
        <v>8.8571428571428577</v>
      </c>
    </row>
    <row r="1639" spans="2:14" x14ac:dyDescent="0.2">
      <c r="B1639" s="44">
        <v>2019</v>
      </c>
      <c r="C1639" s="263">
        <v>43639</v>
      </c>
      <c r="D1639" s="264">
        <f t="shared" si="75"/>
        <v>7</v>
      </c>
      <c r="E1639" s="44">
        <v>157</v>
      </c>
      <c r="F1639" s="44">
        <v>9</v>
      </c>
      <c r="G1639" s="44">
        <v>219</v>
      </c>
      <c r="H1639" s="44">
        <v>228</v>
      </c>
      <c r="I1639" s="44">
        <v>1293</v>
      </c>
      <c r="J1639" s="44">
        <v>66</v>
      </c>
      <c r="K1639" s="44">
        <v>1604</v>
      </c>
      <c r="L1639" s="44">
        <v>1670</v>
      </c>
      <c r="M1639" s="44">
        <f t="shared" si="76"/>
        <v>185.42857142857142</v>
      </c>
      <c r="N1639" s="44">
        <f t="shared" si="77"/>
        <v>9.4285714285714288</v>
      </c>
    </row>
    <row r="1640" spans="2:14" x14ac:dyDescent="0.2">
      <c r="B1640" s="44">
        <v>2019</v>
      </c>
      <c r="C1640" s="263">
        <v>43640</v>
      </c>
      <c r="D1640" s="264">
        <f t="shared" si="75"/>
        <v>1</v>
      </c>
      <c r="E1640" s="44">
        <v>185</v>
      </c>
      <c r="F1640" s="44">
        <v>11</v>
      </c>
      <c r="G1640" s="44">
        <v>219</v>
      </c>
      <c r="H1640" s="44">
        <v>230</v>
      </c>
      <c r="I1640" s="44">
        <v>1284</v>
      </c>
      <c r="J1640" s="44">
        <v>61</v>
      </c>
      <c r="K1640" s="44">
        <v>1608</v>
      </c>
      <c r="L1640" s="44">
        <v>1669</v>
      </c>
      <c r="M1640" s="44">
        <f t="shared" si="76"/>
        <v>187.42857142857142</v>
      </c>
      <c r="N1640" s="44">
        <f t="shared" si="77"/>
        <v>10.857142857142858</v>
      </c>
    </row>
    <row r="1641" spans="2:14" x14ac:dyDescent="0.2">
      <c r="B1641" s="44">
        <v>2019</v>
      </c>
      <c r="C1641" s="263">
        <v>43641</v>
      </c>
      <c r="D1641" s="264">
        <f t="shared" si="75"/>
        <v>2</v>
      </c>
      <c r="E1641" s="44">
        <v>181</v>
      </c>
      <c r="F1641" s="44">
        <v>13</v>
      </c>
      <c r="G1641" s="44">
        <v>205</v>
      </c>
      <c r="H1641" s="44">
        <v>218</v>
      </c>
      <c r="I1641" s="44">
        <v>1280</v>
      </c>
      <c r="J1641" s="44">
        <v>62</v>
      </c>
      <c r="K1641" s="44">
        <v>1596</v>
      </c>
      <c r="L1641" s="44">
        <v>1658</v>
      </c>
      <c r="M1641" s="44">
        <f t="shared" si="76"/>
        <v>185.71428571428572</v>
      </c>
      <c r="N1641" s="44">
        <f t="shared" si="77"/>
        <v>12.142857142857142</v>
      </c>
    </row>
    <row r="1642" spans="2:14" x14ac:dyDescent="0.2">
      <c r="B1642" s="44">
        <v>2019</v>
      </c>
      <c r="C1642" s="263">
        <v>43642</v>
      </c>
      <c r="D1642" s="264">
        <f t="shared" si="75"/>
        <v>3</v>
      </c>
      <c r="E1642" s="44">
        <v>184</v>
      </c>
      <c r="F1642" s="44">
        <v>12</v>
      </c>
      <c r="G1642" s="44">
        <v>236</v>
      </c>
      <c r="H1642" s="44">
        <v>248</v>
      </c>
      <c r="I1642" s="44">
        <v>1298</v>
      </c>
      <c r="J1642" s="44">
        <v>66</v>
      </c>
      <c r="K1642" s="44">
        <v>1642</v>
      </c>
      <c r="L1642" s="44">
        <v>1708</v>
      </c>
      <c r="M1642" s="44">
        <f t="shared" si="76"/>
        <v>186.14285714285714</v>
      </c>
      <c r="N1642" s="44">
        <f t="shared" si="77"/>
        <v>12.285714285714286</v>
      </c>
    </row>
    <row r="1643" spans="2:14" x14ac:dyDescent="0.2">
      <c r="B1643" s="44">
        <v>2019</v>
      </c>
      <c r="C1643" s="263">
        <v>43643</v>
      </c>
      <c r="D1643" s="264">
        <f t="shared" si="75"/>
        <v>4</v>
      </c>
      <c r="E1643" s="44">
        <v>195</v>
      </c>
      <c r="F1643" s="44">
        <v>17</v>
      </c>
      <c r="G1643" s="44">
        <v>231</v>
      </c>
      <c r="H1643" s="44">
        <v>248</v>
      </c>
      <c r="I1643" s="44">
        <v>1312</v>
      </c>
      <c r="J1643" s="44">
        <v>76</v>
      </c>
      <c r="K1643" s="44">
        <v>1657</v>
      </c>
      <c r="L1643" s="44">
        <v>1733</v>
      </c>
      <c r="M1643" s="44">
        <f t="shared" si="76"/>
        <v>188.57142857142858</v>
      </c>
      <c r="N1643" s="44">
        <f t="shared" si="77"/>
        <v>12.428571428571429</v>
      </c>
    </row>
    <row r="1644" spans="2:14" x14ac:dyDescent="0.2">
      <c r="B1644" s="44">
        <v>2019</v>
      </c>
      <c r="C1644" s="263">
        <v>43644</v>
      </c>
      <c r="D1644" s="264">
        <f t="shared" si="75"/>
        <v>5</v>
      </c>
      <c r="E1644" s="44">
        <v>219</v>
      </c>
      <c r="F1644" s="44">
        <v>13</v>
      </c>
      <c r="G1644" s="44">
        <v>290</v>
      </c>
      <c r="H1644" s="44">
        <v>303</v>
      </c>
      <c r="I1644" s="44">
        <v>1300</v>
      </c>
      <c r="J1644" s="44">
        <v>85</v>
      </c>
      <c r="K1644" s="44">
        <v>1658</v>
      </c>
      <c r="L1644" s="44">
        <v>1743</v>
      </c>
      <c r="M1644" s="44">
        <f t="shared" si="76"/>
        <v>189</v>
      </c>
      <c r="N1644" s="44">
        <f t="shared" si="77"/>
        <v>12</v>
      </c>
    </row>
    <row r="1645" spans="2:14" x14ac:dyDescent="0.2">
      <c r="B1645" s="44">
        <v>2019</v>
      </c>
      <c r="C1645" s="263">
        <v>43645</v>
      </c>
      <c r="D1645" s="264">
        <f t="shared" si="75"/>
        <v>6</v>
      </c>
      <c r="E1645" s="44">
        <v>182</v>
      </c>
      <c r="F1645" s="44">
        <v>11</v>
      </c>
      <c r="G1645" s="44">
        <v>250</v>
      </c>
      <c r="H1645" s="44">
        <v>261</v>
      </c>
      <c r="I1645" s="44">
        <v>1303</v>
      </c>
      <c r="J1645" s="44">
        <v>86</v>
      </c>
      <c r="K1645" s="44">
        <v>1650</v>
      </c>
      <c r="L1645" s="44">
        <v>1736</v>
      </c>
      <c r="M1645" s="44">
        <f t="shared" si="76"/>
        <v>194.14285714285714</v>
      </c>
      <c r="N1645" s="44">
        <f t="shared" si="77"/>
        <v>11.714285714285714</v>
      </c>
    </row>
    <row r="1646" spans="2:14" x14ac:dyDescent="0.2">
      <c r="B1646" s="44">
        <v>2019</v>
      </c>
      <c r="C1646" s="263">
        <v>43646</v>
      </c>
      <c r="D1646" s="264">
        <f t="shared" si="75"/>
        <v>7</v>
      </c>
      <c r="E1646" s="44">
        <v>174</v>
      </c>
      <c r="F1646" s="44">
        <v>10</v>
      </c>
      <c r="G1646" s="44">
        <v>263</v>
      </c>
      <c r="H1646" s="44">
        <v>273</v>
      </c>
      <c r="I1646" s="44">
        <v>1320</v>
      </c>
      <c r="J1646" s="44">
        <v>87</v>
      </c>
      <c r="K1646" s="44">
        <v>1694</v>
      </c>
      <c r="L1646" s="44">
        <v>1781</v>
      </c>
      <c r="M1646" s="44">
        <f t="shared" si="76"/>
        <v>196</v>
      </c>
      <c r="N1646" s="44">
        <f t="shared" si="77"/>
        <v>11.285714285714286</v>
      </c>
    </row>
    <row r="1647" spans="2:14" x14ac:dyDescent="0.2">
      <c r="B1647" s="44">
        <v>2019</v>
      </c>
      <c r="C1647" s="263">
        <v>43647</v>
      </c>
      <c r="D1647" s="264">
        <f t="shared" si="75"/>
        <v>1</v>
      </c>
      <c r="E1647" s="44">
        <v>188</v>
      </c>
      <c r="F1647" s="44">
        <v>8</v>
      </c>
      <c r="G1647" s="44">
        <v>222</v>
      </c>
      <c r="H1647" s="44">
        <v>230</v>
      </c>
      <c r="I1647" s="44">
        <v>1323</v>
      </c>
      <c r="J1647" s="44">
        <v>84</v>
      </c>
      <c r="K1647" s="44">
        <v>1697</v>
      </c>
      <c r="L1647" s="44">
        <v>1781</v>
      </c>
      <c r="M1647" s="44">
        <f t="shared" si="76"/>
        <v>200.28571428571428</v>
      </c>
      <c r="N1647" s="44">
        <f t="shared" si="77"/>
        <v>10.285714285714286</v>
      </c>
    </row>
    <row r="1648" spans="2:14" x14ac:dyDescent="0.2">
      <c r="B1648" s="44">
        <v>2019</v>
      </c>
      <c r="C1648" s="263">
        <v>43648</v>
      </c>
      <c r="D1648" s="264">
        <f t="shared" si="75"/>
        <v>2</v>
      </c>
      <c r="E1648" s="44">
        <v>217</v>
      </c>
      <c r="F1648" s="44">
        <v>11</v>
      </c>
      <c r="G1648" s="44">
        <v>268</v>
      </c>
      <c r="H1648" s="44">
        <v>279</v>
      </c>
      <c r="I1648" s="44">
        <v>1359</v>
      </c>
      <c r="J1648" s="44">
        <v>82</v>
      </c>
      <c r="K1648" s="44">
        <v>1760</v>
      </c>
      <c r="L1648" s="44">
        <v>1842</v>
      </c>
      <c r="M1648" s="44">
        <f t="shared" si="76"/>
        <v>200.42857142857142</v>
      </c>
      <c r="N1648" s="44">
        <f t="shared" si="77"/>
        <v>9.8571428571428577</v>
      </c>
    </row>
    <row r="1649" spans="2:14" x14ac:dyDescent="0.2">
      <c r="B1649" s="44">
        <v>2019</v>
      </c>
      <c r="C1649" s="263">
        <v>43649</v>
      </c>
      <c r="D1649" s="264">
        <f t="shared" si="75"/>
        <v>3</v>
      </c>
      <c r="E1649" s="44">
        <v>197</v>
      </c>
      <c r="F1649" s="44">
        <v>9</v>
      </c>
      <c r="G1649" s="44">
        <v>254</v>
      </c>
      <c r="H1649" s="44">
        <v>263</v>
      </c>
      <c r="I1649" s="44">
        <v>1372</v>
      </c>
      <c r="J1649" s="44">
        <v>79</v>
      </c>
      <c r="K1649" s="44">
        <v>1778</v>
      </c>
      <c r="L1649" s="44">
        <v>1857</v>
      </c>
      <c r="M1649" s="44">
        <f t="shared" si="76"/>
        <v>202.14285714285714</v>
      </c>
      <c r="N1649" s="44">
        <f t="shared" si="77"/>
        <v>10.571428571428571</v>
      </c>
    </row>
    <row r="1650" spans="2:14" x14ac:dyDescent="0.2">
      <c r="B1650" s="44">
        <v>2019</v>
      </c>
      <c r="C1650" s="263">
        <v>43650</v>
      </c>
      <c r="D1650" s="264">
        <f t="shared" si="75"/>
        <v>4</v>
      </c>
      <c r="E1650" s="44">
        <v>225</v>
      </c>
      <c r="F1650" s="44">
        <v>10</v>
      </c>
      <c r="G1650" s="44">
        <v>268</v>
      </c>
      <c r="H1650" s="44">
        <v>278</v>
      </c>
      <c r="I1650" s="44">
        <v>1402</v>
      </c>
      <c r="J1650" s="44">
        <v>72</v>
      </c>
      <c r="K1650" s="44">
        <v>1815</v>
      </c>
      <c r="L1650" s="44">
        <v>1887</v>
      </c>
      <c r="M1650" s="44">
        <f t="shared" si="76"/>
        <v>201.28571428571428</v>
      </c>
      <c r="N1650" s="44">
        <f t="shared" si="77"/>
        <v>11.428571428571429</v>
      </c>
    </row>
    <row r="1651" spans="2:14" x14ac:dyDescent="0.2">
      <c r="B1651" s="44">
        <v>2019</v>
      </c>
      <c r="C1651" s="263">
        <v>43651</v>
      </c>
      <c r="D1651" s="264">
        <f t="shared" si="75"/>
        <v>5</v>
      </c>
      <c r="E1651" s="44">
        <v>220</v>
      </c>
      <c r="F1651" s="44">
        <v>10</v>
      </c>
      <c r="G1651" s="44">
        <v>293</v>
      </c>
      <c r="H1651" s="44">
        <v>303</v>
      </c>
      <c r="I1651" s="44">
        <v>1403</v>
      </c>
      <c r="J1651" s="44">
        <v>69</v>
      </c>
      <c r="K1651" s="44">
        <v>1818</v>
      </c>
      <c r="L1651" s="44">
        <v>1887</v>
      </c>
      <c r="M1651" s="44">
        <f t="shared" si="76"/>
        <v>198.42857142857142</v>
      </c>
      <c r="N1651" s="44">
        <f t="shared" si="77"/>
        <v>11.857142857142858</v>
      </c>
    </row>
    <row r="1652" spans="2:14" x14ac:dyDescent="0.2">
      <c r="B1652" s="44">
        <v>2019</v>
      </c>
      <c r="C1652" s="263">
        <v>43652</v>
      </c>
      <c r="D1652" s="264">
        <f t="shared" si="75"/>
        <v>6</v>
      </c>
      <c r="E1652" s="44">
        <v>194</v>
      </c>
      <c r="F1652" s="44">
        <v>16</v>
      </c>
      <c r="G1652" s="44">
        <v>268</v>
      </c>
      <c r="H1652" s="44">
        <v>284</v>
      </c>
      <c r="I1652" s="44">
        <v>1415</v>
      </c>
      <c r="J1652" s="44">
        <v>74</v>
      </c>
      <c r="K1652" s="44">
        <v>1836</v>
      </c>
      <c r="L1652" s="44">
        <v>1910</v>
      </c>
      <c r="M1652" s="44">
        <f t="shared" si="76"/>
        <v>195.28571428571428</v>
      </c>
      <c r="N1652" s="44">
        <f t="shared" si="77"/>
        <v>12</v>
      </c>
    </row>
    <row r="1653" spans="2:14" x14ac:dyDescent="0.2">
      <c r="B1653" s="44">
        <v>2019</v>
      </c>
      <c r="C1653" s="263">
        <v>43653</v>
      </c>
      <c r="D1653" s="264">
        <f t="shared" si="75"/>
        <v>7</v>
      </c>
      <c r="E1653" s="44">
        <v>168</v>
      </c>
      <c r="F1653" s="44">
        <v>16</v>
      </c>
      <c r="G1653" s="44">
        <v>263</v>
      </c>
      <c r="H1653" s="44">
        <v>279</v>
      </c>
      <c r="I1653" s="44">
        <v>1409</v>
      </c>
      <c r="J1653" s="44">
        <v>80</v>
      </c>
      <c r="K1653" s="44">
        <v>1836</v>
      </c>
      <c r="L1653" s="44">
        <v>1916</v>
      </c>
      <c r="M1653" s="44">
        <f t="shared" si="76"/>
        <v>192.85714285714286</v>
      </c>
      <c r="N1653" s="44">
        <f t="shared" si="77"/>
        <v>12.571428571428571</v>
      </c>
    </row>
    <row r="1654" spans="2:14" x14ac:dyDescent="0.2">
      <c r="B1654" s="44">
        <v>2019</v>
      </c>
      <c r="C1654" s="263">
        <v>43654</v>
      </c>
      <c r="D1654" s="264">
        <f t="shared" si="75"/>
        <v>1</v>
      </c>
      <c r="E1654" s="44">
        <v>168</v>
      </c>
      <c r="F1654" s="44">
        <v>11</v>
      </c>
      <c r="G1654" s="44">
        <v>204</v>
      </c>
      <c r="H1654" s="44">
        <v>215</v>
      </c>
      <c r="I1654" s="44">
        <v>1389</v>
      </c>
      <c r="J1654" s="44">
        <v>83</v>
      </c>
      <c r="K1654" s="44">
        <v>1818</v>
      </c>
      <c r="L1654" s="44">
        <v>1901</v>
      </c>
      <c r="M1654" s="44">
        <f t="shared" si="76"/>
        <v>185.28571428571428</v>
      </c>
      <c r="N1654" s="44">
        <f t="shared" si="77"/>
        <v>12.285714285714286</v>
      </c>
    </row>
    <row r="1655" spans="2:14" x14ac:dyDescent="0.2">
      <c r="B1655" s="44">
        <v>2019</v>
      </c>
      <c r="C1655" s="263">
        <v>43655</v>
      </c>
      <c r="D1655" s="264">
        <f t="shared" si="75"/>
        <v>2</v>
      </c>
      <c r="E1655" s="44">
        <v>195</v>
      </c>
      <c r="F1655" s="44">
        <v>12</v>
      </c>
      <c r="G1655" s="44">
        <v>248</v>
      </c>
      <c r="H1655" s="44">
        <v>260</v>
      </c>
      <c r="I1655" s="44">
        <v>1367</v>
      </c>
      <c r="J1655" s="44">
        <v>84</v>
      </c>
      <c r="K1655" s="44">
        <v>1798</v>
      </c>
      <c r="L1655" s="44">
        <v>1882</v>
      </c>
      <c r="M1655" s="44">
        <f t="shared" si="76"/>
        <v>182.85714285714286</v>
      </c>
      <c r="N1655" s="44">
        <f t="shared" si="77"/>
        <v>13.428571428571429</v>
      </c>
    </row>
    <row r="1656" spans="2:14" x14ac:dyDescent="0.2">
      <c r="B1656" s="44">
        <v>2019</v>
      </c>
      <c r="C1656" s="263">
        <v>43656</v>
      </c>
      <c r="D1656" s="264">
        <f t="shared" si="75"/>
        <v>3</v>
      </c>
      <c r="E1656" s="44">
        <v>180</v>
      </c>
      <c r="F1656" s="44">
        <v>13</v>
      </c>
      <c r="G1656" s="44">
        <v>214</v>
      </c>
      <c r="H1656" s="44">
        <v>227</v>
      </c>
      <c r="I1656" s="44">
        <v>1350</v>
      </c>
      <c r="J1656" s="44">
        <v>88</v>
      </c>
      <c r="K1656" s="44">
        <v>1758</v>
      </c>
      <c r="L1656" s="44">
        <v>1846</v>
      </c>
      <c r="M1656" s="44">
        <f t="shared" si="76"/>
        <v>178.71428571428572</v>
      </c>
      <c r="N1656" s="44">
        <f t="shared" si="77"/>
        <v>12.714285714285714</v>
      </c>
    </row>
    <row r="1657" spans="2:14" x14ac:dyDescent="0.2">
      <c r="B1657" s="44">
        <v>2019</v>
      </c>
      <c r="C1657" s="263">
        <v>43657</v>
      </c>
      <c r="D1657" s="264">
        <f t="shared" si="75"/>
        <v>4</v>
      </c>
      <c r="E1657" s="44">
        <v>172</v>
      </c>
      <c r="F1657" s="44">
        <v>8</v>
      </c>
      <c r="G1657" s="44">
        <v>211</v>
      </c>
      <c r="H1657" s="44">
        <v>219</v>
      </c>
      <c r="I1657" s="44">
        <v>1297</v>
      </c>
      <c r="J1657" s="44">
        <v>86</v>
      </c>
      <c r="K1657" s="44">
        <v>1701</v>
      </c>
      <c r="L1657" s="44">
        <v>1787</v>
      </c>
      <c r="M1657" s="44">
        <f t="shared" si="76"/>
        <v>176.71428571428572</v>
      </c>
      <c r="N1657" s="44">
        <f t="shared" si="77"/>
        <v>11.857142857142858</v>
      </c>
    </row>
    <row r="1658" spans="2:14" x14ac:dyDescent="0.2">
      <c r="B1658" s="44">
        <v>2019</v>
      </c>
      <c r="C1658" s="263">
        <v>43658</v>
      </c>
      <c r="D1658" s="264">
        <f t="shared" si="75"/>
        <v>5</v>
      </c>
      <c r="E1658" s="44">
        <v>203</v>
      </c>
      <c r="F1658" s="44">
        <v>18</v>
      </c>
      <c r="G1658" s="44">
        <v>260</v>
      </c>
      <c r="H1658" s="44">
        <v>278</v>
      </c>
      <c r="I1658" s="44">
        <v>1280</v>
      </c>
      <c r="J1658" s="44">
        <v>94</v>
      </c>
      <c r="K1658" s="44">
        <v>1668</v>
      </c>
      <c r="L1658" s="44">
        <v>1762</v>
      </c>
      <c r="M1658" s="44">
        <f t="shared" si="76"/>
        <v>176.85714285714286</v>
      </c>
      <c r="N1658" s="44">
        <f t="shared" si="77"/>
        <v>12</v>
      </c>
    </row>
    <row r="1659" spans="2:14" x14ac:dyDescent="0.2">
      <c r="B1659" s="44">
        <v>2019</v>
      </c>
      <c r="C1659" s="263">
        <v>43659</v>
      </c>
      <c r="D1659" s="264">
        <f t="shared" si="75"/>
        <v>6</v>
      </c>
      <c r="E1659" s="44">
        <v>165</v>
      </c>
      <c r="F1659" s="44">
        <v>11</v>
      </c>
      <c r="G1659" s="44">
        <v>223</v>
      </c>
      <c r="H1659" s="44">
        <v>234</v>
      </c>
      <c r="I1659" s="44">
        <v>1251</v>
      </c>
      <c r="J1659" s="44">
        <v>89</v>
      </c>
      <c r="K1659" s="44">
        <v>1623</v>
      </c>
      <c r="L1659" s="44">
        <v>1712</v>
      </c>
      <c r="M1659" s="44">
        <f t="shared" si="76"/>
        <v>174</v>
      </c>
      <c r="N1659" s="44">
        <f t="shared" si="77"/>
        <v>11.571428571428571</v>
      </c>
    </row>
    <row r="1660" spans="2:14" x14ac:dyDescent="0.2">
      <c r="B1660" s="44">
        <v>2019</v>
      </c>
      <c r="C1660" s="263">
        <v>43660</v>
      </c>
      <c r="D1660" s="264">
        <f t="shared" si="75"/>
        <v>7</v>
      </c>
      <c r="E1660" s="44">
        <v>154</v>
      </c>
      <c r="F1660" s="44">
        <v>10</v>
      </c>
      <c r="G1660" s="44">
        <v>225</v>
      </c>
      <c r="H1660" s="44">
        <v>235</v>
      </c>
      <c r="I1660" s="44">
        <v>1237</v>
      </c>
      <c r="J1660" s="44">
        <v>83</v>
      </c>
      <c r="K1660" s="44">
        <v>1585</v>
      </c>
      <c r="L1660" s="44">
        <v>1668</v>
      </c>
      <c r="M1660" s="44">
        <f t="shared" si="76"/>
        <v>173.57142857142858</v>
      </c>
      <c r="N1660" s="44">
        <f t="shared" si="77"/>
        <v>10.714285714285714</v>
      </c>
    </row>
    <row r="1661" spans="2:14" x14ac:dyDescent="0.2">
      <c r="B1661" s="44">
        <v>2019</v>
      </c>
      <c r="C1661" s="263">
        <v>43661</v>
      </c>
      <c r="D1661" s="264">
        <f t="shared" si="75"/>
        <v>1</v>
      </c>
      <c r="E1661" s="44">
        <v>169</v>
      </c>
      <c r="F1661" s="44">
        <v>12</v>
      </c>
      <c r="G1661" s="44">
        <v>208</v>
      </c>
      <c r="H1661" s="44">
        <v>220</v>
      </c>
      <c r="I1661" s="44">
        <v>1238</v>
      </c>
      <c r="J1661" s="44">
        <v>84</v>
      </c>
      <c r="K1661" s="44">
        <v>1589</v>
      </c>
      <c r="L1661" s="44">
        <v>1673</v>
      </c>
      <c r="M1661" s="44">
        <f t="shared" si="76"/>
        <v>172.57142857142858</v>
      </c>
      <c r="N1661" s="44">
        <f t="shared" si="77"/>
        <v>11.142857142857142</v>
      </c>
    </row>
    <row r="1662" spans="2:14" x14ac:dyDescent="0.2">
      <c r="B1662" s="44">
        <v>2019</v>
      </c>
      <c r="C1662" s="263">
        <v>43662</v>
      </c>
      <c r="D1662" s="264">
        <f t="shared" si="75"/>
        <v>2</v>
      </c>
      <c r="E1662" s="44">
        <v>175</v>
      </c>
      <c r="F1662" s="44">
        <v>9</v>
      </c>
      <c r="G1662" s="44">
        <v>216</v>
      </c>
      <c r="H1662" s="44">
        <v>225</v>
      </c>
      <c r="I1662" s="44">
        <v>1218</v>
      </c>
      <c r="J1662" s="44">
        <v>81</v>
      </c>
      <c r="K1662" s="44">
        <v>1557</v>
      </c>
      <c r="L1662" s="44">
        <v>1638</v>
      </c>
      <c r="M1662" s="44">
        <f t="shared" si="76"/>
        <v>167.71428571428572</v>
      </c>
      <c r="N1662" s="44">
        <f t="shared" si="77"/>
        <v>9</v>
      </c>
    </row>
    <row r="1663" spans="2:14" x14ac:dyDescent="0.2">
      <c r="B1663" s="44">
        <v>2019</v>
      </c>
      <c r="C1663" s="263">
        <v>43663</v>
      </c>
      <c r="D1663" s="264">
        <f t="shared" si="75"/>
        <v>3</v>
      </c>
      <c r="E1663" s="44">
        <v>177</v>
      </c>
      <c r="F1663" s="44">
        <v>7</v>
      </c>
      <c r="G1663" s="44">
        <v>231</v>
      </c>
      <c r="H1663" s="44">
        <v>238</v>
      </c>
      <c r="I1663" s="44">
        <v>1215</v>
      </c>
      <c r="J1663" s="44">
        <v>75</v>
      </c>
      <c r="K1663" s="44">
        <v>1574</v>
      </c>
      <c r="L1663" s="44">
        <v>1649</v>
      </c>
      <c r="M1663" s="44">
        <f t="shared" si="76"/>
        <v>168.42857142857142</v>
      </c>
      <c r="N1663" s="44">
        <f t="shared" si="77"/>
        <v>9.2857142857142865</v>
      </c>
    </row>
    <row r="1664" spans="2:14" x14ac:dyDescent="0.2">
      <c r="B1664" s="44">
        <v>2019</v>
      </c>
      <c r="C1664" s="263">
        <v>43664</v>
      </c>
      <c r="D1664" s="264">
        <f t="shared" si="75"/>
        <v>4</v>
      </c>
      <c r="E1664" s="44">
        <v>165</v>
      </c>
      <c r="F1664" s="44">
        <v>11</v>
      </c>
      <c r="G1664" s="44">
        <v>191</v>
      </c>
      <c r="H1664" s="44">
        <v>202</v>
      </c>
      <c r="I1664" s="44">
        <v>1208</v>
      </c>
      <c r="J1664" s="44">
        <v>78</v>
      </c>
      <c r="K1664" s="44">
        <v>1554</v>
      </c>
      <c r="L1664" s="44">
        <v>1632</v>
      </c>
      <c r="M1664" s="44">
        <f t="shared" si="76"/>
        <v>167.57142857142858</v>
      </c>
      <c r="N1664" s="44">
        <f t="shared" si="77"/>
        <v>9.8571428571428577</v>
      </c>
    </row>
    <row r="1665" spans="2:14" x14ac:dyDescent="0.2">
      <c r="B1665" s="44">
        <v>2019</v>
      </c>
      <c r="C1665" s="263">
        <v>43665</v>
      </c>
      <c r="D1665" s="264">
        <f t="shared" si="75"/>
        <v>5</v>
      </c>
      <c r="E1665" s="44">
        <v>169</v>
      </c>
      <c r="F1665" s="44">
        <v>3</v>
      </c>
      <c r="G1665" s="44">
        <v>225</v>
      </c>
      <c r="H1665" s="44">
        <v>228</v>
      </c>
      <c r="I1665" s="44">
        <v>1174</v>
      </c>
      <c r="J1665" s="44">
        <v>63</v>
      </c>
      <c r="K1665" s="44">
        <v>1519</v>
      </c>
      <c r="L1665" s="44">
        <v>1582</v>
      </c>
      <c r="M1665" s="44">
        <f t="shared" si="76"/>
        <v>161.28571428571428</v>
      </c>
      <c r="N1665" s="44">
        <f t="shared" si="77"/>
        <v>9.7142857142857135</v>
      </c>
    </row>
    <row r="1666" spans="2:14" x14ac:dyDescent="0.2">
      <c r="B1666" s="44">
        <v>2019</v>
      </c>
      <c r="C1666" s="263">
        <v>43666</v>
      </c>
      <c r="D1666" s="264">
        <f t="shared" si="75"/>
        <v>6</v>
      </c>
      <c r="E1666" s="44">
        <v>170</v>
      </c>
      <c r="F1666" s="44">
        <v>13</v>
      </c>
      <c r="G1666" s="44">
        <v>231</v>
      </c>
      <c r="H1666" s="44">
        <v>244</v>
      </c>
      <c r="I1666" s="44">
        <v>1179</v>
      </c>
      <c r="J1666" s="44">
        <v>65</v>
      </c>
      <c r="K1666" s="44">
        <v>1527</v>
      </c>
      <c r="L1666" s="44">
        <v>1592</v>
      </c>
      <c r="M1666" s="44">
        <f t="shared" si="76"/>
        <v>157.14285714285714</v>
      </c>
      <c r="N1666" s="44">
        <f t="shared" si="77"/>
        <v>8.8571428571428577</v>
      </c>
    </row>
    <row r="1667" spans="2:14" x14ac:dyDescent="0.2">
      <c r="B1667" s="44">
        <v>2019</v>
      </c>
      <c r="C1667" s="263">
        <v>43667</v>
      </c>
      <c r="D1667" s="264">
        <f t="shared" si="75"/>
        <v>7</v>
      </c>
      <c r="E1667" s="44">
        <v>148</v>
      </c>
      <c r="F1667" s="44">
        <v>14</v>
      </c>
      <c r="G1667" s="44">
        <v>184</v>
      </c>
      <c r="H1667" s="44">
        <v>198</v>
      </c>
      <c r="I1667" s="44">
        <v>1173</v>
      </c>
      <c r="J1667" s="44">
        <v>69</v>
      </c>
      <c r="K1667" s="44">
        <v>1486</v>
      </c>
      <c r="L1667" s="44">
        <v>1555</v>
      </c>
      <c r="M1667" s="44">
        <f t="shared" si="76"/>
        <v>155.28571428571428</v>
      </c>
      <c r="N1667" s="44">
        <f t="shared" si="77"/>
        <v>8.8571428571428577</v>
      </c>
    </row>
    <row r="1668" spans="2:14" x14ac:dyDescent="0.2">
      <c r="B1668" s="44">
        <v>2019</v>
      </c>
      <c r="C1668" s="263">
        <v>43668</v>
      </c>
      <c r="D1668" s="264">
        <f t="shared" si="75"/>
        <v>1</v>
      </c>
      <c r="E1668" s="44">
        <v>125</v>
      </c>
      <c r="F1668" s="44">
        <v>11</v>
      </c>
      <c r="G1668" s="44">
        <v>149</v>
      </c>
      <c r="H1668" s="44">
        <v>160</v>
      </c>
      <c r="I1668" s="44">
        <v>1129</v>
      </c>
      <c r="J1668" s="44">
        <v>68</v>
      </c>
      <c r="K1668" s="44">
        <v>1427</v>
      </c>
      <c r="L1668" s="44">
        <v>1495</v>
      </c>
      <c r="M1668" s="44">
        <f t="shared" si="76"/>
        <v>155.42857142857142</v>
      </c>
      <c r="N1668" s="44">
        <f t="shared" si="77"/>
        <v>9.7142857142857135</v>
      </c>
    </row>
    <row r="1669" spans="2:14" x14ac:dyDescent="0.2">
      <c r="B1669" s="44">
        <v>2019</v>
      </c>
      <c r="C1669" s="263">
        <v>43669</v>
      </c>
      <c r="D1669" s="264">
        <f t="shared" si="75"/>
        <v>2</v>
      </c>
      <c r="E1669" s="44">
        <v>146</v>
      </c>
      <c r="F1669" s="44">
        <v>3</v>
      </c>
      <c r="G1669" s="44">
        <v>187</v>
      </c>
      <c r="H1669" s="44">
        <v>190</v>
      </c>
      <c r="I1669" s="44">
        <v>1100</v>
      </c>
      <c r="J1669" s="44">
        <v>62</v>
      </c>
      <c r="K1669" s="44">
        <v>1398</v>
      </c>
      <c r="L1669" s="44">
        <v>1460</v>
      </c>
      <c r="M1669" s="44">
        <f t="shared" si="76"/>
        <v>155.71428571428572</v>
      </c>
      <c r="N1669" s="44">
        <f t="shared" si="77"/>
        <v>11</v>
      </c>
    </row>
    <row r="1670" spans="2:14" x14ac:dyDescent="0.2">
      <c r="B1670" s="44">
        <v>2019</v>
      </c>
      <c r="C1670" s="263">
        <v>43670</v>
      </c>
      <c r="D1670" s="264">
        <f t="shared" ref="D1670:D1733" si="78">IF(WEEKDAY(C1670)-1=0,7,WEEKDAY(C1670)-1)</f>
        <v>3</v>
      </c>
      <c r="E1670" s="44">
        <v>164</v>
      </c>
      <c r="F1670" s="44">
        <v>7</v>
      </c>
      <c r="G1670" s="44">
        <v>217</v>
      </c>
      <c r="H1670" s="44">
        <v>224</v>
      </c>
      <c r="I1670" s="44">
        <v>1087</v>
      </c>
      <c r="J1670" s="44">
        <v>62</v>
      </c>
      <c r="K1670" s="44">
        <v>1384</v>
      </c>
      <c r="L1670" s="44">
        <v>1446</v>
      </c>
      <c r="M1670" s="44">
        <f t="shared" si="76"/>
        <v>154.71428571428572</v>
      </c>
      <c r="N1670" s="44">
        <f t="shared" si="77"/>
        <v>10.571428571428571</v>
      </c>
    </row>
    <row r="1671" spans="2:14" x14ac:dyDescent="0.2">
      <c r="B1671" s="44">
        <v>2019</v>
      </c>
      <c r="C1671" s="263">
        <v>43671</v>
      </c>
      <c r="D1671" s="264">
        <f t="shared" si="78"/>
        <v>4</v>
      </c>
      <c r="E1671" s="44">
        <v>166</v>
      </c>
      <c r="F1671" s="44">
        <v>17</v>
      </c>
      <c r="G1671" s="44">
        <v>204</v>
      </c>
      <c r="H1671" s="44">
        <v>221</v>
      </c>
      <c r="I1671" s="44">
        <v>1088</v>
      </c>
      <c r="J1671" s="44">
        <v>68</v>
      </c>
      <c r="K1671" s="44">
        <v>1397</v>
      </c>
      <c r="L1671" s="44">
        <v>1465</v>
      </c>
      <c r="M1671" s="44">
        <f t="shared" si="76"/>
        <v>149.57142857142858</v>
      </c>
      <c r="N1671" s="44">
        <f t="shared" si="77"/>
        <v>9.8571428571428577</v>
      </c>
    </row>
    <row r="1672" spans="2:14" x14ac:dyDescent="0.2">
      <c r="B1672" s="44">
        <v>2019</v>
      </c>
      <c r="C1672" s="263">
        <v>43672</v>
      </c>
      <c r="D1672" s="264">
        <f t="shared" si="78"/>
        <v>5</v>
      </c>
      <c r="E1672" s="44">
        <v>171</v>
      </c>
      <c r="F1672" s="44">
        <v>12</v>
      </c>
      <c r="G1672" s="44">
        <v>232</v>
      </c>
      <c r="H1672" s="44">
        <v>244</v>
      </c>
      <c r="I1672" s="44">
        <v>1090</v>
      </c>
      <c r="J1672" s="44">
        <v>77</v>
      </c>
      <c r="K1672" s="44">
        <v>1404</v>
      </c>
      <c r="L1672" s="44">
        <v>1481</v>
      </c>
      <c r="M1672" s="44">
        <f t="shared" si="76"/>
        <v>152.71428571428572</v>
      </c>
      <c r="N1672" s="44">
        <f t="shared" si="77"/>
        <v>9.2857142857142865</v>
      </c>
    </row>
    <row r="1673" spans="2:14" x14ac:dyDescent="0.2">
      <c r="B1673" s="44">
        <v>2019</v>
      </c>
      <c r="C1673" s="263">
        <v>43673</v>
      </c>
      <c r="D1673" s="264">
        <f t="shared" si="78"/>
        <v>6</v>
      </c>
      <c r="E1673" s="44">
        <v>163</v>
      </c>
      <c r="F1673" s="44">
        <v>10</v>
      </c>
      <c r="G1673" s="44">
        <v>221</v>
      </c>
      <c r="H1673" s="44">
        <v>231</v>
      </c>
      <c r="I1673" s="44">
        <v>1083</v>
      </c>
      <c r="J1673" s="44">
        <v>74</v>
      </c>
      <c r="K1673" s="44">
        <v>1394</v>
      </c>
      <c r="L1673" s="44">
        <v>1468</v>
      </c>
      <c r="M1673" s="44">
        <f t="shared" ref="M1673:M1736" si="79">(E1670+E1671+E1672+E1673+E1674+E1675+E1676)/7</f>
        <v>152.85714285714286</v>
      </c>
      <c r="N1673" s="44">
        <f t="shared" ref="N1673:N1736" si="80">(F1670+F1671+F1672+F1673+F1674+F1675+F1676)/7</f>
        <v>10.142857142857142</v>
      </c>
    </row>
    <row r="1674" spans="2:14" x14ac:dyDescent="0.2">
      <c r="B1674" s="44">
        <v>2019</v>
      </c>
      <c r="C1674" s="263">
        <v>43674</v>
      </c>
      <c r="D1674" s="264">
        <f t="shared" si="78"/>
        <v>7</v>
      </c>
      <c r="E1674" s="44">
        <v>112</v>
      </c>
      <c r="F1674" s="44">
        <v>9</v>
      </c>
      <c r="G1674" s="44">
        <v>137</v>
      </c>
      <c r="H1674" s="44">
        <v>146</v>
      </c>
      <c r="I1674" s="44">
        <v>1047</v>
      </c>
      <c r="J1674" s="44">
        <v>69</v>
      </c>
      <c r="K1674" s="44">
        <v>1347</v>
      </c>
      <c r="L1674" s="44">
        <v>1416</v>
      </c>
      <c r="M1674" s="44">
        <f t="shared" si="79"/>
        <v>147.57142857142858</v>
      </c>
      <c r="N1674" s="44">
        <f t="shared" si="80"/>
        <v>10.714285714285714</v>
      </c>
    </row>
    <row r="1675" spans="2:14" x14ac:dyDescent="0.2">
      <c r="B1675" s="44">
        <v>2019</v>
      </c>
      <c r="C1675" s="263">
        <v>43675</v>
      </c>
      <c r="D1675" s="264">
        <f t="shared" si="78"/>
        <v>1</v>
      </c>
      <c r="E1675" s="44">
        <v>147</v>
      </c>
      <c r="F1675" s="44">
        <v>7</v>
      </c>
      <c r="G1675" s="44">
        <v>194</v>
      </c>
      <c r="H1675" s="44">
        <v>201</v>
      </c>
      <c r="I1675" s="44">
        <v>1069</v>
      </c>
      <c r="J1675" s="44">
        <v>65</v>
      </c>
      <c r="K1675" s="44">
        <v>1392</v>
      </c>
      <c r="L1675" s="44">
        <v>1457</v>
      </c>
      <c r="M1675" s="44">
        <f t="shared" si="79"/>
        <v>143.85714285714286</v>
      </c>
      <c r="N1675" s="44">
        <f t="shared" si="80"/>
        <v>9.2857142857142865</v>
      </c>
    </row>
    <row r="1676" spans="2:14" x14ac:dyDescent="0.2">
      <c r="B1676" s="44">
        <v>2019</v>
      </c>
      <c r="C1676" s="263">
        <v>43676</v>
      </c>
      <c r="D1676" s="264">
        <f t="shared" si="78"/>
        <v>2</v>
      </c>
      <c r="E1676" s="44">
        <v>147</v>
      </c>
      <c r="F1676" s="44">
        <v>9</v>
      </c>
      <c r="G1676" s="44">
        <v>189</v>
      </c>
      <c r="H1676" s="44">
        <v>198</v>
      </c>
      <c r="I1676" s="44">
        <v>1070</v>
      </c>
      <c r="J1676" s="44">
        <v>71</v>
      </c>
      <c r="K1676" s="44">
        <v>1394</v>
      </c>
      <c r="L1676" s="44">
        <v>1465</v>
      </c>
      <c r="M1676" s="44">
        <f t="shared" si="79"/>
        <v>144</v>
      </c>
      <c r="N1676" s="44">
        <f t="shared" si="80"/>
        <v>8.8571428571428577</v>
      </c>
    </row>
    <row r="1677" spans="2:14" x14ac:dyDescent="0.2">
      <c r="B1677" s="44">
        <v>2019</v>
      </c>
      <c r="C1677" s="263">
        <v>43677</v>
      </c>
      <c r="D1677" s="264">
        <f t="shared" si="78"/>
        <v>3</v>
      </c>
      <c r="E1677" s="44">
        <v>127</v>
      </c>
      <c r="F1677" s="44">
        <v>11</v>
      </c>
      <c r="G1677" s="44">
        <v>155</v>
      </c>
      <c r="H1677" s="44">
        <v>166</v>
      </c>
      <c r="I1677" s="44">
        <v>1033</v>
      </c>
      <c r="J1677" s="44">
        <v>75</v>
      </c>
      <c r="K1677" s="44">
        <v>1332</v>
      </c>
      <c r="L1677" s="44">
        <v>1407</v>
      </c>
      <c r="M1677" s="44">
        <f t="shared" si="79"/>
        <v>140</v>
      </c>
      <c r="N1677" s="44">
        <f t="shared" si="80"/>
        <v>8.8571428571428577</v>
      </c>
    </row>
    <row r="1678" spans="2:14" x14ac:dyDescent="0.2">
      <c r="B1678" s="44">
        <v>2019</v>
      </c>
      <c r="C1678" s="263">
        <v>43678</v>
      </c>
      <c r="D1678" s="264">
        <f t="shared" si="78"/>
        <v>4</v>
      </c>
      <c r="E1678" s="44">
        <v>140</v>
      </c>
      <c r="F1678" s="44">
        <v>7</v>
      </c>
      <c r="G1678" s="44">
        <v>187</v>
      </c>
      <c r="H1678" s="44">
        <v>194</v>
      </c>
      <c r="I1678" s="44">
        <v>1007</v>
      </c>
      <c r="J1678" s="44">
        <v>65</v>
      </c>
      <c r="K1678" s="44">
        <v>1315</v>
      </c>
      <c r="L1678" s="44">
        <v>1380</v>
      </c>
      <c r="M1678" s="44">
        <f t="shared" si="79"/>
        <v>141.42857142857142</v>
      </c>
      <c r="N1678" s="44">
        <f t="shared" si="80"/>
        <v>9</v>
      </c>
    </row>
    <row r="1679" spans="2:14" x14ac:dyDescent="0.2">
      <c r="B1679" s="44">
        <v>2019</v>
      </c>
      <c r="C1679" s="263">
        <v>43679</v>
      </c>
      <c r="D1679" s="264">
        <f t="shared" si="78"/>
        <v>5</v>
      </c>
      <c r="E1679" s="44">
        <v>172</v>
      </c>
      <c r="F1679" s="44">
        <v>9</v>
      </c>
      <c r="G1679" s="44">
        <v>238</v>
      </c>
      <c r="H1679" s="44">
        <v>247</v>
      </c>
      <c r="I1679" s="44">
        <v>1008</v>
      </c>
      <c r="J1679" s="44">
        <v>62</v>
      </c>
      <c r="K1679" s="44">
        <v>1321</v>
      </c>
      <c r="L1679" s="44">
        <v>1383</v>
      </c>
      <c r="M1679" s="44">
        <f t="shared" si="79"/>
        <v>140.71428571428572</v>
      </c>
      <c r="N1679" s="44">
        <f t="shared" si="80"/>
        <v>9.5714285714285712</v>
      </c>
    </row>
    <row r="1680" spans="2:14" x14ac:dyDescent="0.2">
      <c r="B1680" s="44">
        <v>2019</v>
      </c>
      <c r="C1680" s="263">
        <v>43680</v>
      </c>
      <c r="D1680" s="264">
        <f t="shared" si="78"/>
        <v>6</v>
      </c>
      <c r="E1680" s="44">
        <v>135</v>
      </c>
      <c r="F1680" s="44">
        <v>10</v>
      </c>
      <c r="G1680" s="44">
        <v>167</v>
      </c>
      <c r="H1680" s="44">
        <v>177</v>
      </c>
      <c r="I1680" s="44">
        <v>980</v>
      </c>
      <c r="J1680" s="44">
        <v>62</v>
      </c>
      <c r="K1680" s="44">
        <v>1267</v>
      </c>
      <c r="L1680" s="44">
        <v>1329</v>
      </c>
      <c r="M1680" s="44">
        <f t="shared" si="79"/>
        <v>139.57142857142858</v>
      </c>
      <c r="N1680" s="44">
        <f t="shared" si="80"/>
        <v>9.2857142857142865</v>
      </c>
    </row>
    <row r="1681" spans="2:14" x14ac:dyDescent="0.2">
      <c r="B1681" s="44">
        <v>2019</v>
      </c>
      <c r="C1681" s="263">
        <v>43681</v>
      </c>
      <c r="D1681" s="264">
        <f t="shared" si="78"/>
        <v>7</v>
      </c>
      <c r="E1681" s="44">
        <v>122</v>
      </c>
      <c r="F1681" s="44">
        <v>10</v>
      </c>
      <c r="G1681" s="44">
        <v>172</v>
      </c>
      <c r="H1681" s="44">
        <v>182</v>
      </c>
      <c r="I1681" s="44">
        <v>990</v>
      </c>
      <c r="J1681" s="44">
        <v>63</v>
      </c>
      <c r="K1681" s="44">
        <v>1302</v>
      </c>
      <c r="L1681" s="44">
        <v>1365</v>
      </c>
      <c r="M1681" s="44">
        <f t="shared" si="79"/>
        <v>141.57142857142858</v>
      </c>
      <c r="N1681" s="44">
        <f t="shared" si="80"/>
        <v>9.2857142857142865</v>
      </c>
    </row>
    <row r="1682" spans="2:14" x14ac:dyDescent="0.2">
      <c r="B1682" s="44">
        <v>2019</v>
      </c>
      <c r="C1682" s="263">
        <v>43682</v>
      </c>
      <c r="D1682" s="264">
        <f t="shared" si="78"/>
        <v>1</v>
      </c>
      <c r="E1682" s="44">
        <v>142</v>
      </c>
      <c r="F1682" s="44">
        <v>11</v>
      </c>
      <c r="G1682" s="44">
        <v>180</v>
      </c>
      <c r="H1682" s="44">
        <v>191</v>
      </c>
      <c r="I1682" s="44">
        <v>985</v>
      </c>
      <c r="J1682" s="44">
        <v>67</v>
      </c>
      <c r="K1682" s="44">
        <v>1288</v>
      </c>
      <c r="L1682" s="44">
        <v>1355</v>
      </c>
      <c r="M1682" s="44">
        <f t="shared" si="79"/>
        <v>141.71428571428572</v>
      </c>
      <c r="N1682" s="44">
        <f t="shared" si="80"/>
        <v>9.7142857142857135</v>
      </c>
    </row>
    <row r="1683" spans="2:14" x14ac:dyDescent="0.2">
      <c r="B1683" s="44">
        <v>2019</v>
      </c>
      <c r="C1683" s="263">
        <v>43683</v>
      </c>
      <c r="D1683" s="264">
        <f t="shared" si="78"/>
        <v>2</v>
      </c>
      <c r="E1683" s="44">
        <v>139</v>
      </c>
      <c r="F1683" s="44">
        <v>7</v>
      </c>
      <c r="G1683" s="44">
        <v>179</v>
      </c>
      <c r="H1683" s="44">
        <v>186</v>
      </c>
      <c r="I1683" s="44">
        <v>977</v>
      </c>
      <c r="J1683" s="44">
        <v>65</v>
      </c>
      <c r="K1683" s="44">
        <v>1278</v>
      </c>
      <c r="L1683" s="44">
        <v>1343</v>
      </c>
      <c r="M1683" s="44">
        <f t="shared" si="79"/>
        <v>140</v>
      </c>
      <c r="N1683" s="44">
        <f t="shared" si="80"/>
        <v>10.571428571428571</v>
      </c>
    </row>
    <row r="1684" spans="2:14" x14ac:dyDescent="0.2">
      <c r="B1684" s="44">
        <v>2019</v>
      </c>
      <c r="C1684" s="263">
        <v>43684</v>
      </c>
      <c r="D1684" s="264">
        <f t="shared" si="78"/>
        <v>3</v>
      </c>
      <c r="E1684" s="44">
        <v>141</v>
      </c>
      <c r="F1684" s="44">
        <v>11</v>
      </c>
      <c r="G1684" s="44">
        <v>163</v>
      </c>
      <c r="H1684" s="44">
        <v>174</v>
      </c>
      <c r="I1684" s="44">
        <v>991</v>
      </c>
      <c r="J1684" s="44">
        <v>65</v>
      </c>
      <c r="K1684" s="44">
        <v>1286</v>
      </c>
      <c r="L1684" s="44">
        <v>1351</v>
      </c>
      <c r="M1684" s="44">
        <f t="shared" si="79"/>
        <v>141.85714285714286</v>
      </c>
      <c r="N1684" s="44">
        <f t="shared" si="80"/>
        <v>9.8571428571428577</v>
      </c>
    </row>
    <row r="1685" spans="2:14" x14ac:dyDescent="0.2">
      <c r="B1685" s="44">
        <v>2019</v>
      </c>
      <c r="C1685" s="263">
        <v>43685</v>
      </c>
      <c r="D1685" s="264">
        <f t="shared" si="78"/>
        <v>4</v>
      </c>
      <c r="E1685" s="44">
        <v>141</v>
      </c>
      <c r="F1685" s="44">
        <v>10</v>
      </c>
      <c r="G1685" s="44">
        <v>167</v>
      </c>
      <c r="H1685" s="44">
        <v>177</v>
      </c>
      <c r="I1685" s="44">
        <v>992</v>
      </c>
      <c r="J1685" s="44">
        <v>68</v>
      </c>
      <c r="K1685" s="44">
        <v>1266</v>
      </c>
      <c r="L1685" s="44">
        <v>1334</v>
      </c>
      <c r="M1685" s="44">
        <f t="shared" si="79"/>
        <v>140.57142857142858</v>
      </c>
      <c r="N1685" s="44">
        <f t="shared" si="80"/>
        <v>10.714285714285714</v>
      </c>
    </row>
    <row r="1686" spans="2:14" x14ac:dyDescent="0.2">
      <c r="B1686" s="44">
        <v>2019</v>
      </c>
      <c r="C1686" s="263">
        <v>43686</v>
      </c>
      <c r="D1686" s="264">
        <f t="shared" si="78"/>
        <v>5</v>
      </c>
      <c r="E1686" s="44">
        <v>160</v>
      </c>
      <c r="F1686" s="44">
        <v>15</v>
      </c>
      <c r="G1686" s="44">
        <v>212</v>
      </c>
      <c r="H1686" s="44">
        <v>227</v>
      </c>
      <c r="I1686" s="44">
        <v>980</v>
      </c>
      <c r="J1686" s="44">
        <v>74</v>
      </c>
      <c r="K1686" s="44">
        <v>1240</v>
      </c>
      <c r="L1686" s="44">
        <v>1314</v>
      </c>
      <c r="M1686" s="44">
        <f t="shared" si="79"/>
        <v>135.71428571428572</v>
      </c>
      <c r="N1686" s="44">
        <f t="shared" si="80"/>
        <v>10.142857142857142</v>
      </c>
    </row>
    <row r="1687" spans="2:14" x14ac:dyDescent="0.2">
      <c r="B1687" s="44">
        <v>2019</v>
      </c>
      <c r="C1687" s="263">
        <v>43687</v>
      </c>
      <c r="D1687" s="264">
        <f t="shared" si="78"/>
        <v>6</v>
      </c>
      <c r="E1687" s="44">
        <v>148</v>
      </c>
      <c r="F1687" s="44">
        <v>5</v>
      </c>
      <c r="G1687" s="44">
        <v>202</v>
      </c>
      <c r="H1687" s="44">
        <v>207</v>
      </c>
      <c r="I1687" s="44">
        <v>993</v>
      </c>
      <c r="J1687" s="44">
        <v>69</v>
      </c>
      <c r="K1687" s="44">
        <v>1275</v>
      </c>
      <c r="L1687" s="44">
        <v>1344</v>
      </c>
      <c r="M1687" s="44">
        <f t="shared" si="79"/>
        <v>133.85714285714286</v>
      </c>
      <c r="N1687" s="44">
        <f t="shared" si="80"/>
        <v>9.7142857142857135</v>
      </c>
    </row>
    <row r="1688" spans="2:14" x14ac:dyDescent="0.2">
      <c r="B1688" s="44">
        <v>2019</v>
      </c>
      <c r="C1688" s="263">
        <v>43688</v>
      </c>
      <c r="D1688" s="264">
        <f t="shared" si="78"/>
        <v>7</v>
      </c>
      <c r="E1688" s="44">
        <v>113</v>
      </c>
      <c r="F1688" s="44">
        <v>16</v>
      </c>
      <c r="G1688" s="44">
        <v>168</v>
      </c>
      <c r="H1688" s="44">
        <v>184</v>
      </c>
      <c r="I1688" s="44">
        <v>984</v>
      </c>
      <c r="J1688" s="44">
        <v>75</v>
      </c>
      <c r="K1688" s="44">
        <v>1271</v>
      </c>
      <c r="L1688" s="44">
        <v>1346</v>
      </c>
      <c r="M1688" s="44">
        <f t="shared" si="79"/>
        <v>134.28571428571428</v>
      </c>
      <c r="N1688" s="44">
        <f t="shared" si="80"/>
        <v>9.8571428571428577</v>
      </c>
    </row>
    <row r="1689" spans="2:14" x14ac:dyDescent="0.2">
      <c r="B1689" s="44">
        <v>2019</v>
      </c>
      <c r="C1689" s="263">
        <v>43689</v>
      </c>
      <c r="D1689" s="264">
        <f t="shared" si="78"/>
        <v>1</v>
      </c>
      <c r="E1689" s="44">
        <v>108</v>
      </c>
      <c r="F1689" s="44">
        <v>7</v>
      </c>
      <c r="G1689" s="44">
        <v>147</v>
      </c>
      <c r="H1689" s="44">
        <v>154</v>
      </c>
      <c r="I1689" s="44">
        <v>950</v>
      </c>
      <c r="J1689" s="44">
        <v>71</v>
      </c>
      <c r="K1689" s="44">
        <v>1238</v>
      </c>
      <c r="L1689" s="44">
        <v>1309</v>
      </c>
      <c r="M1689" s="44">
        <f t="shared" si="79"/>
        <v>127.71428571428571</v>
      </c>
      <c r="N1689" s="44">
        <f t="shared" si="80"/>
        <v>10</v>
      </c>
    </row>
    <row r="1690" spans="2:14" x14ac:dyDescent="0.2">
      <c r="B1690" s="44">
        <v>2019</v>
      </c>
      <c r="C1690" s="263">
        <v>43690</v>
      </c>
      <c r="D1690" s="264">
        <f t="shared" si="78"/>
        <v>2</v>
      </c>
      <c r="E1690" s="44">
        <v>126</v>
      </c>
      <c r="F1690" s="44">
        <v>4</v>
      </c>
      <c r="G1690" s="44">
        <v>164</v>
      </c>
      <c r="H1690" s="44">
        <v>168</v>
      </c>
      <c r="I1690" s="44">
        <v>937</v>
      </c>
      <c r="J1690" s="44">
        <v>68</v>
      </c>
      <c r="K1690" s="44">
        <v>1223</v>
      </c>
      <c r="L1690" s="44">
        <v>1291</v>
      </c>
      <c r="M1690" s="44">
        <f t="shared" si="79"/>
        <v>124.71428571428571</v>
      </c>
      <c r="N1690" s="44">
        <f t="shared" si="80"/>
        <v>9.4285714285714288</v>
      </c>
    </row>
    <row r="1691" spans="2:14" x14ac:dyDescent="0.2">
      <c r="B1691" s="44">
        <v>2019</v>
      </c>
      <c r="C1691" s="263">
        <v>43691</v>
      </c>
      <c r="D1691" s="264">
        <f t="shared" si="78"/>
        <v>3</v>
      </c>
      <c r="E1691" s="44">
        <v>144</v>
      </c>
      <c r="F1691" s="44">
        <v>12</v>
      </c>
      <c r="G1691" s="44">
        <v>172</v>
      </c>
      <c r="H1691" s="44">
        <v>184</v>
      </c>
      <c r="I1691" s="44">
        <v>940</v>
      </c>
      <c r="J1691" s="44">
        <v>69</v>
      </c>
      <c r="K1691" s="44">
        <v>1232</v>
      </c>
      <c r="L1691" s="44">
        <v>1301</v>
      </c>
      <c r="M1691" s="44">
        <f t="shared" si="79"/>
        <v>124.28571428571429</v>
      </c>
      <c r="N1691" s="44">
        <f t="shared" si="80"/>
        <v>9.7142857142857135</v>
      </c>
    </row>
    <row r="1692" spans="2:14" x14ac:dyDescent="0.2">
      <c r="B1692" s="44">
        <v>2019</v>
      </c>
      <c r="C1692" s="263">
        <v>43692</v>
      </c>
      <c r="D1692" s="264">
        <f t="shared" si="78"/>
        <v>4</v>
      </c>
      <c r="E1692" s="44">
        <v>95</v>
      </c>
      <c r="F1692" s="44">
        <v>11</v>
      </c>
      <c r="G1692" s="44">
        <v>119</v>
      </c>
      <c r="H1692" s="44">
        <v>130</v>
      </c>
      <c r="I1692" s="44">
        <v>894</v>
      </c>
      <c r="J1692" s="44">
        <v>70</v>
      </c>
      <c r="K1692" s="44">
        <v>1184</v>
      </c>
      <c r="L1692" s="44">
        <v>1254</v>
      </c>
      <c r="M1692" s="44">
        <f t="shared" si="79"/>
        <v>124.85714285714286</v>
      </c>
      <c r="N1692" s="44">
        <f t="shared" si="80"/>
        <v>8.7142857142857135</v>
      </c>
    </row>
    <row r="1693" spans="2:14" x14ac:dyDescent="0.2">
      <c r="B1693" s="44">
        <v>2019</v>
      </c>
      <c r="C1693" s="263">
        <v>43693</v>
      </c>
      <c r="D1693" s="264">
        <f t="shared" si="78"/>
        <v>5</v>
      </c>
      <c r="E1693" s="44">
        <v>139</v>
      </c>
      <c r="F1693" s="44">
        <v>11</v>
      </c>
      <c r="G1693" s="44">
        <v>167</v>
      </c>
      <c r="H1693" s="44">
        <v>178</v>
      </c>
      <c r="I1693" s="44">
        <v>873</v>
      </c>
      <c r="J1693" s="44">
        <v>66</v>
      </c>
      <c r="K1693" s="44">
        <v>1139</v>
      </c>
      <c r="L1693" s="44">
        <v>1205</v>
      </c>
      <c r="M1693" s="44">
        <f t="shared" si="79"/>
        <v>125</v>
      </c>
      <c r="N1693" s="44">
        <f t="shared" si="80"/>
        <v>8.2857142857142865</v>
      </c>
    </row>
    <row r="1694" spans="2:14" x14ac:dyDescent="0.2">
      <c r="B1694" s="44">
        <v>2019</v>
      </c>
      <c r="C1694" s="263">
        <v>43694</v>
      </c>
      <c r="D1694" s="264">
        <f t="shared" si="78"/>
        <v>6</v>
      </c>
      <c r="E1694" s="44">
        <v>145</v>
      </c>
      <c r="F1694" s="44">
        <v>7</v>
      </c>
      <c r="G1694" s="44">
        <v>220</v>
      </c>
      <c r="H1694" s="44">
        <v>227</v>
      </c>
      <c r="I1694" s="44">
        <v>870</v>
      </c>
      <c r="J1694" s="44">
        <v>68</v>
      </c>
      <c r="K1694" s="44">
        <v>1157</v>
      </c>
      <c r="L1694" s="44">
        <v>1225</v>
      </c>
      <c r="M1694" s="44">
        <f t="shared" si="79"/>
        <v>123.85714285714286</v>
      </c>
      <c r="N1694" s="44">
        <f t="shared" si="80"/>
        <v>9</v>
      </c>
    </row>
    <row r="1695" spans="2:14" x14ac:dyDescent="0.2">
      <c r="B1695" s="44">
        <v>2019</v>
      </c>
      <c r="C1695" s="263">
        <v>43695</v>
      </c>
      <c r="D1695" s="264">
        <f t="shared" si="78"/>
        <v>7</v>
      </c>
      <c r="E1695" s="44">
        <v>117</v>
      </c>
      <c r="F1695" s="44">
        <v>9</v>
      </c>
      <c r="G1695" s="44">
        <v>184</v>
      </c>
      <c r="H1695" s="44">
        <v>193</v>
      </c>
      <c r="I1695" s="44">
        <v>874</v>
      </c>
      <c r="J1695" s="44">
        <v>61</v>
      </c>
      <c r="K1695" s="44">
        <v>1173</v>
      </c>
      <c r="L1695" s="44">
        <v>1234</v>
      </c>
      <c r="M1695" s="44">
        <f t="shared" si="79"/>
        <v>119.85714285714286</v>
      </c>
      <c r="N1695" s="44">
        <f t="shared" si="80"/>
        <v>8.5714285714285712</v>
      </c>
    </row>
    <row r="1696" spans="2:14" x14ac:dyDescent="0.2">
      <c r="B1696" s="44">
        <v>2019</v>
      </c>
      <c r="C1696" s="263">
        <v>43696</v>
      </c>
      <c r="D1696" s="264">
        <f t="shared" si="78"/>
        <v>1</v>
      </c>
      <c r="E1696" s="44">
        <v>109</v>
      </c>
      <c r="F1696" s="44">
        <v>4</v>
      </c>
      <c r="G1696" s="44">
        <v>152</v>
      </c>
      <c r="H1696" s="44">
        <v>156</v>
      </c>
      <c r="I1696" s="44">
        <v>875</v>
      </c>
      <c r="J1696" s="44">
        <v>58</v>
      </c>
      <c r="K1696" s="44">
        <v>1178</v>
      </c>
      <c r="L1696" s="44">
        <v>1236</v>
      </c>
      <c r="M1696" s="44">
        <f t="shared" si="79"/>
        <v>127.42857142857143</v>
      </c>
      <c r="N1696" s="44">
        <f t="shared" si="80"/>
        <v>9</v>
      </c>
    </row>
    <row r="1697" spans="2:14" x14ac:dyDescent="0.2">
      <c r="B1697" s="44">
        <v>2019</v>
      </c>
      <c r="C1697" s="263">
        <v>43697</v>
      </c>
      <c r="D1697" s="264">
        <f t="shared" si="78"/>
        <v>2</v>
      </c>
      <c r="E1697" s="44">
        <v>118</v>
      </c>
      <c r="F1697" s="44">
        <v>9</v>
      </c>
      <c r="G1697" s="44">
        <v>165</v>
      </c>
      <c r="H1697" s="44">
        <v>174</v>
      </c>
      <c r="I1697" s="44">
        <v>867</v>
      </c>
      <c r="J1697" s="44">
        <v>63</v>
      </c>
      <c r="K1697" s="44">
        <v>1179</v>
      </c>
      <c r="L1697" s="44">
        <v>1242</v>
      </c>
      <c r="M1697" s="44">
        <f t="shared" si="79"/>
        <v>128.28571428571428</v>
      </c>
      <c r="N1697" s="44">
        <f t="shared" si="80"/>
        <v>9.4285714285714288</v>
      </c>
    </row>
    <row r="1698" spans="2:14" x14ac:dyDescent="0.2">
      <c r="B1698" s="44">
        <v>2019</v>
      </c>
      <c r="C1698" s="263">
        <v>43698</v>
      </c>
      <c r="D1698" s="264">
        <f t="shared" si="78"/>
        <v>3</v>
      </c>
      <c r="E1698" s="44">
        <v>116</v>
      </c>
      <c r="F1698" s="44">
        <v>9</v>
      </c>
      <c r="G1698" s="44">
        <v>148</v>
      </c>
      <c r="H1698" s="44">
        <v>157</v>
      </c>
      <c r="I1698" s="44">
        <v>839</v>
      </c>
      <c r="J1698" s="44">
        <v>60</v>
      </c>
      <c r="K1698" s="44">
        <v>1155</v>
      </c>
      <c r="L1698" s="44">
        <v>1215</v>
      </c>
      <c r="M1698" s="44">
        <f t="shared" si="79"/>
        <v>129</v>
      </c>
      <c r="N1698" s="44">
        <f t="shared" si="80"/>
        <v>9.8571428571428577</v>
      </c>
    </row>
    <row r="1699" spans="2:14" x14ac:dyDescent="0.2">
      <c r="B1699" s="44">
        <v>2019</v>
      </c>
      <c r="C1699" s="263">
        <v>43699</v>
      </c>
      <c r="D1699" s="264">
        <f t="shared" si="78"/>
        <v>4</v>
      </c>
      <c r="E1699" s="44">
        <v>148</v>
      </c>
      <c r="F1699" s="44">
        <v>14</v>
      </c>
      <c r="G1699" s="44">
        <v>194</v>
      </c>
      <c r="H1699" s="44">
        <v>208</v>
      </c>
      <c r="I1699" s="44">
        <v>892</v>
      </c>
      <c r="J1699" s="44">
        <v>63</v>
      </c>
      <c r="K1699" s="44">
        <v>1230</v>
      </c>
      <c r="L1699" s="44">
        <v>1293</v>
      </c>
      <c r="M1699" s="44">
        <f t="shared" si="79"/>
        <v>133.42857142857142</v>
      </c>
      <c r="N1699" s="44">
        <f t="shared" si="80"/>
        <v>9.5714285714285712</v>
      </c>
    </row>
    <row r="1700" spans="2:14" x14ac:dyDescent="0.2">
      <c r="B1700" s="44">
        <v>2019</v>
      </c>
      <c r="C1700" s="263">
        <v>43700</v>
      </c>
      <c r="D1700" s="264">
        <f t="shared" si="78"/>
        <v>5</v>
      </c>
      <c r="E1700" s="44">
        <v>145</v>
      </c>
      <c r="F1700" s="44">
        <v>14</v>
      </c>
      <c r="G1700" s="44">
        <v>183</v>
      </c>
      <c r="H1700" s="44">
        <v>197</v>
      </c>
      <c r="I1700" s="44">
        <v>898</v>
      </c>
      <c r="J1700" s="44">
        <v>66</v>
      </c>
      <c r="K1700" s="44">
        <v>1246</v>
      </c>
      <c r="L1700" s="44">
        <v>1312</v>
      </c>
      <c r="M1700" s="44">
        <f t="shared" si="79"/>
        <v>135.14285714285714</v>
      </c>
      <c r="N1700" s="44">
        <f t="shared" si="80"/>
        <v>10</v>
      </c>
    </row>
    <row r="1701" spans="2:14" x14ac:dyDescent="0.2">
      <c r="B1701" s="44">
        <v>2019</v>
      </c>
      <c r="C1701" s="263">
        <v>43701</v>
      </c>
      <c r="D1701" s="264">
        <f t="shared" si="78"/>
        <v>6</v>
      </c>
      <c r="E1701" s="44">
        <v>150</v>
      </c>
      <c r="F1701" s="44">
        <v>10</v>
      </c>
      <c r="G1701" s="44">
        <v>196</v>
      </c>
      <c r="H1701" s="44">
        <v>206</v>
      </c>
      <c r="I1701" s="44">
        <v>903</v>
      </c>
      <c r="J1701" s="44">
        <v>69</v>
      </c>
      <c r="K1701" s="44">
        <v>1222</v>
      </c>
      <c r="L1701" s="44">
        <v>1291</v>
      </c>
      <c r="M1701" s="44">
        <f t="shared" si="79"/>
        <v>136.42857142857142</v>
      </c>
      <c r="N1701" s="44">
        <f t="shared" si="80"/>
        <v>10.285714285714286</v>
      </c>
    </row>
    <row r="1702" spans="2:14" x14ac:dyDescent="0.2">
      <c r="B1702" s="44">
        <v>2019</v>
      </c>
      <c r="C1702" s="263">
        <v>43702</v>
      </c>
      <c r="D1702" s="264">
        <f t="shared" si="78"/>
        <v>7</v>
      </c>
      <c r="E1702" s="44">
        <v>148</v>
      </c>
      <c r="F1702" s="44">
        <v>7</v>
      </c>
      <c r="G1702" s="44">
        <v>210</v>
      </c>
      <c r="H1702" s="44">
        <v>217</v>
      </c>
      <c r="I1702" s="44">
        <v>934</v>
      </c>
      <c r="J1702" s="44">
        <v>67</v>
      </c>
      <c r="K1702" s="44">
        <v>1248</v>
      </c>
      <c r="L1702" s="44">
        <v>1315</v>
      </c>
      <c r="M1702" s="44">
        <f t="shared" si="79"/>
        <v>140</v>
      </c>
      <c r="N1702" s="44">
        <f t="shared" si="80"/>
        <v>9.8571428571428577</v>
      </c>
    </row>
    <row r="1703" spans="2:14" x14ac:dyDescent="0.2">
      <c r="B1703" s="44">
        <v>2019</v>
      </c>
      <c r="C1703" s="263">
        <v>43703</v>
      </c>
      <c r="D1703" s="264">
        <f t="shared" si="78"/>
        <v>1</v>
      </c>
      <c r="E1703" s="44">
        <v>121</v>
      </c>
      <c r="F1703" s="44">
        <v>7</v>
      </c>
      <c r="G1703" s="44">
        <v>159</v>
      </c>
      <c r="H1703" s="44">
        <v>166</v>
      </c>
      <c r="I1703" s="44">
        <v>946</v>
      </c>
      <c r="J1703" s="44">
        <v>70</v>
      </c>
      <c r="K1703" s="44">
        <v>1255</v>
      </c>
      <c r="L1703" s="44">
        <v>1325</v>
      </c>
      <c r="M1703" s="44">
        <f t="shared" si="79"/>
        <v>141</v>
      </c>
      <c r="N1703" s="44">
        <f t="shared" si="80"/>
        <v>8.7142857142857135</v>
      </c>
    </row>
    <row r="1704" spans="2:14" x14ac:dyDescent="0.2">
      <c r="B1704" s="44">
        <v>2019</v>
      </c>
      <c r="C1704" s="263">
        <v>43704</v>
      </c>
      <c r="D1704" s="264">
        <f t="shared" si="78"/>
        <v>2</v>
      </c>
      <c r="E1704" s="44">
        <v>127</v>
      </c>
      <c r="F1704" s="44">
        <v>11</v>
      </c>
      <c r="G1704" s="44">
        <v>157</v>
      </c>
      <c r="H1704" s="44">
        <v>168</v>
      </c>
      <c r="I1704" s="44">
        <v>955</v>
      </c>
      <c r="J1704" s="44">
        <v>72</v>
      </c>
      <c r="K1704" s="44">
        <v>1247</v>
      </c>
      <c r="L1704" s="44">
        <v>1319</v>
      </c>
      <c r="M1704" s="44">
        <f t="shared" si="79"/>
        <v>145.14285714285714</v>
      </c>
      <c r="N1704" s="44">
        <f t="shared" si="80"/>
        <v>8.2857142857142865</v>
      </c>
    </row>
    <row r="1705" spans="2:14" x14ac:dyDescent="0.2">
      <c r="B1705" s="44">
        <v>2019</v>
      </c>
      <c r="C1705" s="263">
        <v>43705</v>
      </c>
      <c r="D1705" s="264">
        <f t="shared" si="78"/>
        <v>3</v>
      </c>
      <c r="E1705" s="44">
        <v>141</v>
      </c>
      <c r="F1705" s="44">
        <v>6</v>
      </c>
      <c r="G1705" s="44">
        <v>180</v>
      </c>
      <c r="H1705" s="44">
        <v>186</v>
      </c>
      <c r="I1705" s="44">
        <v>980</v>
      </c>
      <c r="J1705" s="44">
        <v>69</v>
      </c>
      <c r="K1705" s="44">
        <v>1279</v>
      </c>
      <c r="L1705" s="44">
        <v>1348</v>
      </c>
      <c r="M1705" s="44">
        <f t="shared" si="79"/>
        <v>148.57142857142858</v>
      </c>
      <c r="N1705" s="44">
        <f t="shared" si="80"/>
        <v>8.2857142857142865</v>
      </c>
    </row>
    <row r="1706" spans="2:14" x14ac:dyDescent="0.2">
      <c r="B1706" s="44">
        <v>2019</v>
      </c>
      <c r="C1706" s="263">
        <v>43706</v>
      </c>
      <c r="D1706" s="264">
        <f t="shared" si="78"/>
        <v>4</v>
      </c>
      <c r="E1706" s="44">
        <v>155</v>
      </c>
      <c r="F1706" s="44">
        <v>6</v>
      </c>
      <c r="G1706" s="44">
        <v>190</v>
      </c>
      <c r="H1706" s="44">
        <v>196</v>
      </c>
      <c r="I1706" s="44">
        <v>987</v>
      </c>
      <c r="J1706" s="44">
        <v>61</v>
      </c>
      <c r="K1706" s="44">
        <v>1275</v>
      </c>
      <c r="L1706" s="44">
        <v>1336</v>
      </c>
      <c r="M1706" s="44">
        <f t="shared" si="79"/>
        <v>146.28571428571428</v>
      </c>
      <c r="N1706" s="44">
        <f t="shared" si="80"/>
        <v>9.5714285714285712</v>
      </c>
    </row>
    <row r="1707" spans="2:14" x14ac:dyDescent="0.2">
      <c r="B1707" s="44">
        <v>2019</v>
      </c>
      <c r="C1707" s="263">
        <v>43707</v>
      </c>
      <c r="D1707" s="264">
        <f t="shared" si="78"/>
        <v>5</v>
      </c>
      <c r="E1707" s="44">
        <v>174</v>
      </c>
      <c r="F1707" s="44">
        <v>11</v>
      </c>
      <c r="G1707" s="44">
        <v>220</v>
      </c>
      <c r="H1707" s="44">
        <v>231</v>
      </c>
      <c r="I1707" s="44">
        <v>1016</v>
      </c>
      <c r="J1707" s="44">
        <v>58</v>
      </c>
      <c r="K1707" s="44">
        <v>1312</v>
      </c>
      <c r="L1707" s="44">
        <v>1370</v>
      </c>
      <c r="M1707" s="44">
        <f t="shared" si="79"/>
        <v>149.57142857142858</v>
      </c>
      <c r="N1707" s="44">
        <f t="shared" si="80"/>
        <v>9.1428571428571423</v>
      </c>
    </row>
    <row r="1708" spans="2:14" x14ac:dyDescent="0.2">
      <c r="B1708" s="44">
        <v>2019</v>
      </c>
      <c r="C1708" s="263">
        <v>43708</v>
      </c>
      <c r="D1708" s="264">
        <f t="shared" si="78"/>
        <v>6</v>
      </c>
      <c r="E1708" s="44">
        <v>174</v>
      </c>
      <c r="F1708" s="44">
        <v>10</v>
      </c>
      <c r="G1708" s="44">
        <v>250</v>
      </c>
      <c r="H1708" s="44">
        <v>260</v>
      </c>
      <c r="I1708" s="44">
        <v>1040</v>
      </c>
      <c r="J1708" s="44">
        <v>58</v>
      </c>
      <c r="K1708" s="44">
        <v>1366</v>
      </c>
      <c r="L1708" s="44">
        <v>1424</v>
      </c>
      <c r="M1708" s="44">
        <f t="shared" si="79"/>
        <v>154.57142857142858</v>
      </c>
      <c r="N1708" s="44">
        <f t="shared" si="80"/>
        <v>9.1428571428571423</v>
      </c>
    </row>
    <row r="1709" spans="2:14" x14ac:dyDescent="0.2">
      <c r="B1709" s="44">
        <v>2019</v>
      </c>
      <c r="C1709" s="263">
        <v>43709</v>
      </c>
      <c r="D1709" s="264">
        <f t="shared" si="78"/>
        <v>7</v>
      </c>
      <c r="E1709" s="44">
        <v>132</v>
      </c>
      <c r="F1709" s="44">
        <v>16</v>
      </c>
      <c r="G1709" s="44">
        <v>166</v>
      </c>
      <c r="H1709" s="44">
        <v>182</v>
      </c>
      <c r="I1709" s="44">
        <v>1024</v>
      </c>
      <c r="J1709" s="44">
        <v>67</v>
      </c>
      <c r="K1709" s="44">
        <v>1322</v>
      </c>
      <c r="L1709" s="44">
        <v>1389</v>
      </c>
      <c r="M1709" s="44">
        <f t="shared" si="79"/>
        <v>159.28571428571428</v>
      </c>
      <c r="N1709" s="44">
        <f t="shared" si="80"/>
        <v>9.4285714285714288</v>
      </c>
    </row>
    <row r="1710" spans="2:14" x14ac:dyDescent="0.2">
      <c r="B1710" s="44">
        <v>2019</v>
      </c>
      <c r="C1710" s="263">
        <v>43710</v>
      </c>
      <c r="D1710" s="264">
        <f t="shared" si="78"/>
        <v>1</v>
      </c>
      <c r="E1710" s="44">
        <v>144</v>
      </c>
      <c r="F1710" s="44">
        <v>4</v>
      </c>
      <c r="G1710" s="44">
        <v>182</v>
      </c>
      <c r="H1710" s="44">
        <v>186</v>
      </c>
      <c r="I1710" s="44">
        <v>1047</v>
      </c>
      <c r="J1710" s="44">
        <v>64</v>
      </c>
      <c r="K1710" s="44">
        <v>1345</v>
      </c>
      <c r="L1710" s="44">
        <v>1409</v>
      </c>
      <c r="M1710" s="44">
        <f t="shared" si="79"/>
        <v>159.28571428571428</v>
      </c>
      <c r="N1710" s="44">
        <f t="shared" si="80"/>
        <v>9</v>
      </c>
    </row>
    <row r="1711" spans="2:14" x14ac:dyDescent="0.2">
      <c r="B1711" s="44">
        <v>2019</v>
      </c>
      <c r="C1711" s="263">
        <v>43711</v>
      </c>
      <c r="D1711" s="264">
        <f t="shared" si="78"/>
        <v>2</v>
      </c>
      <c r="E1711" s="44">
        <v>162</v>
      </c>
      <c r="F1711" s="44">
        <v>11</v>
      </c>
      <c r="G1711" s="44">
        <v>191</v>
      </c>
      <c r="H1711" s="44">
        <v>202</v>
      </c>
      <c r="I1711" s="44">
        <v>1082</v>
      </c>
      <c r="J1711" s="44">
        <v>64</v>
      </c>
      <c r="K1711" s="44">
        <v>1379</v>
      </c>
      <c r="L1711" s="44">
        <v>1443</v>
      </c>
      <c r="M1711" s="44">
        <f t="shared" si="79"/>
        <v>167.71428571428572</v>
      </c>
      <c r="N1711" s="44">
        <f t="shared" si="80"/>
        <v>9.7142857142857135</v>
      </c>
    </row>
    <row r="1712" spans="2:14" x14ac:dyDescent="0.2">
      <c r="B1712" s="44">
        <v>2019</v>
      </c>
      <c r="C1712" s="263">
        <v>43712</v>
      </c>
      <c r="D1712" s="264">
        <f t="shared" si="78"/>
        <v>3</v>
      </c>
      <c r="E1712" s="44">
        <v>174</v>
      </c>
      <c r="F1712" s="44">
        <v>8</v>
      </c>
      <c r="G1712" s="44">
        <v>197</v>
      </c>
      <c r="H1712" s="44">
        <v>205</v>
      </c>
      <c r="I1712" s="44">
        <v>1115</v>
      </c>
      <c r="J1712" s="44">
        <v>66</v>
      </c>
      <c r="K1712" s="44">
        <v>1396</v>
      </c>
      <c r="L1712" s="44">
        <v>1462</v>
      </c>
      <c r="M1712" s="44">
        <f t="shared" si="79"/>
        <v>170.85714285714286</v>
      </c>
      <c r="N1712" s="44">
        <f t="shared" si="80"/>
        <v>10.285714285714286</v>
      </c>
    </row>
    <row r="1713" spans="2:14" x14ac:dyDescent="0.2">
      <c r="B1713" s="44">
        <v>2019</v>
      </c>
      <c r="C1713" s="263">
        <v>43713</v>
      </c>
      <c r="D1713" s="264">
        <f t="shared" si="78"/>
        <v>4</v>
      </c>
      <c r="E1713" s="44">
        <v>155</v>
      </c>
      <c r="F1713" s="44">
        <v>3</v>
      </c>
      <c r="G1713" s="44">
        <v>195</v>
      </c>
      <c r="H1713" s="44">
        <v>198</v>
      </c>
      <c r="I1713" s="44">
        <v>1115</v>
      </c>
      <c r="J1713" s="44">
        <v>63</v>
      </c>
      <c r="K1713" s="44">
        <v>1401</v>
      </c>
      <c r="L1713" s="44">
        <v>1464</v>
      </c>
      <c r="M1713" s="44">
        <f t="shared" si="79"/>
        <v>170.28571428571428</v>
      </c>
      <c r="N1713" s="44">
        <f t="shared" si="80"/>
        <v>9.2857142857142865</v>
      </c>
    </row>
    <row r="1714" spans="2:14" x14ac:dyDescent="0.2">
      <c r="B1714" s="44">
        <v>2019</v>
      </c>
      <c r="C1714" s="263">
        <v>43714</v>
      </c>
      <c r="D1714" s="264">
        <f t="shared" si="78"/>
        <v>5</v>
      </c>
      <c r="E1714" s="44">
        <v>233</v>
      </c>
      <c r="F1714" s="44">
        <v>16</v>
      </c>
      <c r="G1714" s="44">
        <v>264</v>
      </c>
      <c r="H1714" s="44">
        <v>280</v>
      </c>
      <c r="I1714" s="44">
        <v>1174</v>
      </c>
      <c r="J1714" s="44">
        <v>68</v>
      </c>
      <c r="K1714" s="44">
        <v>1445</v>
      </c>
      <c r="L1714" s="44">
        <v>1513</v>
      </c>
      <c r="M1714" s="44">
        <f t="shared" si="79"/>
        <v>172.42857142857142</v>
      </c>
      <c r="N1714" s="44">
        <f t="shared" si="80"/>
        <v>9.1428571428571423</v>
      </c>
    </row>
    <row r="1715" spans="2:14" x14ac:dyDescent="0.2">
      <c r="B1715" s="44">
        <v>2019</v>
      </c>
      <c r="C1715" s="263">
        <v>43715</v>
      </c>
      <c r="D1715" s="264">
        <f t="shared" si="78"/>
        <v>6</v>
      </c>
      <c r="E1715" s="44">
        <v>196</v>
      </c>
      <c r="F1715" s="44">
        <v>14</v>
      </c>
      <c r="G1715" s="44">
        <v>266</v>
      </c>
      <c r="H1715" s="44">
        <v>280</v>
      </c>
      <c r="I1715" s="44">
        <v>1196</v>
      </c>
      <c r="J1715" s="44">
        <v>72</v>
      </c>
      <c r="K1715" s="44">
        <v>1461</v>
      </c>
      <c r="L1715" s="44">
        <v>1533</v>
      </c>
      <c r="M1715" s="44">
        <f t="shared" si="79"/>
        <v>172</v>
      </c>
      <c r="N1715" s="44">
        <f t="shared" si="80"/>
        <v>8.7142857142857135</v>
      </c>
    </row>
    <row r="1716" spans="2:14" x14ac:dyDescent="0.2">
      <c r="B1716" s="44">
        <v>2019</v>
      </c>
      <c r="C1716" s="263">
        <v>43716</v>
      </c>
      <c r="D1716" s="264">
        <f t="shared" si="78"/>
        <v>7</v>
      </c>
      <c r="E1716" s="44">
        <v>128</v>
      </c>
      <c r="F1716" s="44">
        <v>9</v>
      </c>
      <c r="G1716" s="44">
        <v>182</v>
      </c>
      <c r="H1716" s="44">
        <v>191</v>
      </c>
      <c r="I1716" s="44">
        <v>1192</v>
      </c>
      <c r="J1716" s="44">
        <v>65</v>
      </c>
      <c r="K1716" s="44">
        <v>1477</v>
      </c>
      <c r="L1716" s="44">
        <v>1542</v>
      </c>
      <c r="M1716" s="44">
        <f t="shared" si="79"/>
        <v>173</v>
      </c>
      <c r="N1716" s="44">
        <f t="shared" si="80"/>
        <v>9.1428571428571423</v>
      </c>
    </row>
    <row r="1717" spans="2:14" x14ac:dyDescent="0.2">
      <c r="B1717" s="44">
        <v>2019</v>
      </c>
      <c r="C1717" s="263">
        <v>43717</v>
      </c>
      <c r="D1717" s="264">
        <f t="shared" si="78"/>
        <v>1</v>
      </c>
      <c r="E1717" s="44">
        <v>159</v>
      </c>
      <c r="F1717" s="44">
        <v>3</v>
      </c>
      <c r="G1717" s="44">
        <v>187</v>
      </c>
      <c r="H1717" s="44">
        <v>190</v>
      </c>
      <c r="I1717" s="44">
        <v>1207</v>
      </c>
      <c r="J1717" s="44">
        <v>64</v>
      </c>
      <c r="K1717" s="44">
        <v>1482</v>
      </c>
      <c r="L1717" s="44">
        <v>1546</v>
      </c>
      <c r="M1717" s="44">
        <f t="shared" si="79"/>
        <v>176.85714285714286</v>
      </c>
      <c r="N1717" s="44">
        <f t="shared" si="80"/>
        <v>9.8571428571428577</v>
      </c>
    </row>
    <row r="1718" spans="2:14" x14ac:dyDescent="0.2">
      <c r="B1718" s="44">
        <v>2019</v>
      </c>
      <c r="C1718" s="263">
        <v>43718</v>
      </c>
      <c r="D1718" s="264">
        <f t="shared" si="78"/>
        <v>2</v>
      </c>
      <c r="E1718" s="44">
        <v>159</v>
      </c>
      <c r="F1718" s="44">
        <v>8</v>
      </c>
      <c r="G1718" s="44">
        <v>190</v>
      </c>
      <c r="H1718" s="44">
        <v>198</v>
      </c>
      <c r="I1718" s="44">
        <v>1204</v>
      </c>
      <c r="J1718" s="44">
        <v>61</v>
      </c>
      <c r="K1718" s="44">
        <v>1481</v>
      </c>
      <c r="L1718" s="44">
        <v>1542</v>
      </c>
      <c r="M1718" s="44">
        <f t="shared" si="79"/>
        <v>175.71428571428572</v>
      </c>
      <c r="N1718" s="44">
        <f t="shared" si="80"/>
        <v>10</v>
      </c>
    </row>
    <row r="1719" spans="2:14" x14ac:dyDescent="0.2">
      <c r="B1719" s="44">
        <v>2019</v>
      </c>
      <c r="C1719" s="263">
        <v>43719</v>
      </c>
      <c r="D1719" s="264">
        <f t="shared" si="78"/>
        <v>3</v>
      </c>
      <c r="E1719" s="44">
        <v>181</v>
      </c>
      <c r="F1719" s="44">
        <v>11</v>
      </c>
      <c r="G1719" s="44">
        <v>224</v>
      </c>
      <c r="H1719" s="44">
        <v>235</v>
      </c>
      <c r="I1719" s="44">
        <v>1211</v>
      </c>
      <c r="J1719" s="44">
        <v>64</v>
      </c>
      <c r="K1719" s="44">
        <v>1508</v>
      </c>
      <c r="L1719" s="44">
        <v>1572</v>
      </c>
      <c r="M1719" s="44">
        <f t="shared" si="79"/>
        <v>173.42857142857142</v>
      </c>
      <c r="N1719" s="44">
        <f t="shared" si="80"/>
        <v>10.571428571428571</v>
      </c>
    </row>
    <row r="1720" spans="2:14" x14ac:dyDescent="0.2">
      <c r="B1720" s="44">
        <v>2019</v>
      </c>
      <c r="C1720" s="263">
        <v>43720</v>
      </c>
      <c r="D1720" s="264">
        <f t="shared" si="78"/>
        <v>4</v>
      </c>
      <c r="E1720" s="44">
        <v>182</v>
      </c>
      <c r="F1720" s="44">
        <v>8</v>
      </c>
      <c r="G1720" s="44">
        <v>211</v>
      </c>
      <c r="H1720" s="44">
        <v>219</v>
      </c>
      <c r="I1720" s="44">
        <v>1238</v>
      </c>
      <c r="J1720" s="44">
        <v>69</v>
      </c>
      <c r="K1720" s="44">
        <v>1524</v>
      </c>
      <c r="L1720" s="44">
        <v>1593</v>
      </c>
      <c r="M1720" s="44">
        <f t="shared" si="79"/>
        <v>179</v>
      </c>
      <c r="N1720" s="44">
        <f t="shared" si="80"/>
        <v>11</v>
      </c>
    </row>
    <row r="1721" spans="2:14" x14ac:dyDescent="0.2">
      <c r="B1721" s="44">
        <v>2019</v>
      </c>
      <c r="C1721" s="263">
        <v>43721</v>
      </c>
      <c r="D1721" s="264">
        <f t="shared" si="78"/>
        <v>5</v>
      </c>
      <c r="E1721" s="44">
        <v>225</v>
      </c>
      <c r="F1721" s="44">
        <v>17</v>
      </c>
      <c r="G1721" s="44">
        <v>259</v>
      </c>
      <c r="H1721" s="44">
        <v>276</v>
      </c>
      <c r="I1721" s="44">
        <v>1230</v>
      </c>
      <c r="J1721" s="44">
        <v>70</v>
      </c>
      <c r="K1721" s="44">
        <v>1519</v>
      </c>
      <c r="L1721" s="44">
        <v>1589</v>
      </c>
      <c r="M1721" s="44">
        <f t="shared" si="79"/>
        <v>180.42857142857142</v>
      </c>
      <c r="N1721" s="44">
        <f t="shared" si="80"/>
        <v>12.714285714285714</v>
      </c>
    </row>
    <row r="1722" spans="2:14" x14ac:dyDescent="0.2">
      <c r="B1722" s="44">
        <v>2019</v>
      </c>
      <c r="C1722" s="263">
        <v>43722</v>
      </c>
      <c r="D1722" s="264">
        <f t="shared" si="78"/>
        <v>6</v>
      </c>
      <c r="E1722" s="44">
        <v>180</v>
      </c>
      <c r="F1722" s="44">
        <v>18</v>
      </c>
      <c r="G1722" s="44">
        <v>228</v>
      </c>
      <c r="H1722" s="44">
        <v>246</v>
      </c>
      <c r="I1722" s="44">
        <v>1214</v>
      </c>
      <c r="J1722" s="44">
        <v>74</v>
      </c>
      <c r="K1722" s="44">
        <v>1481</v>
      </c>
      <c r="L1722" s="44">
        <v>1555</v>
      </c>
      <c r="M1722" s="44">
        <f t="shared" si="79"/>
        <v>181.28571428571428</v>
      </c>
      <c r="N1722" s="44">
        <f t="shared" si="80"/>
        <v>12.285714285714286</v>
      </c>
    </row>
    <row r="1723" spans="2:14" x14ac:dyDescent="0.2">
      <c r="B1723" s="44">
        <v>2019</v>
      </c>
      <c r="C1723" s="263">
        <v>43723</v>
      </c>
      <c r="D1723" s="264">
        <f t="shared" si="78"/>
        <v>7</v>
      </c>
      <c r="E1723" s="44">
        <v>167</v>
      </c>
      <c r="F1723" s="44">
        <v>12</v>
      </c>
      <c r="G1723" s="44">
        <v>233</v>
      </c>
      <c r="H1723" s="44">
        <v>245</v>
      </c>
      <c r="I1723" s="44">
        <v>1253</v>
      </c>
      <c r="J1723" s="44">
        <v>77</v>
      </c>
      <c r="K1723" s="44">
        <v>1532</v>
      </c>
      <c r="L1723" s="44">
        <v>1609</v>
      </c>
      <c r="M1723" s="44">
        <f t="shared" si="79"/>
        <v>182.42857142857142</v>
      </c>
      <c r="N1723" s="44">
        <f t="shared" si="80"/>
        <v>11.857142857142858</v>
      </c>
    </row>
    <row r="1724" spans="2:14" x14ac:dyDescent="0.2">
      <c r="B1724" s="44">
        <v>2019</v>
      </c>
      <c r="C1724" s="263">
        <v>43724</v>
      </c>
      <c r="D1724" s="264">
        <f t="shared" si="78"/>
        <v>1</v>
      </c>
      <c r="E1724" s="44">
        <v>169</v>
      </c>
      <c r="F1724" s="44">
        <v>15</v>
      </c>
      <c r="G1724" s="44">
        <v>188</v>
      </c>
      <c r="H1724" s="44">
        <v>203</v>
      </c>
      <c r="I1724" s="44">
        <v>1263</v>
      </c>
      <c r="J1724" s="44">
        <v>89</v>
      </c>
      <c r="K1724" s="44">
        <v>1533</v>
      </c>
      <c r="L1724" s="44">
        <v>1622</v>
      </c>
      <c r="M1724" s="44">
        <f t="shared" si="79"/>
        <v>184.85714285714286</v>
      </c>
      <c r="N1724" s="44">
        <f t="shared" si="80"/>
        <v>12.857142857142858</v>
      </c>
    </row>
    <row r="1725" spans="2:14" x14ac:dyDescent="0.2">
      <c r="B1725" s="44">
        <v>2019</v>
      </c>
      <c r="C1725" s="263">
        <v>43725</v>
      </c>
      <c r="D1725" s="264">
        <f t="shared" si="78"/>
        <v>2</v>
      </c>
      <c r="E1725" s="44">
        <v>165</v>
      </c>
      <c r="F1725" s="44">
        <v>5</v>
      </c>
      <c r="G1725" s="44">
        <v>211</v>
      </c>
      <c r="H1725" s="44">
        <v>216</v>
      </c>
      <c r="I1725" s="44">
        <v>1269</v>
      </c>
      <c r="J1725" s="44">
        <v>86</v>
      </c>
      <c r="K1725" s="44">
        <v>1554</v>
      </c>
      <c r="L1725" s="44">
        <v>1640</v>
      </c>
      <c r="M1725" s="44">
        <f t="shared" si="79"/>
        <v>185.57142857142858</v>
      </c>
      <c r="N1725" s="44">
        <f t="shared" si="80"/>
        <v>13.857142857142858</v>
      </c>
    </row>
    <row r="1726" spans="2:14" x14ac:dyDescent="0.2">
      <c r="B1726" s="44">
        <v>2019</v>
      </c>
      <c r="C1726" s="263">
        <v>43726</v>
      </c>
      <c r="D1726" s="264">
        <f t="shared" si="78"/>
        <v>3</v>
      </c>
      <c r="E1726" s="44">
        <v>189</v>
      </c>
      <c r="F1726" s="44">
        <v>8</v>
      </c>
      <c r="G1726" s="44">
        <v>217</v>
      </c>
      <c r="H1726" s="44">
        <v>225</v>
      </c>
      <c r="I1726" s="44">
        <v>1277</v>
      </c>
      <c r="J1726" s="44">
        <v>83</v>
      </c>
      <c r="K1726" s="44">
        <v>1547</v>
      </c>
      <c r="L1726" s="44">
        <v>1630</v>
      </c>
      <c r="M1726" s="44">
        <f t="shared" si="79"/>
        <v>180.42857142857142</v>
      </c>
      <c r="N1726" s="44">
        <f t="shared" si="80"/>
        <v>12.571428571428571</v>
      </c>
    </row>
    <row r="1727" spans="2:14" x14ac:dyDescent="0.2">
      <c r="B1727" s="44">
        <v>2019</v>
      </c>
      <c r="C1727" s="263">
        <v>43727</v>
      </c>
      <c r="D1727" s="264">
        <f t="shared" si="78"/>
        <v>4</v>
      </c>
      <c r="E1727" s="44">
        <v>199</v>
      </c>
      <c r="F1727" s="44">
        <v>15</v>
      </c>
      <c r="G1727" s="44">
        <v>227</v>
      </c>
      <c r="H1727" s="44">
        <v>242</v>
      </c>
      <c r="I1727" s="44">
        <v>1294</v>
      </c>
      <c r="J1727" s="44">
        <v>90</v>
      </c>
      <c r="K1727" s="44">
        <v>1563</v>
      </c>
      <c r="L1727" s="44">
        <v>1653</v>
      </c>
      <c r="M1727" s="44">
        <f t="shared" si="79"/>
        <v>177.57142857142858</v>
      </c>
      <c r="N1727" s="44">
        <f t="shared" si="80"/>
        <v>12</v>
      </c>
    </row>
    <row r="1728" spans="2:14" x14ac:dyDescent="0.2">
      <c r="B1728" s="44">
        <v>2019</v>
      </c>
      <c r="C1728" s="263">
        <v>43728</v>
      </c>
      <c r="D1728" s="264">
        <f t="shared" si="78"/>
        <v>5</v>
      </c>
      <c r="E1728" s="44">
        <v>230</v>
      </c>
      <c r="F1728" s="44">
        <v>24</v>
      </c>
      <c r="G1728" s="44">
        <v>263</v>
      </c>
      <c r="H1728" s="44">
        <v>287</v>
      </c>
      <c r="I1728" s="44">
        <v>1299</v>
      </c>
      <c r="J1728" s="44">
        <v>97</v>
      </c>
      <c r="K1728" s="44">
        <v>1567</v>
      </c>
      <c r="L1728" s="44">
        <v>1664</v>
      </c>
      <c r="M1728" s="44">
        <f t="shared" si="79"/>
        <v>177.14285714285714</v>
      </c>
      <c r="N1728" s="44">
        <f t="shared" si="80"/>
        <v>10.428571428571429</v>
      </c>
    </row>
    <row r="1729" spans="2:14" x14ac:dyDescent="0.2">
      <c r="B1729" s="44">
        <v>2019</v>
      </c>
      <c r="C1729" s="263">
        <v>43729</v>
      </c>
      <c r="D1729" s="264">
        <f t="shared" si="78"/>
        <v>6</v>
      </c>
      <c r="E1729" s="44">
        <v>144</v>
      </c>
      <c r="F1729" s="44">
        <v>9</v>
      </c>
      <c r="G1729" s="44">
        <v>199</v>
      </c>
      <c r="H1729" s="44">
        <v>208</v>
      </c>
      <c r="I1729" s="44">
        <v>1263</v>
      </c>
      <c r="J1729" s="44">
        <v>88</v>
      </c>
      <c r="K1729" s="44">
        <v>1538</v>
      </c>
      <c r="L1729" s="44">
        <v>1626</v>
      </c>
      <c r="M1729" s="44">
        <f t="shared" si="79"/>
        <v>177.71428571428572</v>
      </c>
      <c r="N1729" s="44">
        <f t="shared" si="80"/>
        <v>10.428571428571429</v>
      </c>
    </row>
    <row r="1730" spans="2:14" x14ac:dyDescent="0.2">
      <c r="B1730" s="44">
        <v>2019</v>
      </c>
      <c r="C1730" s="263">
        <v>43730</v>
      </c>
      <c r="D1730" s="264">
        <f t="shared" si="78"/>
        <v>7</v>
      </c>
      <c r="E1730" s="44">
        <v>147</v>
      </c>
      <c r="F1730" s="44">
        <v>8</v>
      </c>
      <c r="G1730" s="44">
        <v>209</v>
      </c>
      <c r="H1730" s="44">
        <v>217</v>
      </c>
      <c r="I1730" s="44">
        <v>1243</v>
      </c>
      <c r="J1730" s="44">
        <v>84</v>
      </c>
      <c r="K1730" s="44">
        <v>1514</v>
      </c>
      <c r="L1730" s="44">
        <v>1598</v>
      </c>
      <c r="M1730" s="44">
        <f t="shared" si="79"/>
        <v>175.71428571428572</v>
      </c>
      <c r="N1730" s="44">
        <f t="shared" si="80"/>
        <v>10.571428571428571</v>
      </c>
    </row>
    <row r="1731" spans="2:14" x14ac:dyDescent="0.2">
      <c r="B1731" s="44">
        <v>2019</v>
      </c>
      <c r="C1731" s="263">
        <v>43731</v>
      </c>
      <c r="D1731" s="264">
        <f t="shared" si="78"/>
        <v>1</v>
      </c>
      <c r="E1731" s="44">
        <v>166</v>
      </c>
      <c r="F1731" s="44">
        <v>4</v>
      </c>
      <c r="G1731" s="44">
        <v>194</v>
      </c>
      <c r="H1731" s="44">
        <v>198</v>
      </c>
      <c r="I1731" s="44">
        <v>1240</v>
      </c>
      <c r="J1731" s="44">
        <v>73</v>
      </c>
      <c r="K1731" s="44">
        <v>1520</v>
      </c>
      <c r="L1731" s="44">
        <v>1593</v>
      </c>
      <c r="M1731" s="44">
        <f t="shared" si="79"/>
        <v>169</v>
      </c>
      <c r="N1731" s="44">
        <f t="shared" si="80"/>
        <v>9.8571428571428577</v>
      </c>
    </row>
    <row r="1732" spans="2:14" x14ac:dyDescent="0.2">
      <c r="B1732" s="44">
        <v>2019</v>
      </c>
      <c r="C1732" s="263">
        <v>43732</v>
      </c>
      <c r="D1732" s="264">
        <f t="shared" si="78"/>
        <v>2</v>
      </c>
      <c r="E1732" s="44">
        <v>169</v>
      </c>
      <c r="F1732" s="44">
        <v>5</v>
      </c>
      <c r="G1732" s="44">
        <v>198</v>
      </c>
      <c r="H1732" s="44">
        <v>203</v>
      </c>
      <c r="I1732" s="44">
        <v>1244</v>
      </c>
      <c r="J1732" s="44">
        <v>73</v>
      </c>
      <c r="K1732" s="44">
        <v>1507</v>
      </c>
      <c r="L1732" s="44">
        <v>1580</v>
      </c>
      <c r="M1732" s="44">
        <f t="shared" si="79"/>
        <v>159.28571428571428</v>
      </c>
      <c r="N1732" s="44">
        <f t="shared" si="80"/>
        <v>8.1428571428571423</v>
      </c>
    </row>
    <row r="1733" spans="2:14" x14ac:dyDescent="0.2">
      <c r="B1733" s="44">
        <v>2019</v>
      </c>
      <c r="C1733" s="263">
        <v>43733</v>
      </c>
      <c r="D1733" s="264">
        <f t="shared" si="78"/>
        <v>3</v>
      </c>
      <c r="E1733" s="44">
        <v>175</v>
      </c>
      <c r="F1733" s="44">
        <v>9</v>
      </c>
      <c r="G1733" s="44">
        <v>207</v>
      </c>
      <c r="H1733" s="44">
        <v>216</v>
      </c>
      <c r="I1733" s="44">
        <v>1230</v>
      </c>
      <c r="J1733" s="44">
        <v>74</v>
      </c>
      <c r="K1733" s="44">
        <v>1497</v>
      </c>
      <c r="L1733" s="44">
        <v>1571</v>
      </c>
      <c r="M1733" s="44">
        <f t="shared" si="79"/>
        <v>162.14285714285714</v>
      </c>
      <c r="N1733" s="44">
        <f t="shared" si="80"/>
        <v>9</v>
      </c>
    </row>
    <row r="1734" spans="2:14" x14ac:dyDescent="0.2">
      <c r="B1734" s="44">
        <v>2019</v>
      </c>
      <c r="C1734" s="263">
        <v>43734</v>
      </c>
      <c r="D1734" s="264">
        <f t="shared" ref="D1734:D1797" si="81">IF(WEEKDAY(C1734)-1=0,7,WEEKDAY(C1734)-1)</f>
        <v>4</v>
      </c>
      <c r="E1734" s="44">
        <v>152</v>
      </c>
      <c r="F1734" s="44">
        <v>10</v>
      </c>
      <c r="G1734" s="44">
        <v>190</v>
      </c>
      <c r="H1734" s="44">
        <v>200</v>
      </c>
      <c r="I1734" s="44">
        <v>1183</v>
      </c>
      <c r="J1734" s="44">
        <v>69</v>
      </c>
      <c r="K1734" s="44">
        <v>1460</v>
      </c>
      <c r="L1734" s="44">
        <v>1529</v>
      </c>
      <c r="M1734" s="44">
        <f t="shared" si="79"/>
        <v>161.14285714285714</v>
      </c>
      <c r="N1734" s="44">
        <f t="shared" si="80"/>
        <v>9.2857142857142865</v>
      </c>
    </row>
    <row r="1735" spans="2:14" x14ac:dyDescent="0.2">
      <c r="B1735" s="44">
        <v>2019</v>
      </c>
      <c r="C1735" s="263">
        <v>43735</v>
      </c>
      <c r="D1735" s="264">
        <f t="shared" si="81"/>
        <v>5</v>
      </c>
      <c r="E1735" s="44">
        <v>162</v>
      </c>
      <c r="F1735" s="44">
        <v>12</v>
      </c>
      <c r="G1735" s="44">
        <v>204</v>
      </c>
      <c r="H1735" s="44">
        <v>216</v>
      </c>
      <c r="I1735" s="44">
        <v>1115</v>
      </c>
      <c r="J1735" s="44">
        <v>57</v>
      </c>
      <c r="K1735" s="44">
        <v>1401</v>
      </c>
      <c r="L1735" s="44">
        <v>1458</v>
      </c>
      <c r="M1735" s="44">
        <f t="shared" si="79"/>
        <v>163</v>
      </c>
      <c r="N1735" s="44">
        <f t="shared" si="80"/>
        <v>9.1428571428571423</v>
      </c>
    </row>
    <row r="1736" spans="2:14" x14ac:dyDescent="0.2">
      <c r="B1736" s="44">
        <v>2019</v>
      </c>
      <c r="C1736" s="263">
        <v>43736</v>
      </c>
      <c r="D1736" s="264">
        <f t="shared" si="81"/>
        <v>6</v>
      </c>
      <c r="E1736" s="44">
        <v>164</v>
      </c>
      <c r="F1736" s="44">
        <v>15</v>
      </c>
      <c r="G1736" s="44">
        <v>224</v>
      </c>
      <c r="H1736" s="44">
        <v>239</v>
      </c>
      <c r="I1736" s="44">
        <v>1135</v>
      </c>
      <c r="J1736" s="44">
        <v>63</v>
      </c>
      <c r="K1736" s="44">
        <v>1426</v>
      </c>
      <c r="L1736" s="44">
        <v>1489</v>
      </c>
      <c r="M1736" s="44">
        <f t="shared" si="79"/>
        <v>161.85714285714286</v>
      </c>
      <c r="N1736" s="44">
        <f t="shared" si="80"/>
        <v>8.5714285714285712</v>
      </c>
    </row>
    <row r="1737" spans="2:14" x14ac:dyDescent="0.2">
      <c r="B1737" s="44">
        <v>2019</v>
      </c>
      <c r="C1737" s="263">
        <v>43737</v>
      </c>
      <c r="D1737" s="264">
        <f t="shared" si="81"/>
        <v>7</v>
      </c>
      <c r="E1737" s="44">
        <v>140</v>
      </c>
      <c r="F1737" s="44">
        <v>10</v>
      </c>
      <c r="G1737" s="44">
        <v>193</v>
      </c>
      <c r="H1737" s="44">
        <v>203</v>
      </c>
      <c r="I1737" s="44">
        <v>1128</v>
      </c>
      <c r="J1737" s="44">
        <v>65</v>
      </c>
      <c r="K1737" s="44">
        <v>1410</v>
      </c>
      <c r="L1737" s="44">
        <v>1475</v>
      </c>
      <c r="M1737" s="44">
        <f t="shared" ref="M1737:M1800" si="82">(E1734+E1735+E1736+E1737+E1738+E1739+E1740)/7</f>
        <v>160.14285714285714</v>
      </c>
      <c r="N1737" s="44">
        <f t="shared" ref="N1737:N1800" si="83">(F1734+F1735+F1736+F1737+F1738+F1739+F1740)/7</f>
        <v>7.8571428571428568</v>
      </c>
    </row>
    <row r="1738" spans="2:14" x14ac:dyDescent="0.2">
      <c r="B1738" s="44">
        <v>2019</v>
      </c>
      <c r="C1738" s="263">
        <v>43738</v>
      </c>
      <c r="D1738" s="264">
        <f t="shared" si="81"/>
        <v>1</v>
      </c>
      <c r="E1738" s="44">
        <v>179</v>
      </c>
      <c r="F1738" s="44">
        <v>3</v>
      </c>
      <c r="G1738" s="44">
        <v>221</v>
      </c>
      <c r="H1738" s="44">
        <v>224</v>
      </c>
      <c r="I1738" s="44">
        <v>1141</v>
      </c>
      <c r="J1738" s="44">
        <v>64</v>
      </c>
      <c r="K1738" s="44">
        <v>1437</v>
      </c>
      <c r="L1738" s="44">
        <v>1501</v>
      </c>
      <c r="M1738" s="44">
        <f t="shared" si="82"/>
        <v>159.57142857142858</v>
      </c>
      <c r="N1738" s="44">
        <f t="shared" si="83"/>
        <v>7.4285714285714288</v>
      </c>
    </row>
    <row r="1739" spans="2:14" x14ac:dyDescent="0.2">
      <c r="B1739" s="44">
        <v>2019</v>
      </c>
      <c r="C1739" s="263">
        <v>43739</v>
      </c>
      <c r="D1739" s="264">
        <f t="shared" si="81"/>
        <v>2</v>
      </c>
      <c r="E1739" s="44">
        <v>161</v>
      </c>
      <c r="F1739" s="44">
        <v>1</v>
      </c>
      <c r="G1739" s="44">
        <v>199</v>
      </c>
      <c r="H1739" s="44">
        <v>200</v>
      </c>
      <c r="I1739" s="44">
        <v>1133</v>
      </c>
      <c r="J1739" s="44">
        <v>60</v>
      </c>
      <c r="K1739" s="44">
        <v>1438</v>
      </c>
      <c r="L1739" s="44">
        <v>1498</v>
      </c>
      <c r="M1739" s="44">
        <f t="shared" si="82"/>
        <v>164.14285714285714</v>
      </c>
      <c r="N1739" s="44">
        <f t="shared" si="83"/>
        <v>7.4285714285714288</v>
      </c>
    </row>
    <row r="1740" spans="2:14" x14ac:dyDescent="0.2">
      <c r="B1740" s="44">
        <v>2019</v>
      </c>
      <c r="C1740" s="263">
        <v>43740</v>
      </c>
      <c r="D1740" s="264">
        <f t="shared" si="81"/>
        <v>3</v>
      </c>
      <c r="E1740" s="44">
        <v>163</v>
      </c>
      <c r="F1740" s="44">
        <v>4</v>
      </c>
      <c r="G1740" s="44">
        <v>215</v>
      </c>
      <c r="H1740" s="44">
        <v>219</v>
      </c>
      <c r="I1740" s="44">
        <v>1121</v>
      </c>
      <c r="J1740" s="44">
        <v>55</v>
      </c>
      <c r="K1740" s="44">
        <v>1446</v>
      </c>
      <c r="L1740" s="44">
        <v>1501</v>
      </c>
      <c r="M1740" s="44">
        <f t="shared" si="82"/>
        <v>166.71428571428572</v>
      </c>
      <c r="N1740" s="44">
        <f t="shared" si="83"/>
        <v>6.5714285714285712</v>
      </c>
    </row>
    <row r="1741" spans="2:14" x14ac:dyDescent="0.2">
      <c r="B1741" s="44">
        <v>2019</v>
      </c>
      <c r="C1741" s="263">
        <v>43741</v>
      </c>
      <c r="D1741" s="264">
        <f t="shared" si="81"/>
        <v>4</v>
      </c>
      <c r="E1741" s="44">
        <v>148</v>
      </c>
      <c r="F1741" s="44">
        <v>7</v>
      </c>
      <c r="G1741" s="44">
        <v>183</v>
      </c>
      <c r="H1741" s="44">
        <v>190</v>
      </c>
      <c r="I1741" s="44">
        <v>1117</v>
      </c>
      <c r="J1741" s="44">
        <v>52</v>
      </c>
      <c r="K1741" s="44">
        <v>1439</v>
      </c>
      <c r="L1741" s="44">
        <v>1491</v>
      </c>
      <c r="M1741" s="44">
        <f t="shared" si="82"/>
        <v>167.85714285714286</v>
      </c>
      <c r="N1741" s="44">
        <f t="shared" si="83"/>
        <v>6.8571428571428568</v>
      </c>
    </row>
    <row r="1742" spans="2:14" x14ac:dyDescent="0.2">
      <c r="B1742" s="44">
        <v>2019</v>
      </c>
      <c r="C1742" s="263">
        <v>43742</v>
      </c>
      <c r="D1742" s="264">
        <f t="shared" si="81"/>
        <v>5</v>
      </c>
      <c r="E1742" s="44">
        <v>194</v>
      </c>
      <c r="F1742" s="44">
        <v>12</v>
      </c>
      <c r="G1742" s="44">
        <v>256</v>
      </c>
      <c r="H1742" s="44">
        <v>268</v>
      </c>
      <c r="I1742" s="44">
        <v>1149</v>
      </c>
      <c r="J1742" s="44">
        <v>52</v>
      </c>
      <c r="K1742" s="44">
        <v>1491</v>
      </c>
      <c r="L1742" s="44">
        <v>1543</v>
      </c>
      <c r="M1742" s="44">
        <f t="shared" si="82"/>
        <v>167.57142857142858</v>
      </c>
      <c r="N1742" s="44">
        <f t="shared" si="83"/>
        <v>7.7142857142857144</v>
      </c>
    </row>
    <row r="1743" spans="2:14" x14ac:dyDescent="0.2">
      <c r="B1743" s="44">
        <v>2019</v>
      </c>
      <c r="C1743" s="263">
        <v>43743</v>
      </c>
      <c r="D1743" s="264">
        <f t="shared" si="81"/>
        <v>6</v>
      </c>
      <c r="E1743" s="44">
        <v>182</v>
      </c>
      <c r="F1743" s="44">
        <v>9</v>
      </c>
      <c r="G1743" s="44">
        <v>258</v>
      </c>
      <c r="H1743" s="44">
        <v>267</v>
      </c>
      <c r="I1743" s="44">
        <v>1167</v>
      </c>
      <c r="J1743" s="44">
        <v>46</v>
      </c>
      <c r="K1743" s="44">
        <v>1525</v>
      </c>
      <c r="L1743" s="44">
        <v>1571</v>
      </c>
      <c r="M1743" s="44">
        <f t="shared" si="82"/>
        <v>172.42857142857142</v>
      </c>
      <c r="N1743" s="44">
        <f t="shared" si="83"/>
        <v>8.4285714285714288</v>
      </c>
    </row>
    <row r="1744" spans="2:14" x14ac:dyDescent="0.2">
      <c r="B1744" s="44">
        <v>2019</v>
      </c>
      <c r="C1744" s="263">
        <v>43744</v>
      </c>
      <c r="D1744" s="264">
        <f t="shared" si="81"/>
        <v>7</v>
      </c>
      <c r="E1744" s="44">
        <v>148</v>
      </c>
      <c r="F1744" s="44">
        <v>12</v>
      </c>
      <c r="G1744" s="44">
        <v>228</v>
      </c>
      <c r="H1744" s="44">
        <v>240</v>
      </c>
      <c r="I1744" s="44">
        <v>1175</v>
      </c>
      <c r="J1744" s="44">
        <v>48</v>
      </c>
      <c r="K1744" s="44">
        <v>1560</v>
      </c>
      <c r="L1744" s="44">
        <v>1608</v>
      </c>
      <c r="M1744" s="44">
        <f t="shared" si="82"/>
        <v>173.71428571428572</v>
      </c>
      <c r="N1744" s="44">
        <f t="shared" si="83"/>
        <v>8.8571428571428577</v>
      </c>
    </row>
    <row r="1745" spans="2:14" x14ac:dyDescent="0.2">
      <c r="B1745" s="44">
        <v>2019</v>
      </c>
      <c r="C1745" s="263">
        <v>43745</v>
      </c>
      <c r="D1745" s="264">
        <f t="shared" si="81"/>
        <v>1</v>
      </c>
      <c r="E1745" s="44">
        <v>177</v>
      </c>
      <c r="F1745" s="44">
        <v>9</v>
      </c>
      <c r="G1745" s="44">
        <v>201</v>
      </c>
      <c r="H1745" s="44">
        <v>210</v>
      </c>
      <c r="I1745" s="44">
        <v>1173</v>
      </c>
      <c r="J1745" s="44">
        <v>54</v>
      </c>
      <c r="K1745" s="44">
        <v>1540</v>
      </c>
      <c r="L1745" s="44">
        <v>1594</v>
      </c>
      <c r="M1745" s="44">
        <f t="shared" si="82"/>
        <v>179.85714285714286</v>
      </c>
      <c r="N1745" s="44">
        <f t="shared" si="83"/>
        <v>10.428571428571429</v>
      </c>
    </row>
    <row r="1746" spans="2:14" x14ac:dyDescent="0.2">
      <c r="B1746" s="44">
        <v>2019</v>
      </c>
      <c r="C1746" s="263">
        <v>43746</v>
      </c>
      <c r="D1746" s="264">
        <f t="shared" si="81"/>
        <v>2</v>
      </c>
      <c r="E1746" s="44">
        <v>195</v>
      </c>
      <c r="F1746" s="44">
        <v>6</v>
      </c>
      <c r="G1746" s="44">
        <v>225</v>
      </c>
      <c r="H1746" s="44">
        <v>231</v>
      </c>
      <c r="I1746" s="44">
        <v>1207</v>
      </c>
      <c r="J1746" s="44">
        <v>59</v>
      </c>
      <c r="K1746" s="44">
        <v>1566</v>
      </c>
      <c r="L1746" s="44">
        <v>1625</v>
      </c>
      <c r="M1746" s="44">
        <f t="shared" si="82"/>
        <v>183.71428571428572</v>
      </c>
      <c r="N1746" s="44">
        <f t="shared" si="83"/>
        <v>9.7142857142857135</v>
      </c>
    </row>
    <row r="1747" spans="2:14" x14ac:dyDescent="0.2">
      <c r="B1747" s="44">
        <v>2019</v>
      </c>
      <c r="C1747" s="263">
        <v>43747</v>
      </c>
      <c r="D1747" s="264">
        <f t="shared" si="81"/>
        <v>3</v>
      </c>
      <c r="E1747" s="44">
        <v>172</v>
      </c>
      <c r="F1747" s="44">
        <v>7</v>
      </c>
      <c r="G1747" s="44">
        <v>217</v>
      </c>
      <c r="H1747" s="44">
        <v>224</v>
      </c>
      <c r="I1747" s="44">
        <v>1216</v>
      </c>
      <c r="J1747" s="44">
        <v>62</v>
      </c>
      <c r="K1747" s="44">
        <v>1568</v>
      </c>
      <c r="L1747" s="44">
        <v>1630</v>
      </c>
      <c r="M1747" s="44">
        <f t="shared" si="82"/>
        <v>178.14285714285714</v>
      </c>
      <c r="N1747" s="44">
        <f t="shared" si="83"/>
        <v>9.8571428571428577</v>
      </c>
    </row>
    <row r="1748" spans="2:14" x14ac:dyDescent="0.2">
      <c r="B1748" s="44">
        <v>2019</v>
      </c>
      <c r="C1748" s="263">
        <v>43748</v>
      </c>
      <c r="D1748" s="264">
        <f t="shared" si="81"/>
        <v>4</v>
      </c>
      <c r="E1748" s="44">
        <v>191</v>
      </c>
      <c r="F1748" s="44">
        <v>18</v>
      </c>
      <c r="G1748" s="44">
        <v>220</v>
      </c>
      <c r="H1748" s="44">
        <v>238</v>
      </c>
      <c r="I1748" s="44">
        <v>1259</v>
      </c>
      <c r="J1748" s="44">
        <v>73</v>
      </c>
      <c r="K1748" s="44">
        <v>1605</v>
      </c>
      <c r="L1748" s="44">
        <v>1678</v>
      </c>
      <c r="M1748" s="44">
        <f t="shared" si="82"/>
        <v>180</v>
      </c>
      <c r="N1748" s="44">
        <f t="shared" si="83"/>
        <v>9.1428571428571423</v>
      </c>
    </row>
    <row r="1749" spans="2:14" x14ac:dyDescent="0.2">
      <c r="B1749" s="44">
        <v>2019</v>
      </c>
      <c r="C1749" s="263">
        <v>43749</v>
      </c>
      <c r="D1749" s="264">
        <f t="shared" si="81"/>
        <v>5</v>
      </c>
      <c r="E1749" s="44">
        <v>221</v>
      </c>
      <c r="F1749" s="44">
        <v>7</v>
      </c>
      <c r="G1749" s="44">
        <v>267</v>
      </c>
      <c r="H1749" s="44">
        <v>274</v>
      </c>
      <c r="I1749" s="44">
        <v>1286</v>
      </c>
      <c r="J1749" s="44">
        <v>68</v>
      </c>
      <c r="K1749" s="44">
        <v>1616</v>
      </c>
      <c r="L1749" s="44">
        <v>1684</v>
      </c>
      <c r="M1749" s="44">
        <f t="shared" si="82"/>
        <v>176.57142857142858</v>
      </c>
      <c r="N1749" s="44">
        <f t="shared" si="83"/>
        <v>8.8571428571428577</v>
      </c>
    </row>
    <row r="1750" spans="2:14" x14ac:dyDescent="0.2">
      <c r="B1750" s="44">
        <v>2019</v>
      </c>
      <c r="C1750" s="263">
        <v>43750</v>
      </c>
      <c r="D1750" s="264">
        <f t="shared" si="81"/>
        <v>6</v>
      </c>
      <c r="E1750" s="44">
        <v>143</v>
      </c>
      <c r="F1750" s="44">
        <v>10</v>
      </c>
      <c r="G1750" s="44">
        <v>174</v>
      </c>
      <c r="H1750" s="44">
        <v>184</v>
      </c>
      <c r="I1750" s="44">
        <v>1247</v>
      </c>
      <c r="J1750" s="44">
        <v>69</v>
      </c>
      <c r="K1750" s="44">
        <v>1532</v>
      </c>
      <c r="L1750" s="44">
        <v>1601</v>
      </c>
      <c r="M1750" s="44">
        <f t="shared" si="82"/>
        <v>172.85714285714286</v>
      </c>
      <c r="N1750" s="44">
        <f t="shared" si="83"/>
        <v>8.7142857142857135</v>
      </c>
    </row>
    <row r="1751" spans="2:14" x14ac:dyDescent="0.2">
      <c r="B1751" s="44">
        <v>2019</v>
      </c>
      <c r="C1751" s="263">
        <v>43751</v>
      </c>
      <c r="D1751" s="264">
        <f t="shared" si="81"/>
        <v>7</v>
      </c>
      <c r="E1751" s="44">
        <v>161</v>
      </c>
      <c r="F1751" s="44">
        <v>7</v>
      </c>
      <c r="G1751" s="44">
        <v>221</v>
      </c>
      <c r="H1751" s="44">
        <v>228</v>
      </c>
      <c r="I1751" s="44">
        <v>1260</v>
      </c>
      <c r="J1751" s="44">
        <v>64</v>
      </c>
      <c r="K1751" s="44">
        <v>1525</v>
      </c>
      <c r="L1751" s="44">
        <v>1589</v>
      </c>
      <c r="M1751" s="44">
        <f t="shared" si="82"/>
        <v>169.57142857142858</v>
      </c>
      <c r="N1751" s="44">
        <f t="shared" si="83"/>
        <v>8.4285714285714288</v>
      </c>
    </row>
    <row r="1752" spans="2:14" x14ac:dyDescent="0.2">
      <c r="B1752" s="44">
        <v>2019</v>
      </c>
      <c r="C1752" s="263">
        <v>43752</v>
      </c>
      <c r="D1752" s="264">
        <f t="shared" si="81"/>
        <v>1</v>
      </c>
      <c r="E1752" s="44">
        <v>153</v>
      </c>
      <c r="F1752" s="44">
        <v>7</v>
      </c>
      <c r="G1752" s="44">
        <v>190</v>
      </c>
      <c r="H1752" s="44">
        <v>197</v>
      </c>
      <c r="I1752" s="44">
        <v>1236</v>
      </c>
      <c r="J1752" s="44">
        <v>62</v>
      </c>
      <c r="K1752" s="44">
        <v>1514</v>
      </c>
      <c r="L1752" s="44">
        <v>1576</v>
      </c>
      <c r="M1752" s="44">
        <f t="shared" si="82"/>
        <v>169.14285714285714</v>
      </c>
      <c r="N1752" s="44">
        <f t="shared" si="83"/>
        <v>6.8571428571428568</v>
      </c>
    </row>
    <row r="1753" spans="2:14" x14ac:dyDescent="0.2">
      <c r="B1753" s="44">
        <v>2019</v>
      </c>
      <c r="C1753" s="263">
        <v>43753</v>
      </c>
      <c r="D1753" s="264">
        <f t="shared" si="81"/>
        <v>2</v>
      </c>
      <c r="E1753" s="44">
        <v>169</v>
      </c>
      <c r="F1753" s="44">
        <v>5</v>
      </c>
      <c r="G1753" s="44">
        <v>200</v>
      </c>
      <c r="H1753" s="44">
        <v>205</v>
      </c>
      <c r="I1753" s="44">
        <v>1210</v>
      </c>
      <c r="J1753" s="44">
        <v>61</v>
      </c>
      <c r="K1753" s="44">
        <v>1489</v>
      </c>
      <c r="L1753" s="44">
        <v>1550</v>
      </c>
      <c r="M1753" s="44">
        <f t="shared" si="82"/>
        <v>165.71428571428572</v>
      </c>
      <c r="N1753" s="44">
        <f t="shared" si="83"/>
        <v>7.4285714285714288</v>
      </c>
    </row>
    <row r="1754" spans="2:14" x14ac:dyDescent="0.2">
      <c r="B1754" s="44">
        <v>2019</v>
      </c>
      <c r="C1754" s="263">
        <v>43754</v>
      </c>
      <c r="D1754" s="264">
        <f t="shared" si="81"/>
        <v>3</v>
      </c>
      <c r="E1754" s="44">
        <v>149</v>
      </c>
      <c r="F1754" s="44">
        <v>5</v>
      </c>
      <c r="G1754" s="44">
        <v>182</v>
      </c>
      <c r="H1754" s="44">
        <v>187</v>
      </c>
      <c r="I1754" s="44">
        <v>1187</v>
      </c>
      <c r="J1754" s="44">
        <v>59</v>
      </c>
      <c r="K1754" s="44">
        <v>1454</v>
      </c>
      <c r="L1754" s="44">
        <v>1513</v>
      </c>
      <c r="M1754" s="44">
        <f t="shared" si="82"/>
        <v>167.28571428571428</v>
      </c>
      <c r="N1754" s="44">
        <f t="shared" si="83"/>
        <v>7.7142857142857144</v>
      </c>
    </row>
    <row r="1755" spans="2:14" x14ac:dyDescent="0.2">
      <c r="B1755" s="44">
        <v>2019</v>
      </c>
      <c r="C1755" s="263">
        <v>43755</v>
      </c>
      <c r="D1755" s="264">
        <f t="shared" si="81"/>
        <v>4</v>
      </c>
      <c r="E1755" s="44">
        <v>188</v>
      </c>
      <c r="F1755" s="44">
        <v>7</v>
      </c>
      <c r="G1755" s="44">
        <v>222</v>
      </c>
      <c r="H1755" s="44">
        <v>229</v>
      </c>
      <c r="I1755" s="44">
        <v>1184</v>
      </c>
      <c r="J1755" s="44">
        <v>48</v>
      </c>
      <c r="K1755" s="44">
        <v>1456</v>
      </c>
      <c r="L1755" s="44">
        <v>1504</v>
      </c>
      <c r="M1755" s="44">
        <f t="shared" si="82"/>
        <v>169.28571428571428</v>
      </c>
      <c r="N1755" s="44">
        <f t="shared" si="83"/>
        <v>8.5714285714285712</v>
      </c>
    </row>
    <row r="1756" spans="2:14" x14ac:dyDescent="0.2">
      <c r="B1756" s="44">
        <v>2019</v>
      </c>
      <c r="C1756" s="263">
        <v>43756</v>
      </c>
      <c r="D1756" s="264">
        <f t="shared" si="81"/>
        <v>5</v>
      </c>
      <c r="E1756" s="44">
        <v>197</v>
      </c>
      <c r="F1756" s="44">
        <v>11</v>
      </c>
      <c r="G1756" s="44">
        <v>238</v>
      </c>
      <c r="H1756" s="44">
        <v>249</v>
      </c>
      <c r="I1756" s="44">
        <v>1160</v>
      </c>
      <c r="J1756" s="44">
        <v>52</v>
      </c>
      <c r="K1756" s="44">
        <v>1427</v>
      </c>
      <c r="L1756" s="44">
        <v>1479</v>
      </c>
      <c r="M1756" s="44">
        <f t="shared" si="82"/>
        <v>167.57142857142858</v>
      </c>
      <c r="N1756" s="44">
        <f t="shared" si="83"/>
        <v>9.1428571428571423</v>
      </c>
    </row>
    <row r="1757" spans="2:14" x14ac:dyDescent="0.2">
      <c r="B1757" s="44">
        <v>2019</v>
      </c>
      <c r="C1757" s="263">
        <v>43757</v>
      </c>
      <c r="D1757" s="264">
        <f t="shared" si="81"/>
        <v>6</v>
      </c>
      <c r="E1757" s="44">
        <v>154</v>
      </c>
      <c r="F1757" s="44">
        <v>12</v>
      </c>
      <c r="G1757" s="44">
        <v>194</v>
      </c>
      <c r="H1757" s="44">
        <v>206</v>
      </c>
      <c r="I1757" s="44">
        <v>1171</v>
      </c>
      <c r="J1757" s="44">
        <v>54</v>
      </c>
      <c r="K1757" s="44">
        <v>1447</v>
      </c>
      <c r="L1757" s="44">
        <v>1501</v>
      </c>
      <c r="M1757" s="44">
        <f t="shared" si="82"/>
        <v>165.28571428571428</v>
      </c>
      <c r="N1757" s="44">
        <f t="shared" si="83"/>
        <v>9.4285714285714288</v>
      </c>
    </row>
    <row r="1758" spans="2:14" x14ac:dyDescent="0.2">
      <c r="B1758" s="44">
        <v>2019</v>
      </c>
      <c r="C1758" s="263">
        <v>43758</v>
      </c>
      <c r="D1758" s="264">
        <f t="shared" si="81"/>
        <v>7</v>
      </c>
      <c r="E1758" s="44">
        <v>175</v>
      </c>
      <c r="F1758" s="44">
        <v>13</v>
      </c>
      <c r="G1758" s="44">
        <v>253</v>
      </c>
      <c r="H1758" s="44">
        <v>266</v>
      </c>
      <c r="I1758" s="44">
        <v>1185</v>
      </c>
      <c r="J1758" s="44">
        <v>60</v>
      </c>
      <c r="K1758" s="44">
        <v>1479</v>
      </c>
      <c r="L1758" s="44">
        <v>1539</v>
      </c>
      <c r="M1758" s="44">
        <f t="shared" si="82"/>
        <v>164.14285714285714</v>
      </c>
      <c r="N1758" s="44">
        <f t="shared" si="83"/>
        <v>10</v>
      </c>
    </row>
    <row r="1759" spans="2:14" x14ac:dyDescent="0.2">
      <c r="B1759" s="44">
        <v>2019</v>
      </c>
      <c r="C1759" s="263">
        <v>43759</v>
      </c>
      <c r="D1759" s="264">
        <f t="shared" si="81"/>
        <v>1</v>
      </c>
      <c r="E1759" s="44">
        <v>141</v>
      </c>
      <c r="F1759" s="44">
        <v>11</v>
      </c>
      <c r="G1759" s="44">
        <v>177</v>
      </c>
      <c r="H1759" s="44">
        <v>188</v>
      </c>
      <c r="I1759" s="44">
        <v>1173</v>
      </c>
      <c r="J1759" s="44">
        <v>64</v>
      </c>
      <c r="K1759" s="44">
        <v>1466</v>
      </c>
      <c r="L1759" s="44">
        <v>1530</v>
      </c>
      <c r="M1759" s="44">
        <f t="shared" si="82"/>
        <v>161.14285714285714</v>
      </c>
      <c r="N1759" s="44">
        <f t="shared" si="83"/>
        <v>9.7142857142857135</v>
      </c>
    </row>
    <row r="1760" spans="2:14" x14ac:dyDescent="0.2">
      <c r="B1760" s="44">
        <v>2019</v>
      </c>
      <c r="C1760" s="263">
        <v>43760</v>
      </c>
      <c r="D1760" s="264">
        <f t="shared" si="81"/>
        <v>2</v>
      </c>
      <c r="E1760" s="44">
        <v>153</v>
      </c>
      <c r="F1760" s="44">
        <v>7</v>
      </c>
      <c r="G1760" s="44">
        <v>211</v>
      </c>
      <c r="H1760" s="44">
        <v>218</v>
      </c>
      <c r="I1760" s="44">
        <v>1157</v>
      </c>
      <c r="J1760" s="44">
        <v>66</v>
      </c>
      <c r="K1760" s="44">
        <v>1477</v>
      </c>
      <c r="L1760" s="44">
        <v>1543</v>
      </c>
      <c r="M1760" s="44">
        <f t="shared" si="82"/>
        <v>159</v>
      </c>
      <c r="N1760" s="44">
        <f t="shared" si="83"/>
        <v>10</v>
      </c>
    </row>
    <row r="1761" spans="2:14" x14ac:dyDescent="0.2">
      <c r="B1761" s="44">
        <v>2019</v>
      </c>
      <c r="C1761" s="263">
        <v>43761</v>
      </c>
      <c r="D1761" s="264">
        <f t="shared" si="81"/>
        <v>3</v>
      </c>
      <c r="E1761" s="44">
        <v>141</v>
      </c>
      <c r="F1761" s="44">
        <v>9</v>
      </c>
      <c r="G1761" s="44">
        <v>170</v>
      </c>
      <c r="H1761" s="44">
        <v>179</v>
      </c>
      <c r="I1761" s="44">
        <v>1149</v>
      </c>
      <c r="J1761" s="44">
        <v>70</v>
      </c>
      <c r="K1761" s="44">
        <v>1465</v>
      </c>
      <c r="L1761" s="44">
        <v>1535</v>
      </c>
      <c r="M1761" s="44">
        <f t="shared" si="82"/>
        <v>163.42857142857142</v>
      </c>
      <c r="N1761" s="44">
        <f t="shared" si="83"/>
        <v>10.142857142857142</v>
      </c>
    </row>
    <row r="1762" spans="2:14" x14ac:dyDescent="0.2">
      <c r="B1762" s="44">
        <v>2019</v>
      </c>
      <c r="C1762" s="263">
        <v>43762</v>
      </c>
      <c r="D1762" s="264">
        <f t="shared" si="81"/>
        <v>4</v>
      </c>
      <c r="E1762" s="44">
        <v>167</v>
      </c>
      <c r="F1762" s="44">
        <v>5</v>
      </c>
      <c r="G1762" s="44">
        <v>210</v>
      </c>
      <c r="H1762" s="44">
        <v>215</v>
      </c>
      <c r="I1762" s="44">
        <v>1128</v>
      </c>
      <c r="J1762" s="44">
        <v>68</v>
      </c>
      <c r="K1762" s="44">
        <v>1453</v>
      </c>
      <c r="L1762" s="44">
        <v>1521</v>
      </c>
      <c r="M1762" s="44">
        <f t="shared" si="82"/>
        <v>158.14285714285714</v>
      </c>
      <c r="N1762" s="44">
        <f t="shared" si="83"/>
        <v>9.4285714285714288</v>
      </c>
    </row>
    <row r="1763" spans="2:14" x14ac:dyDescent="0.2">
      <c r="B1763" s="44">
        <v>2019</v>
      </c>
      <c r="C1763" s="263">
        <v>43763</v>
      </c>
      <c r="D1763" s="264">
        <f t="shared" si="81"/>
        <v>5</v>
      </c>
      <c r="E1763" s="44">
        <v>182</v>
      </c>
      <c r="F1763" s="44">
        <v>13</v>
      </c>
      <c r="G1763" s="44">
        <v>222</v>
      </c>
      <c r="H1763" s="44">
        <v>235</v>
      </c>
      <c r="I1763" s="44">
        <v>1113</v>
      </c>
      <c r="J1763" s="44">
        <v>70</v>
      </c>
      <c r="K1763" s="44">
        <v>1437</v>
      </c>
      <c r="L1763" s="44">
        <v>1507</v>
      </c>
      <c r="M1763" s="44">
        <f t="shared" si="82"/>
        <v>157.71428571428572</v>
      </c>
      <c r="N1763" s="44">
        <f t="shared" si="83"/>
        <v>8.5714285714285712</v>
      </c>
    </row>
    <row r="1764" spans="2:14" x14ac:dyDescent="0.2">
      <c r="B1764" s="44">
        <v>2019</v>
      </c>
      <c r="C1764" s="263">
        <v>43764</v>
      </c>
      <c r="D1764" s="264">
        <f t="shared" si="81"/>
        <v>6</v>
      </c>
      <c r="E1764" s="44">
        <v>185</v>
      </c>
      <c r="F1764" s="44">
        <v>13</v>
      </c>
      <c r="G1764" s="44">
        <v>243</v>
      </c>
      <c r="H1764" s="44">
        <v>256</v>
      </c>
      <c r="I1764" s="44">
        <v>1144</v>
      </c>
      <c r="J1764" s="44">
        <v>71</v>
      </c>
      <c r="K1764" s="44">
        <v>1486</v>
      </c>
      <c r="L1764" s="44">
        <v>1557</v>
      </c>
      <c r="M1764" s="44">
        <f t="shared" si="82"/>
        <v>155.57142857142858</v>
      </c>
      <c r="N1764" s="44">
        <f t="shared" si="83"/>
        <v>8.4285714285714288</v>
      </c>
    </row>
    <row r="1765" spans="2:14" x14ac:dyDescent="0.2">
      <c r="B1765" s="44">
        <v>2019</v>
      </c>
      <c r="C1765" s="263">
        <v>43765</v>
      </c>
      <c r="D1765" s="264">
        <f t="shared" si="81"/>
        <v>7</v>
      </c>
      <c r="E1765" s="44">
        <v>138</v>
      </c>
      <c r="F1765" s="44">
        <v>8</v>
      </c>
      <c r="G1765" s="44">
        <v>200</v>
      </c>
      <c r="H1765" s="44">
        <v>208</v>
      </c>
      <c r="I1765" s="44">
        <v>1107</v>
      </c>
      <c r="J1765" s="44">
        <v>66</v>
      </c>
      <c r="K1765" s="44">
        <v>1433</v>
      </c>
      <c r="L1765" s="44">
        <v>1499</v>
      </c>
      <c r="M1765" s="44">
        <f t="shared" si="82"/>
        <v>155</v>
      </c>
      <c r="N1765" s="44">
        <f t="shared" si="83"/>
        <v>7.7142857142857144</v>
      </c>
    </row>
    <row r="1766" spans="2:14" x14ac:dyDescent="0.2">
      <c r="B1766" s="44">
        <v>2019</v>
      </c>
      <c r="C1766" s="263">
        <v>43766</v>
      </c>
      <c r="D1766" s="264">
        <f t="shared" si="81"/>
        <v>1</v>
      </c>
      <c r="E1766" s="44">
        <v>138</v>
      </c>
      <c r="F1766" s="44">
        <v>5</v>
      </c>
      <c r="G1766" s="44">
        <v>175</v>
      </c>
      <c r="H1766" s="44">
        <v>180</v>
      </c>
      <c r="I1766" s="44">
        <v>1104</v>
      </c>
      <c r="J1766" s="44">
        <v>60</v>
      </c>
      <c r="K1766" s="44">
        <v>1431</v>
      </c>
      <c r="L1766" s="44">
        <v>1491</v>
      </c>
      <c r="M1766" s="44">
        <f t="shared" si="82"/>
        <v>156</v>
      </c>
      <c r="N1766" s="44">
        <f t="shared" si="83"/>
        <v>8</v>
      </c>
    </row>
    <row r="1767" spans="2:14" x14ac:dyDescent="0.2">
      <c r="B1767" s="44">
        <v>2019</v>
      </c>
      <c r="C1767" s="263">
        <v>43767</v>
      </c>
      <c r="D1767" s="264">
        <f t="shared" si="81"/>
        <v>2</v>
      </c>
      <c r="E1767" s="44">
        <v>138</v>
      </c>
      <c r="F1767" s="44">
        <v>6</v>
      </c>
      <c r="G1767" s="44">
        <v>170</v>
      </c>
      <c r="H1767" s="44">
        <v>176</v>
      </c>
      <c r="I1767" s="44">
        <v>1089</v>
      </c>
      <c r="J1767" s="44">
        <v>59</v>
      </c>
      <c r="K1767" s="44">
        <v>1390</v>
      </c>
      <c r="L1767" s="44">
        <v>1449</v>
      </c>
      <c r="M1767" s="44">
        <f t="shared" si="82"/>
        <v>150.57142857142858</v>
      </c>
      <c r="N1767" s="44">
        <f t="shared" si="83"/>
        <v>7.5714285714285712</v>
      </c>
    </row>
    <row r="1768" spans="2:14" x14ac:dyDescent="0.2">
      <c r="B1768" s="44">
        <v>2019</v>
      </c>
      <c r="C1768" s="263">
        <v>43768</v>
      </c>
      <c r="D1768" s="264">
        <f t="shared" si="81"/>
        <v>3</v>
      </c>
      <c r="E1768" s="44">
        <v>137</v>
      </c>
      <c r="F1768" s="44">
        <v>4</v>
      </c>
      <c r="G1768" s="44">
        <v>165</v>
      </c>
      <c r="H1768" s="44">
        <v>169</v>
      </c>
      <c r="I1768" s="44">
        <v>1085</v>
      </c>
      <c r="J1768" s="44">
        <v>54</v>
      </c>
      <c r="K1768" s="44">
        <v>1385</v>
      </c>
      <c r="L1768" s="44">
        <v>1439</v>
      </c>
      <c r="M1768" s="44">
        <f t="shared" si="82"/>
        <v>143.28571428571428</v>
      </c>
      <c r="N1768" s="44">
        <f t="shared" si="83"/>
        <v>7.1428571428571432</v>
      </c>
    </row>
    <row r="1769" spans="2:14" x14ac:dyDescent="0.2">
      <c r="B1769" s="44">
        <v>2019</v>
      </c>
      <c r="C1769" s="263">
        <v>43769</v>
      </c>
      <c r="D1769" s="264">
        <f t="shared" si="81"/>
        <v>4</v>
      </c>
      <c r="E1769" s="44">
        <v>174</v>
      </c>
      <c r="F1769" s="44">
        <v>7</v>
      </c>
      <c r="G1769" s="44">
        <v>207</v>
      </c>
      <c r="H1769" s="44">
        <v>214</v>
      </c>
      <c r="I1769" s="44">
        <v>1092</v>
      </c>
      <c r="J1769" s="44">
        <v>56</v>
      </c>
      <c r="K1769" s="44">
        <v>1382</v>
      </c>
      <c r="L1769" s="44">
        <v>1438</v>
      </c>
      <c r="M1769" s="44">
        <f t="shared" si="82"/>
        <v>139.14285714285714</v>
      </c>
      <c r="N1769" s="44">
        <f t="shared" si="83"/>
        <v>7.1428571428571432</v>
      </c>
    </row>
    <row r="1770" spans="2:14" x14ac:dyDescent="0.2">
      <c r="B1770" s="44">
        <v>2019</v>
      </c>
      <c r="C1770" s="263">
        <v>43770</v>
      </c>
      <c r="D1770" s="264">
        <f t="shared" si="81"/>
        <v>5</v>
      </c>
      <c r="E1770" s="44">
        <v>144</v>
      </c>
      <c r="F1770" s="44">
        <v>10</v>
      </c>
      <c r="G1770" s="44">
        <v>208</v>
      </c>
      <c r="H1770" s="44">
        <v>218</v>
      </c>
      <c r="I1770" s="44">
        <v>1054</v>
      </c>
      <c r="J1770" s="44">
        <v>53</v>
      </c>
      <c r="K1770" s="44">
        <v>1368</v>
      </c>
      <c r="L1770" s="44">
        <v>1421</v>
      </c>
      <c r="M1770" s="44">
        <f t="shared" si="82"/>
        <v>146.71428571428572</v>
      </c>
      <c r="N1770" s="44">
        <f t="shared" si="83"/>
        <v>7.5714285714285712</v>
      </c>
    </row>
    <row r="1771" spans="2:14" x14ac:dyDescent="0.2">
      <c r="B1771" s="44">
        <v>2019</v>
      </c>
      <c r="C1771" s="263">
        <v>43771</v>
      </c>
      <c r="D1771" s="264">
        <f t="shared" si="81"/>
        <v>6</v>
      </c>
      <c r="E1771" s="44">
        <v>134</v>
      </c>
      <c r="F1771" s="44">
        <v>10</v>
      </c>
      <c r="G1771" s="44">
        <v>207</v>
      </c>
      <c r="H1771" s="44">
        <v>217</v>
      </c>
      <c r="I1771" s="44">
        <v>1003</v>
      </c>
      <c r="J1771" s="44">
        <v>50</v>
      </c>
      <c r="K1771" s="44">
        <v>1332</v>
      </c>
      <c r="L1771" s="44">
        <v>1382</v>
      </c>
      <c r="M1771" s="44">
        <f t="shared" si="82"/>
        <v>152.28571428571428</v>
      </c>
      <c r="N1771" s="44">
        <f t="shared" si="83"/>
        <v>7.1428571428571432</v>
      </c>
    </row>
    <row r="1772" spans="2:14" x14ac:dyDescent="0.2">
      <c r="B1772" s="44">
        <v>2019</v>
      </c>
      <c r="C1772" s="263">
        <v>43772</v>
      </c>
      <c r="D1772" s="264">
        <f t="shared" si="81"/>
        <v>7</v>
      </c>
      <c r="E1772" s="44">
        <v>109</v>
      </c>
      <c r="F1772" s="44">
        <v>8</v>
      </c>
      <c r="G1772" s="44">
        <v>184</v>
      </c>
      <c r="H1772" s="44">
        <v>192</v>
      </c>
      <c r="I1772" s="44">
        <v>974</v>
      </c>
      <c r="J1772" s="44">
        <v>50</v>
      </c>
      <c r="K1772" s="44">
        <v>1316</v>
      </c>
      <c r="L1772" s="44">
        <v>1366</v>
      </c>
      <c r="M1772" s="44">
        <f t="shared" si="82"/>
        <v>157.14285714285714</v>
      </c>
      <c r="N1772" s="44">
        <f t="shared" si="83"/>
        <v>8.5714285714285712</v>
      </c>
    </row>
    <row r="1773" spans="2:14" x14ac:dyDescent="0.2">
      <c r="B1773" s="44">
        <v>2019</v>
      </c>
      <c r="C1773" s="263">
        <v>43773</v>
      </c>
      <c r="D1773" s="264">
        <f t="shared" si="81"/>
        <v>1</v>
      </c>
      <c r="E1773" s="44">
        <v>191</v>
      </c>
      <c r="F1773" s="44">
        <v>8</v>
      </c>
      <c r="G1773" s="44">
        <v>234</v>
      </c>
      <c r="H1773" s="44">
        <v>242</v>
      </c>
      <c r="I1773" s="44">
        <v>1027</v>
      </c>
      <c r="J1773" s="44">
        <v>53</v>
      </c>
      <c r="K1773" s="44">
        <v>1375</v>
      </c>
      <c r="L1773" s="44">
        <v>1428</v>
      </c>
      <c r="M1773" s="44">
        <f t="shared" si="82"/>
        <v>159.28571428571428</v>
      </c>
      <c r="N1773" s="44">
        <f t="shared" si="83"/>
        <v>9.1428571428571423</v>
      </c>
    </row>
    <row r="1774" spans="2:14" x14ac:dyDescent="0.2">
      <c r="B1774" s="44">
        <v>2019</v>
      </c>
      <c r="C1774" s="263">
        <v>43774</v>
      </c>
      <c r="D1774" s="264">
        <f t="shared" si="81"/>
        <v>2</v>
      </c>
      <c r="E1774" s="44">
        <v>177</v>
      </c>
      <c r="F1774" s="44">
        <v>3</v>
      </c>
      <c r="G1774" s="44">
        <v>215</v>
      </c>
      <c r="H1774" s="44">
        <v>218</v>
      </c>
      <c r="I1774" s="44">
        <v>1066</v>
      </c>
      <c r="J1774" s="44">
        <v>50</v>
      </c>
      <c r="K1774" s="44">
        <v>1420</v>
      </c>
      <c r="L1774" s="44">
        <v>1470</v>
      </c>
      <c r="M1774" s="44">
        <f t="shared" si="82"/>
        <v>163.28571428571428</v>
      </c>
      <c r="N1774" s="44">
        <f t="shared" si="83"/>
        <v>8.7142857142857135</v>
      </c>
    </row>
    <row r="1775" spans="2:14" x14ac:dyDescent="0.2">
      <c r="B1775" s="44">
        <v>2019</v>
      </c>
      <c r="C1775" s="263">
        <v>43775</v>
      </c>
      <c r="D1775" s="264">
        <f t="shared" si="81"/>
        <v>3</v>
      </c>
      <c r="E1775" s="44">
        <v>171</v>
      </c>
      <c r="F1775" s="44">
        <v>14</v>
      </c>
      <c r="G1775" s="44">
        <v>191</v>
      </c>
      <c r="H1775" s="44">
        <v>205</v>
      </c>
      <c r="I1775" s="44">
        <v>1100</v>
      </c>
      <c r="J1775" s="44">
        <v>60</v>
      </c>
      <c r="K1775" s="44">
        <v>1446</v>
      </c>
      <c r="L1775" s="44">
        <v>1506</v>
      </c>
      <c r="M1775" s="44">
        <f t="shared" si="82"/>
        <v>163.71428571428572</v>
      </c>
      <c r="N1775" s="44">
        <f t="shared" si="83"/>
        <v>8.4285714285714288</v>
      </c>
    </row>
    <row r="1776" spans="2:14" x14ac:dyDescent="0.2">
      <c r="B1776" s="44">
        <v>2019</v>
      </c>
      <c r="C1776" s="263">
        <v>43776</v>
      </c>
      <c r="D1776" s="264">
        <f t="shared" si="81"/>
        <v>4</v>
      </c>
      <c r="E1776" s="44">
        <v>189</v>
      </c>
      <c r="F1776" s="44">
        <v>11</v>
      </c>
      <c r="G1776" s="44">
        <v>205</v>
      </c>
      <c r="H1776" s="44">
        <v>216</v>
      </c>
      <c r="I1776" s="44">
        <v>1115</v>
      </c>
      <c r="J1776" s="44">
        <v>64</v>
      </c>
      <c r="K1776" s="44">
        <v>1444</v>
      </c>
      <c r="L1776" s="44">
        <v>1508</v>
      </c>
      <c r="M1776" s="44">
        <f t="shared" si="82"/>
        <v>163.28571428571428</v>
      </c>
      <c r="N1776" s="44">
        <f t="shared" si="83"/>
        <v>8.2857142857142865</v>
      </c>
    </row>
    <row r="1777" spans="2:14" x14ac:dyDescent="0.2">
      <c r="B1777" s="44">
        <v>2019</v>
      </c>
      <c r="C1777" s="263">
        <v>43777</v>
      </c>
      <c r="D1777" s="264">
        <f t="shared" si="81"/>
        <v>5</v>
      </c>
      <c r="E1777" s="44">
        <v>172</v>
      </c>
      <c r="F1777" s="44">
        <v>7</v>
      </c>
      <c r="G1777" s="44">
        <v>203</v>
      </c>
      <c r="H1777" s="44">
        <v>210</v>
      </c>
      <c r="I1777" s="44">
        <v>1143</v>
      </c>
      <c r="J1777" s="44">
        <v>61</v>
      </c>
      <c r="K1777" s="44">
        <v>1439</v>
      </c>
      <c r="L1777" s="44">
        <v>1500</v>
      </c>
      <c r="M1777" s="44">
        <f t="shared" si="82"/>
        <v>149.71428571428572</v>
      </c>
      <c r="N1777" s="44">
        <f t="shared" si="83"/>
        <v>7.7142857142857144</v>
      </c>
    </row>
    <row r="1778" spans="2:14" x14ac:dyDescent="0.2">
      <c r="B1778" s="44">
        <v>2019</v>
      </c>
      <c r="C1778" s="263">
        <v>43778</v>
      </c>
      <c r="D1778" s="264">
        <f t="shared" si="81"/>
        <v>6</v>
      </c>
      <c r="E1778" s="44">
        <v>137</v>
      </c>
      <c r="F1778" s="44">
        <v>8</v>
      </c>
      <c r="G1778" s="44">
        <v>185</v>
      </c>
      <c r="H1778" s="44">
        <v>193</v>
      </c>
      <c r="I1778" s="44">
        <v>1146</v>
      </c>
      <c r="J1778" s="44">
        <v>59</v>
      </c>
      <c r="K1778" s="44">
        <v>1417</v>
      </c>
      <c r="L1778" s="44">
        <v>1476</v>
      </c>
      <c r="M1778" s="44">
        <f t="shared" si="82"/>
        <v>151.85714285714286</v>
      </c>
      <c r="N1778" s="44">
        <f t="shared" si="83"/>
        <v>8.5714285714285712</v>
      </c>
    </row>
    <row r="1779" spans="2:14" x14ac:dyDescent="0.2">
      <c r="B1779" s="44">
        <v>2019</v>
      </c>
      <c r="C1779" s="263">
        <v>43779</v>
      </c>
      <c r="D1779" s="264">
        <f t="shared" si="81"/>
        <v>7</v>
      </c>
      <c r="E1779" s="44">
        <v>106</v>
      </c>
      <c r="F1779" s="44">
        <v>7</v>
      </c>
      <c r="G1779" s="44">
        <v>145</v>
      </c>
      <c r="H1779" s="44">
        <v>152</v>
      </c>
      <c r="I1779" s="44">
        <v>1143</v>
      </c>
      <c r="J1779" s="44">
        <v>58</v>
      </c>
      <c r="K1779" s="44">
        <v>1378</v>
      </c>
      <c r="L1779" s="44">
        <v>1436</v>
      </c>
      <c r="M1779" s="44">
        <f t="shared" si="82"/>
        <v>150.28571428571428</v>
      </c>
      <c r="N1779" s="44">
        <f t="shared" si="83"/>
        <v>7</v>
      </c>
    </row>
    <row r="1780" spans="2:14" x14ac:dyDescent="0.2">
      <c r="B1780" s="44">
        <v>2019</v>
      </c>
      <c r="C1780" s="263">
        <v>43780</v>
      </c>
      <c r="D1780" s="264">
        <f t="shared" si="81"/>
        <v>1</v>
      </c>
      <c r="E1780" s="44">
        <v>96</v>
      </c>
      <c r="F1780" s="44">
        <v>4</v>
      </c>
      <c r="G1780" s="44">
        <v>136</v>
      </c>
      <c r="H1780" s="44">
        <v>140</v>
      </c>
      <c r="I1780" s="44">
        <v>1048</v>
      </c>
      <c r="J1780" s="44">
        <v>54</v>
      </c>
      <c r="K1780" s="44">
        <v>1280</v>
      </c>
      <c r="L1780" s="44">
        <v>1334</v>
      </c>
      <c r="M1780" s="44">
        <f t="shared" si="82"/>
        <v>143.85714285714286</v>
      </c>
      <c r="N1780" s="44">
        <f t="shared" si="83"/>
        <v>6.8571428571428568</v>
      </c>
    </row>
    <row r="1781" spans="2:14" x14ac:dyDescent="0.2">
      <c r="B1781" s="44">
        <v>2019</v>
      </c>
      <c r="C1781" s="263">
        <v>43781</v>
      </c>
      <c r="D1781" s="264">
        <f t="shared" si="81"/>
        <v>2</v>
      </c>
      <c r="E1781" s="44">
        <v>192</v>
      </c>
      <c r="F1781" s="44">
        <v>9</v>
      </c>
      <c r="G1781" s="44">
        <v>226</v>
      </c>
      <c r="H1781" s="44">
        <v>235</v>
      </c>
      <c r="I1781" s="44">
        <v>1063</v>
      </c>
      <c r="J1781" s="44">
        <v>60</v>
      </c>
      <c r="K1781" s="44">
        <v>1291</v>
      </c>
      <c r="L1781" s="44">
        <v>1351</v>
      </c>
      <c r="M1781" s="44">
        <f t="shared" si="82"/>
        <v>148.57142857142858</v>
      </c>
      <c r="N1781" s="44">
        <f t="shared" si="83"/>
        <v>7.5714285714285712</v>
      </c>
    </row>
    <row r="1782" spans="2:14" x14ac:dyDescent="0.2">
      <c r="B1782" s="44">
        <v>2019</v>
      </c>
      <c r="C1782" s="263">
        <v>43782</v>
      </c>
      <c r="D1782" s="264">
        <f t="shared" si="81"/>
        <v>3</v>
      </c>
      <c r="E1782" s="44">
        <v>160</v>
      </c>
      <c r="F1782" s="44">
        <v>3</v>
      </c>
      <c r="G1782" s="44">
        <v>191</v>
      </c>
      <c r="H1782" s="44">
        <v>194</v>
      </c>
      <c r="I1782" s="44">
        <v>1052</v>
      </c>
      <c r="J1782" s="44">
        <v>49</v>
      </c>
      <c r="K1782" s="44">
        <v>1291</v>
      </c>
      <c r="L1782" s="44">
        <v>1340</v>
      </c>
      <c r="M1782" s="44">
        <f t="shared" si="82"/>
        <v>148.42857142857142</v>
      </c>
      <c r="N1782" s="44">
        <f t="shared" si="83"/>
        <v>7.8571428571428568</v>
      </c>
    </row>
    <row r="1783" spans="2:14" x14ac:dyDescent="0.2">
      <c r="B1783" s="44">
        <v>2019</v>
      </c>
      <c r="C1783" s="263">
        <v>43783</v>
      </c>
      <c r="D1783" s="264">
        <f t="shared" si="81"/>
        <v>4</v>
      </c>
      <c r="E1783" s="44">
        <v>144</v>
      </c>
      <c r="F1783" s="44">
        <v>10</v>
      </c>
      <c r="G1783" s="44">
        <v>173</v>
      </c>
      <c r="H1783" s="44">
        <v>183</v>
      </c>
      <c r="I1783" s="44">
        <v>1007</v>
      </c>
      <c r="J1783" s="44">
        <v>48</v>
      </c>
      <c r="K1783" s="44">
        <v>1259</v>
      </c>
      <c r="L1783" s="44">
        <v>1307</v>
      </c>
      <c r="M1783" s="44">
        <f t="shared" si="82"/>
        <v>145.85714285714286</v>
      </c>
      <c r="N1783" s="44">
        <f t="shared" si="83"/>
        <v>7</v>
      </c>
    </row>
    <row r="1784" spans="2:14" x14ac:dyDescent="0.2">
      <c r="B1784" s="44">
        <v>2019</v>
      </c>
      <c r="C1784" s="263">
        <v>43784</v>
      </c>
      <c r="D1784" s="264">
        <f t="shared" si="81"/>
        <v>5</v>
      </c>
      <c r="E1784" s="44">
        <v>205</v>
      </c>
      <c r="F1784" s="44">
        <v>12</v>
      </c>
      <c r="G1784" s="44">
        <v>247</v>
      </c>
      <c r="H1784" s="44">
        <v>259</v>
      </c>
      <c r="I1784" s="44">
        <v>1040</v>
      </c>
      <c r="J1784" s="44">
        <v>53</v>
      </c>
      <c r="K1784" s="44">
        <v>1303</v>
      </c>
      <c r="L1784" s="44">
        <v>1356</v>
      </c>
      <c r="M1784" s="44">
        <f t="shared" si="82"/>
        <v>155.85714285714286</v>
      </c>
      <c r="N1784" s="44">
        <f t="shared" si="83"/>
        <v>7.5714285714285712</v>
      </c>
    </row>
    <row r="1785" spans="2:14" x14ac:dyDescent="0.2">
      <c r="B1785" s="44">
        <v>2019</v>
      </c>
      <c r="C1785" s="263">
        <v>43785</v>
      </c>
      <c r="D1785" s="264">
        <f t="shared" si="81"/>
        <v>6</v>
      </c>
      <c r="E1785" s="44">
        <v>136</v>
      </c>
      <c r="F1785" s="44">
        <v>10</v>
      </c>
      <c r="G1785" s="44">
        <v>177</v>
      </c>
      <c r="H1785" s="44">
        <v>187</v>
      </c>
      <c r="I1785" s="44">
        <v>1039</v>
      </c>
      <c r="J1785" s="44">
        <v>55</v>
      </c>
      <c r="K1785" s="44">
        <v>1295</v>
      </c>
      <c r="L1785" s="44">
        <v>1350</v>
      </c>
      <c r="M1785" s="44">
        <f t="shared" si="82"/>
        <v>152</v>
      </c>
      <c r="N1785" s="44">
        <f t="shared" si="83"/>
        <v>7</v>
      </c>
    </row>
    <row r="1786" spans="2:14" x14ac:dyDescent="0.2">
      <c r="B1786" s="44">
        <v>2019</v>
      </c>
      <c r="C1786" s="263">
        <v>43786</v>
      </c>
      <c r="D1786" s="264">
        <f t="shared" si="81"/>
        <v>7</v>
      </c>
      <c r="E1786" s="44">
        <v>88</v>
      </c>
      <c r="F1786" s="44">
        <v>1</v>
      </c>
      <c r="G1786" s="44">
        <v>123</v>
      </c>
      <c r="H1786" s="44">
        <v>124</v>
      </c>
      <c r="I1786" s="44">
        <v>1021</v>
      </c>
      <c r="J1786" s="44">
        <v>49</v>
      </c>
      <c r="K1786" s="44">
        <v>1273</v>
      </c>
      <c r="L1786" s="44">
        <v>1322</v>
      </c>
      <c r="M1786" s="44">
        <f t="shared" si="82"/>
        <v>149.57142857142858</v>
      </c>
      <c r="N1786" s="44">
        <f t="shared" si="83"/>
        <v>7.1428571428571432</v>
      </c>
    </row>
    <row r="1787" spans="2:14" x14ac:dyDescent="0.2">
      <c r="B1787" s="44">
        <v>2019</v>
      </c>
      <c r="C1787" s="263">
        <v>43787</v>
      </c>
      <c r="D1787" s="264">
        <f t="shared" si="81"/>
        <v>1</v>
      </c>
      <c r="E1787" s="44">
        <v>166</v>
      </c>
      <c r="F1787" s="44">
        <v>8</v>
      </c>
      <c r="G1787" s="44">
        <v>193</v>
      </c>
      <c r="H1787" s="44">
        <v>201</v>
      </c>
      <c r="I1787" s="44">
        <v>1091</v>
      </c>
      <c r="J1787" s="44">
        <v>53</v>
      </c>
      <c r="K1787" s="44">
        <v>1330</v>
      </c>
      <c r="L1787" s="44">
        <v>1383</v>
      </c>
      <c r="M1787" s="44">
        <f t="shared" si="82"/>
        <v>153.28571428571428</v>
      </c>
      <c r="N1787" s="44">
        <f t="shared" si="83"/>
        <v>7</v>
      </c>
    </row>
    <row r="1788" spans="2:14" x14ac:dyDescent="0.2">
      <c r="B1788" s="44">
        <v>2019</v>
      </c>
      <c r="C1788" s="263">
        <v>43788</v>
      </c>
      <c r="D1788" s="264">
        <f t="shared" si="81"/>
        <v>2</v>
      </c>
      <c r="E1788" s="44">
        <v>165</v>
      </c>
      <c r="F1788" s="44">
        <v>5</v>
      </c>
      <c r="G1788" s="44">
        <v>202</v>
      </c>
      <c r="H1788" s="44">
        <v>207</v>
      </c>
      <c r="I1788" s="44">
        <v>1064</v>
      </c>
      <c r="J1788" s="44">
        <v>49</v>
      </c>
      <c r="K1788" s="44">
        <v>1306</v>
      </c>
      <c r="L1788" s="44">
        <v>1355</v>
      </c>
      <c r="M1788" s="44">
        <f t="shared" si="82"/>
        <v>154</v>
      </c>
      <c r="N1788" s="44">
        <f t="shared" si="83"/>
        <v>7.7142857142857144</v>
      </c>
    </row>
    <row r="1789" spans="2:14" x14ac:dyDescent="0.2">
      <c r="B1789" s="44">
        <v>2019</v>
      </c>
      <c r="C1789" s="263">
        <v>43789</v>
      </c>
      <c r="D1789" s="264">
        <f t="shared" si="81"/>
        <v>3</v>
      </c>
      <c r="E1789" s="44">
        <v>143</v>
      </c>
      <c r="F1789" s="44">
        <v>4</v>
      </c>
      <c r="G1789" s="44">
        <v>159</v>
      </c>
      <c r="H1789" s="44">
        <v>163</v>
      </c>
      <c r="I1789" s="44">
        <v>1047</v>
      </c>
      <c r="J1789" s="44">
        <v>50</v>
      </c>
      <c r="K1789" s="44">
        <v>1274</v>
      </c>
      <c r="L1789" s="44">
        <v>1324</v>
      </c>
      <c r="M1789" s="44">
        <f t="shared" si="82"/>
        <v>155</v>
      </c>
      <c r="N1789" s="44">
        <f t="shared" si="83"/>
        <v>8.5714285714285712</v>
      </c>
    </row>
    <row r="1790" spans="2:14" x14ac:dyDescent="0.2">
      <c r="B1790" s="44">
        <v>2019</v>
      </c>
      <c r="C1790" s="263">
        <v>43790</v>
      </c>
      <c r="D1790" s="264">
        <f t="shared" si="81"/>
        <v>4</v>
      </c>
      <c r="E1790" s="44">
        <v>170</v>
      </c>
      <c r="F1790" s="44">
        <v>9</v>
      </c>
      <c r="G1790" s="44">
        <v>191</v>
      </c>
      <c r="H1790" s="44">
        <v>200</v>
      </c>
      <c r="I1790" s="44">
        <v>1073</v>
      </c>
      <c r="J1790" s="44">
        <v>49</v>
      </c>
      <c r="K1790" s="44">
        <v>1292</v>
      </c>
      <c r="L1790" s="44">
        <v>1341</v>
      </c>
      <c r="M1790" s="44">
        <f t="shared" si="82"/>
        <v>158.42857142857142</v>
      </c>
      <c r="N1790" s="44">
        <f t="shared" si="83"/>
        <v>10.142857142857142</v>
      </c>
    </row>
    <row r="1791" spans="2:14" x14ac:dyDescent="0.2">
      <c r="B1791" s="44">
        <v>2019</v>
      </c>
      <c r="C1791" s="263">
        <v>43791</v>
      </c>
      <c r="D1791" s="264">
        <f t="shared" si="81"/>
        <v>5</v>
      </c>
      <c r="E1791" s="44">
        <v>210</v>
      </c>
      <c r="F1791" s="44">
        <v>17</v>
      </c>
      <c r="G1791" s="44">
        <v>240</v>
      </c>
      <c r="H1791" s="44">
        <v>257</v>
      </c>
      <c r="I1791" s="44">
        <v>1078</v>
      </c>
      <c r="J1791" s="44">
        <v>54</v>
      </c>
      <c r="K1791" s="44">
        <v>1285</v>
      </c>
      <c r="L1791" s="44">
        <v>1339</v>
      </c>
      <c r="M1791" s="44">
        <f t="shared" si="82"/>
        <v>159</v>
      </c>
      <c r="N1791" s="44">
        <f t="shared" si="83"/>
        <v>10.571428571428571</v>
      </c>
    </row>
    <row r="1792" spans="2:14" x14ac:dyDescent="0.2">
      <c r="B1792" s="44">
        <v>2019</v>
      </c>
      <c r="C1792" s="263">
        <v>43792</v>
      </c>
      <c r="D1792" s="264">
        <f t="shared" si="81"/>
        <v>6</v>
      </c>
      <c r="E1792" s="44">
        <v>143</v>
      </c>
      <c r="F1792" s="44">
        <v>16</v>
      </c>
      <c r="G1792" s="44">
        <v>187</v>
      </c>
      <c r="H1792" s="44">
        <v>203</v>
      </c>
      <c r="I1792" s="44">
        <v>1085</v>
      </c>
      <c r="J1792" s="44">
        <v>60</v>
      </c>
      <c r="K1792" s="44">
        <v>1295</v>
      </c>
      <c r="L1792" s="44">
        <v>1355</v>
      </c>
      <c r="M1792" s="44">
        <f t="shared" si="82"/>
        <v>157</v>
      </c>
      <c r="N1792" s="44">
        <f t="shared" si="83"/>
        <v>10.857142857142858</v>
      </c>
    </row>
    <row r="1793" spans="2:14" x14ac:dyDescent="0.2">
      <c r="B1793" s="44">
        <v>2019</v>
      </c>
      <c r="C1793" s="263">
        <v>43793</v>
      </c>
      <c r="D1793" s="264">
        <f t="shared" si="81"/>
        <v>7</v>
      </c>
      <c r="E1793" s="44">
        <v>112</v>
      </c>
      <c r="F1793" s="44">
        <v>12</v>
      </c>
      <c r="G1793" s="44">
        <v>161</v>
      </c>
      <c r="H1793" s="44">
        <v>173</v>
      </c>
      <c r="I1793" s="44">
        <v>1109</v>
      </c>
      <c r="J1793" s="44">
        <v>71</v>
      </c>
      <c r="K1793" s="44">
        <v>1333</v>
      </c>
      <c r="L1793" s="44">
        <v>1404</v>
      </c>
      <c r="M1793" s="44">
        <f t="shared" si="82"/>
        <v>160.57142857142858</v>
      </c>
      <c r="N1793" s="44">
        <f t="shared" si="83"/>
        <v>11.714285714285714</v>
      </c>
    </row>
    <row r="1794" spans="2:14" x14ac:dyDescent="0.2">
      <c r="B1794" s="44">
        <v>2019</v>
      </c>
      <c r="C1794" s="263">
        <v>43794</v>
      </c>
      <c r="D1794" s="264">
        <f t="shared" si="81"/>
        <v>1</v>
      </c>
      <c r="E1794" s="44">
        <v>170</v>
      </c>
      <c r="F1794" s="44">
        <v>11</v>
      </c>
      <c r="G1794" s="44">
        <v>206</v>
      </c>
      <c r="H1794" s="44">
        <v>217</v>
      </c>
      <c r="I1794" s="44">
        <v>1113</v>
      </c>
      <c r="J1794" s="44">
        <v>74</v>
      </c>
      <c r="K1794" s="44">
        <v>1346</v>
      </c>
      <c r="L1794" s="44">
        <v>1420</v>
      </c>
      <c r="M1794" s="44">
        <f t="shared" si="82"/>
        <v>157.28571428571428</v>
      </c>
      <c r="N1794" s="44">
        <f t="shared" si="83"/>
        <v>10.857142857142858</v>
      </c>
    </row>
    <row r="1795" spans="2:14" x14ac:dyDescent="0.2">
      <c r="B1795" s="44">
        <v>2019</v>
      </c>
      <c r="C1795" s="263">
        <v>43795</v>
      </c>
      <c r="D1795" s="264">
        <f t="shared" si="81"/>
        <v>2</v>
      </c>
      <c r="E1795" s="44">
        <v>151</v>
      </c>
      <c r="F1795" s="44">
        <v>7</v>
      </c>
      <c r="G1795" s="44">
        <v>169</v>
      </c>
      <c r="H1795" s="44">
        <v>176</v>
      </c>
      <c r="I1795" s="44">
        <v>1099</v>
      </c>
      <c r="J1795" s="44">
        <v>76</v>
      </c>
      <c r="K1795" s="44">
        <v>1313</v>
      </c>
      <c r="L1795" s="44">
        <v>1389</v>
      </c>
      <c r="M1795" s="44">
        <f t="shared" si="82"/>
        <v>154.57142857142858</v>
      </c>
      <c r="N1795" s="44">
        <f t="shared" si="83"/>
        <v>10.285714285714286</v>
      </c>
    </row>
    <row r="1796" spans="2:14" x14ac:dyDescent="0.2">
      <c r="B1796" s="44">
        <v>2019</v>
      </c>
      <c r="C1796" s="263">
        <v>43796</v>
      </c>
      <c r="D1796" s="264">
        <f t="shared" si="81"/>
        <v>3</v>
      </c>
      <c r="E1796" s="44">
        <v>168</v>
      </c>
      <c r="F1796" s="44">
        <v>10</v>
      </c>
      <c r="G1796" s="44">
        <v>196</v>
      </c>
      <c r="H1796" s="44">
        <v>206</v>
      </c>
      <c r="I1796" s="44">
        <v>1124</v>
      </c>
      <c r="J1796" s="44">
        <v>82</v>
      </c>
      <c r="K1796" s="44">
        <v>1350</v>
      </c>
      <c r="L1796" s="44">
        <v>1432</v>
      </c>
      <c r="M1796" s="44">
        <f t="shared" si="82"/>
        <v>153.85714285714286</v>
      </c>
      <c r="N1796" s="44">
        <f t="shared" si="83"/>
        <v>9</v>
      </c>
    </row>
    <row r="1797" spans="2:14" x14ac:dyDescent="0.2">
      <c r="B1797" s="44">
        <v>2019</v>
      </c>
      <c r="C1797" s="263">
        <v>43797</v>
      </c>
      <c r="D1797" s="264">
        <f t="shared" si="81"/>
        <v>4</v>
      </c>
      <c r="E1797" s="44">
        <v>147</v>
      </c>
      <c r="F1797" s="44">
        <v>3</v>
      </c>
      <c r="G1797" s="44">
        <v>171</v>
      </c>
      <c r="H1797" s="44">
        <v>174</v>
      </c>
      <c r="I1797" s="44">
        <v>1101</v>
      </c>
      <c r="J1797" s="44">
        <v>76</v>
      </c>
      <c r="K1797" s="44">
        <v>1330</v>
      </c>
      <c r="L1797" s="44">
        <v>1406</v>
      </c>
      <c r="M1797" s="44">
        <f t="shared" si="82"/>
        <v>153.85714285714286</v>
      </c>
      <c r="N1797" s="44">
        <f t="shared" si="83"/>
        <v>7.7142857142857144</v>
      </c>
    </row>
    <row r="1798" spans="2:14" x14ac:dyDescent="0.2">
      <c r="B1798" s="44">
        <v>2019</v>
      </c>
      <c r="C1798" s="263">
        <v>43798</v>
      </c>
      <c r="D1798" s="264">
        <f t="shared" ref="D1798:D1861" si="84">IF(WEEKDAY(C1798)-1=0,7,WEEKDAY(C1798)-1)</f>
        <v>5</v>
      </c>
      <c r="E1798" s="44">
        <v>191</v>
      </c>
      <c r="F1798" s="44">
        <v>13</v>
      </c>
      <c r="G1798" s="44">
        <v>226</v>
      </c>
      <c r="H1798" s="44">
        <v>239</v>
      </c>
      <c r="I1798" s="44">
        <v>1082</v>
      </c>
      <c r="J1798" s="44">
        <v>72</v>
      </c>
      <c r="K1798" s="44">
        <v>1316</v>
      </c>
      <c r="L1798" s="44">
        <v>1388</v>
      </c>
      <c r="M1798" s="44">
        <f t="shared" si="82"/>
        <v>156.14285714285714</v>
      </c>
      <c r="N1798" s="44">
        <f t="shared" si="83"/>
        <v>8</v>
      </c>
    </row>
    <row r="1799" spans="2:14" x14ac:dyDescent="0.2">
      <c r="B1799" s="44">
        <v>2019</v>
      </c>
      <c r="C1799" s="263">
        <v>43799</v>
      </c>
      <c r="D1799" s="264">
        <f t="shared" si="84"/>
        <v>6</v>
      </c>
      <c r="E1799" s="44">
        <v>138</v>
      </c>
      <c r="F1799" s="44">
        <v>7</v>
      </c>
      <c r="G1799" s="44">
        <v>192</v>
      </c>
      <c r="H1799" s="44">
        <v>199</v>
      </c>
      <c r="I1799" s="44">
        <v>1077</v>
      </c>
      <c r="J1799" s="44">
        <v>63</v>
      </c>
      <c r="K1799" s="44">
        <v>1321</v>
      </c>
      <c r="L1799" s="44">
        <v>1384</v>
      </c>
      <c r="M1799" s="44">
        <f t="shared" si="82"/>
        <v>162</v>
      </c>
      <c r="N1799" s="44">
        <f t="shared" si="83"/>
        <v>7.5714285714285712</v>
      </c>
    </row>
    <row r="1800" spans="2:14" x14ac:dyDescent="0.2">
      <c r="B1800" s="44">
        <v>2019</v>
      </c>
      <c r="C1800" s="263">
        <v>43800</v>
      </c>
      <c r="D1800" s="264">
        <f t="shared" si="84"/>
        <v>7</v>
      </c>
      <c r="E1800" s="44">
        <v>112</v>
      </c>
      <c r="F1800" s="44">
        <v>3</v>
      </c>
      <c r="G1800" s="44">
        <v>174</v>
      </c>
      <c r="H1800" s="44">
        <v>177</v>
      </c>
      <c r="I1800" s="44">
        <v>1077</v>
      </c>
      <c r="J1800" s="44">
        <v>54</v>
      </c>
      <c r="K1800" s="44">
        <v>1334</v>
      </c>
      <c r="L1800" s="44">
        <v>1388</v>
      </c>
      <c r="M1800" s="44">
        <f t="shared" si="82"/>
        <v>165.71428571428572</v>
      </c>
      <c r="N1800" s="44">
        <f t="shared" si="83"/>
        <v>7.5714285714285712</v>
      </c>
    </row>
    <row r="1801" spans="2:14" x14ac:dyDescent="0.2">
      <c r="B1801" s="44">
        <v>2019</v>
      </c>
      <c r="C1801" s="263">
        <v>43801</v>
      </c>
      <c r="D1801" s="264">
        <f t="shared" si="84"/>
        <v>1</v>
      </c>
      <c r="E1801" s="44">
        <v>186</v>
      </c>
      <c r="F1801" s="44">
        <v>13</v>
      </c>
      <c r="G1801" s="44">
        <v>229</v>
      </c>
      <c r="H1801" s="44">
        <v>242</v>
      </c>
      <c r="I1801" s="44">
        <v>1093</v>
      </c>
      <c r="J1801" s="44">
        <v>56</v>
      </c>
      <c r="K1801" s="44">
        <v>1357</v>
      </c>
      <c r="L1801" s="44">
        <v>1413</v>
      </c>
      <c r="M1801" s="44">
        <f t="shared" ref="M1801:M1864" si="85">(E1798+E1799+E1800+E1801+E1802+E1803+E1804)/7</f>
        <v>168.14285714285714</v>
      </c>
      <c r="N1801" s="44">
        <f t="shared" ref="N1801:N1864" si="86">(F1798+F1799+F1800+F1801+F1802+F1803+F1804)/7</f>
        <v>9.2857142857142865</v>
      </c>
    </row>
    <row r="1802" spans="2:14" x14ac:dyDescent="0.2">
      <c r="B1802" s="44">
        <v>2019</v>
      </c>
      <c r="C1802" s="263">
        <v>43802</v>
      </c>
      <c r="D1802" s="264">
        <f t="shared" si="84"/>
        <v>2</v>
      </c>
      <c r="E1802" s="44">
        <v>192</v>
      </c>
      <c r="F1802" s="44">
        <v>4</v>
      </c>
      <c r="G1802" s="44">
        <v>241</v>
      </c>
      <c r="H1802" s="44">
        <v>245</v>
      </c>
      <c r="I1802" s="44">
        <v>1134</v>
      </c>
      <c r="J1802" s="44">
        <v>53</v>
      </c>
      <c r="K1802" s="44">
        <v>1429</v>
      </c>
      <c r="L1802" s="44">
        <v>1482</v>
      </c>
      <c r="M1802" s="44">
        <f t="shared" si="85"/>
        <v>170</v>
      </c>
      <c r="N1802" s="44">
        <f t="shared" si="86"/>
        <v>9.7142857142857135</v>
      </c>
    </row>
    <row r="1803" spans="2:14" x14ac:dyDescent="0.2">
      <c r="B1803" s="44">
        <v>2019</v>
      </c>
      <c r="C1803" s="263">
        <v>43803</v>
      </c>
      <c r="D1803" s="264">
        <f t="shared" si="84"/>
        <v>3</v>
      </c>
      <c r="E1803" s="44">
        <v>194</v>
      </c>
      <c r="F1803" s="44">
        <v>10</v>
      </c>
      <c r="G1803" s="44">
        <v>251</v>
      </c>
      <c r="H1803" s="44">
        <v>261</v>
      </c>
      <c r="I1803" s="44">
        <v>1160</v>
      </c>
      <c r="J1803" s="44">
        <v>53</v>
      </c>
      <c r="K1803" s="44">
        <v>1484</v>
      </c>
      <c r="L1803" s="44">
        <v>1537</v>
      </c>
      <c r="M1803" s="44">
        <f t="shared" si="85"/>
        <v>173</v>
      </c>
      <c r="N1803" s="44">
        <f t="shared" si="86"/>
        <v>10</v>
      </c>
    </row>
    <row r="1804" spans="2:14" x14ac:dyDescent="0.2">
      <c r="B1804" s="44">
        <v>2019</v>
      </c>
      <c r="C1804" s="263">
        <v>43804</v>
      </c>
      <c r="D1804" s="264">
        <f t="shared" si="84"/>
        <v>4</v>
      </c>
      <c r="E1804" s="44">
        <v>164</v>
      </c>
      <c r="F1804" s="44">
        <v>15</v>
      </c>
      <c r="G1804" s="44">
        <v>194</v>
      </c>
      <c r="H1804" s="44">
        <v>209</v>
      </c>
      <c r="I1804" s="44">
        <v>1177</v>
      </c>
      <c r="J1804" s="44">
        <v>65</v>
      </c>
      <c r="K1804" s="44">
        <v>1507</v>
      </c>
      <c r="L1804" s="44">
        <v>1572</v>
      </c>
      <c r="M1804" s="44">
        <f t="shared" si="85"/>
        <v>175.14285714285714</v>
      </c>
      <c r="N1804" s="44">
        <f t="shared" si="86"/>
        <v>11.571428571428571</v>
      </c>
    </row>
    <row r="1805" spans="2:14" x14ac:dyDescent="0.2">
      <c r="B1805" s="44">
        <v>2019</v>
      </c>
      <c r="C1805" s="263">
        <v>43805</v>
      </c>
      <c r="D1805" s="264">
        <f t="shared" si="84"/>
        <v>5</v>
      </c>
      <c r="E1805" s="44">
        <v>204</v>
      </c>
      <c r="F1805" s="44">
        <v>16</v>
      </c>
      <c r="G1805" s="44">
        <v>245</v>
      </c>
      <c r="H1805" s="44">
        <v>261</v>
      </c>
      <c r="I1805" s="44">
        <v>1190</v>
      </c>
      <c r="J1805" s="44">
        <v>68</v>
      </c>
      <c r="K1805" s="44">
        <v>1526</v>
      </c>
      <c r="L1805" s="44">
        <v>1594</v>
      </c>
      <c r="M1805" s="44">
        <f t="shared" si="85"/>
        <v>176</v>
      </c>
      <c r="N1805" s="44">
        <f t="shared" si="86"/>
        <v>10.714285714285714</v>
      </c>
    </row>
    <row r="1806" spans="2:14" x14ac:dyDescent="0.2">
      <c r="B1806" s="44">
        <v>2019</v>
      </c>
      <c r="C1806" s="263">
        <v>43806</v>
      </c>
      <c r="D1806" s="264">
        <f t="shared" si="84"/>
        <v>6</v>
      </c>
      <c r="E1806" s="44">
        <v>159</v>
      </c>
      <c r="F1806" s="44">
        <v>9</v>
      </c>
      <c r="G1806" s="44">
        <v>219</v>
      </c>
      <c r="H1806" s="44">
        <v>228</v>
      </c>
      <c r="I1806" s="44">
        <v>1211</v>
      </c>
      <c r="J1806" s="44">
        <v>70</v>
      </c>
      <c r="K1806" s="44">
        <v>1553</v>
      </c>
      <c r="L1806" s="44">
        <v>1623</v>
      </c>
      <c r="M1806" s="44">
        <f t="shared" si="85"/>
        <v>177.42857142857142</v>
      </c>
      <c r="N1806" s="44">
        <f t="shared" si="86"/>
        <v>11.142857142857142</v>
      </c>
    </row>
    <row r="1807" spans="2:14" x14ac:dyDescent="0.2">
      <c r="B1807" s="44">
        <v>2019</v>
      </c>
      <c r="C1807" s="263">
        <v>43807</v>
      </c>
      <c r="D1807" s="264">
        <f t="shared" si="84"/>
        <v>7</v>
      </c>
      <c r="E1807" s="44">
        <v>127</v>
      </c>
      <c r="F1807" s="44">
        <v>14</v>
      </c>
      <c r="G1807" s="44">
        <v>188</v>
      </c>
      <c r="H1807" s="44">
        <v>202</v>
      </c>
      <c r="I1807" s="44">
        <v>1226</v>
      </c>
      <c r="J1807" s="44">
        <v>81</v>
      </c>
      <c r="K1807" s="44">
        <v>1567</v>
      </c>
      <c r="L1807" s="44">
        <v>1648</v>
      </c>
      <c r="M1807" s="44">
        <f t="shared" si="85"/>
        <v>174.14285714285714</v>
      </c>
      <c r="N1807" s="44">
        <f t="shared" si="86"/>
        <v>10.857142857142858</v>
      </c>
    </row>
    <row r="1808" spans="2:14" x14ac:dyDescent="0.2">
      <c r="B1808" s="44">
        <v>2019</v>
      </c>
      <c r="C1808" s="263">
        <v>43808</v>
      </c>
      <c r="D1808" s="264">
        <f t="shared" si="84"/>
        <v>1</v>
      </c>
      <c r="E1808" s="44">
        <v>192</v>
      </c>
      <c r="F1808" s="44">
        <v>7</v>
      </c>
      <c r="G1808" s="44">
        <v>234</v>
      </c>
      <c r="H1808" s="44">
        <v>241</v>
      </c>
      <c r="I1808" s="44">
        <v>1232</v>
      </c>
      <c r="J1808" s="44">
        <v>75</v>
      </c>
      <c r="K1808" s="44">
        <v>1572</v>
      </c>
      <c r="L1808" s="44">
        <v>1647</v>
      </c>
      <c r="M1808" s="44">
        <f t="shared" si="85"/>
        <v>182.28571428571428</v>
      </c>
      <c r="N1808" s="44">
        <f t="shared" si="86"/>
        <v>10.142857142857142</v>
      </c>
    </row>
    <row r="1809" spans="2:14" x14ac:dyDescent="0.2">
      <c r="B1809" s="44">
        <v>2019</v>
      </c>
      <c r="C1809" s="263">
        <v>43809</v>
      </c>
      <c r="D1809" s="264">
        <f t="shared" si="84"/>
        <v>2</v>
      </c>
      <c r="E1809" s="44">
        <v>202</v>
      </c>
      <c r="F1809" s="44">
        <v>7</v>
      </c>
      <c r="G1809" s="44">
        <v>237</v>
      </c>
      <c r="H1809" s="44">
        <v>244</v>
      </c>
      <c r="I1809" s="44">
        <v>1242</v>
      </c>
      <c r="J1809" s="44">
        <v>78</v>
      </c>
      <c r="K1809" s="44">
        <v>1568</v>
      </c>
      <c r="L1809" s="44">
        <v>1646</v>
      </c>
      <c r="M1809" s="44">
        <f t="shared" si="85"/>
        <v>184.14285714285714</v>
      </c>
      <c r="N1809" s="44">
        <f t="shared" si="86"/>
        <v>9.4285714285714288</v>
      </c>
    </row>
    <row r="1810" spans="2:14" x14ac:dyDescent="0.2">
      <c r="B1810" s="44">
        <v>2019</v>
      </c>
      <c r="C1810" s="263">
        <v>43810</v>
      </c>
      <c r="D1810" s="264">
        <f t="shared" si="84"/>
        <v>3</v>
      </c>
      <c r="E1810" s="44">
        <v>171</v>
      </c>
      <c r="F1810" s="44">
        <v>8</v>
      </c>
      <c r="G1810" s="44">
        <v>212</v>
      </c>
      <c r="H1810" s="44">
        <v>220</v>
      </c>
      <c r="I1810" s="44">
        <v>1219</v>
      </c>
      <c r="J1810" s="44">
        <v>76</v>
      </c>
      <c r="K1810" s="44">
        <v>1529</v>
      </c>
      <c r="L1810" s="44">
        <v>1605</v>
      </c>
      <c r="M1810" s="44">
        <f t="shared" si="85"/>
        <v>182</v>
      </c>
      <c r="N1810" s="44">
        <f t="shared" si="86"/>
        <v>9.2857142857142865</v>
      </c>
    </row>
    <row r="1811" spans="2:14" x14ac:dyDescent="0.2">
      <c r="B1811" s="44">
        <v>2019</v>
      </c>
      <c r="C1811" s="263">
        <v>43811</v>
      </c>
      <c r="D1811" s="264">
        <f t="shared" si="84"/>
        <v>4</v>
      </c>
      <c r="E1811" s="44">
        <v>221</v>
      </c>
      <c r="F1811" s="44">
        <v>10</v>
      </c>
      <c r="G1811" s="44">
        <v>256</v>
      </c>
      <c r="H1811" s="44">
        <v>266</v>
      </c>
      <c r="I1811" s="44">
        <v>1276</v>
      </c>
      <c r="J1811" s="44">
        <v>71</v>
      </c>
      <c r="K1811" s="44">
        <v>1591</v>
      </c>
      <c r="L1811" s="44">
        <v>1662</v>
      </c>
      <c r="M1811" s="44">
        <f t="shared" si="85"/>
        <v>183.14285714285714</v>
      </c>
      <c r="N1811" s="44">
        <f t="shared" si="86"/>
        <v>8.7142857142857135</v>
      </c>
    </row>
    <row r="1812" spans="2:14" x14ac:dyDescent="0.2">
      <c r="B1812" s="44">
        <v>2019</v>
      </c>
      <c r="C1812" s="263">
        <v>43812</v>
      </c>
      <c r="D1812" s="264">
        <f t="shared" si="84"/>
        <v>5</v>
      </c>
      <c r="E1812" s="44">
        <v>217</v>
      </c>
      <c r="F1812" s="44">
        <v>11</v>
      </c>
      <c r="G1812" s="44">
        <v>271</v>
      </c>
      <c r="H1812" s="44">
        <v>282</v>
      </c>
      <c r="I1812" s="44">
        <v>1289</v>
      </c>
      <c r="J1812" s="44">
        <v>66</v>
      </c>
      <c r="K1812" s="44">
        <v>1617</v>
      </c>
      <c r="L1812" s="44">
        <v>1683</v>
      </c>
      <c r="M1812" s="44">
        <f t="shared" si="85"/>
        <v>180.57142857142858</v>
      </c>
      <c r="N1812" s="44">
        <f t="shared" si="86"/>
        <v>9</v>
      </c>
    </row>
    <row r="1813" spans="2:14" x14ac:dyDescent="0.2">
      <c r="B1813" s="44">
        <v>2019</v>
      </c>
      <c r="C1813" s="263">
        <v>43813</v>
      </c>
      <c r="D1813" s="264">
        <f t="shared" si="84"/>
        <v>6</v>
      </c>
      <c r="E1813" s="44">
        <v>144</v>
      </c>
      <c r="F1813" s="44">
        <v>8</v>
      </c>
      <c r="G1813" s="44">
        <v>192</v>
      </c>
      <c r="H1813" s="44">
        <v>200</v>
      </c>
      <c r="I1813" s="44">
        <v>1274</v>
      </c>
      <c r="J1813" s="44">
        <v>65</v>
      </c>
      <c r="K1813" s="44">
        <v>1590</v>
      </c>
      <c r="L1813" s="44">
        <v>1655</v>
      </c>
      <c r="M1813" s="44">
        <f t="shared" si="85"/>
        <v>174.71428571428572</v>
      </c>
      <c r="N1813" s="44">
        <f t="shared" si="86"/>
        <v>9.2857142857142865</v>
      </c>
    </row>
    <row r="1814" spans="2:14" x14ac:dyDescent="0.2">
      <c r="B1814" s="44">
        <v>2019</v>
      </c>
      <c r="C1814" s="263">
        <v>43814</v>
      </c>
      <c r="D1814" s="264">
        <f t="shared" si="84"/>
        <v>7</v>
      </c>
      <c r="E1814" s="44">
        <v>135</v>
      </c>
      <c r="F1814" s="44">
        <v>10</v>
      </c>
      <c r="G1814" s="44">
        <v>191</v>
      </c>
      <c r="H1814" s="44">
        <v>201</v>
      </c>
      <c r="I1814" s="44">
        <v>1282</v>
      </c>
      <c r="J1814" s="44">
        <v>61</v>
      </c>
      <c r="K1814" s="44">
        <v>1593</v>
      </c>
      <c r="L1814" s="44">
        <v>1654</v>
      </c>
      <c r="M1814" s="44">
        <f t="shared" si="85"/>
        <v>176.71428571428572</v>
      </c>
      <c r="N1814" s="44">
        <f t="shared" si="86"/>
        <v>9.4285714285714288</v>
      </c>
    </row>
    <row r="1815" spans="2:14" x14ac:dyDescent="0.2">
      <c r="B1815" s="44">
        <v>2019</v>
      </c>
      <c r="C1815" s="263">
        <v>43815</v>
      </c>
      <c r="D1815" s="264">
        <f t="shared" si="84"/>
        <v>1</v>
      </c>
      <c r="E1815" s="44">
        <v>174</v>
      </c>
      <c r="F1815" s="44">
        <v>9</v>
      </c>
      <c r="G1815" s="44">
        <v>197</v>
      </c>
      <c r="H1815" s="44">
        <v>206</v>
      </c>
      <c r="I1815" s="44">
        <v>1264</v>
      </c>
      <c r="J1815" s="44">
        <v>63</v>
      </c>
      <c r="K1815" s="44">
        <v>1556</v>
      </c>
      <c r="L1815" s="44">
        <v>1619</v>
      </c>
      <c r="M1815" s="44">
        <f t="shared" si="85"/>
        <v>170</v>
      </c>
      <c r="N1815" s="44">
        <f t="shared" si="86"/>
        <v>9.4285714285714288</v>
      </c>
    </row>
    <row r="1816" spans="2:14" x14ac:dyDescent="0.2">
      <c r="B1816" s="44">
        <v>2019</v>
      </c>
      <c r="C1816" s="263">
        <v>43816</v>
      </c>
      <c r="D1816" s="264">
        <f t="shared" si="84"/>
        <v>2</v>
      </c>
      <c r="E1816" s="44">
        <v>161</v>
      </c>
      <c r="F1816" s="44">
        <v>9</v>
      </c>
      <c r="G1816" s="44">
        <v>194</v>
      </c>
      <c r="H1816" s="44">
        <v>203</v>
      </c>
      <c r="I1816" s="44">
        <v>1223</v>
      </c>
      <c r="J1816" s="44">
        <v>65</v>
      </c>
      <c r="K1816" s="44">
        <v>1513</v>
      </c>
      <c r="L1816" s="44">
        <v>1578</v>
      </c>
      <c r="M1816" s="44">
        <f t="shared" si="85"/>
        <v>174</v>
      </c>
      <c r="N1816" s="44">
        <f t="shared" si="86"/>
        <v>9.8571428571428577</v>
      </c>
    </row>
    <row r="1817" spans="2:14" x14ac:dyDescent="0.2">
      <c r="B1817" s="44">
        <v>2019</v>
      </c>
      <c r="C1817" s="263">
        <v>43817</v>
      </c>
      <c r="D1817" s="264">
        <f t="shared" si="84"/>
        <v>3</v>
      </c>
      <c r="E1817" s="44">
        <v>185</v>
      </c>
      <c r="F1817" s="44">
        <v>9</v>
      </c>
      <c r="G1817" s="44">
        <v>222</v>
      </c>
      <c r="H1817" s="44">
        <v>231</v>
      </c>
      <c r="I1817" s="44">
        <v>1237</v>
      </c>
      <c r="J1817" s="44">
        <v>66</v>
      </c>
      <c r="K1817" s="44">
        <v>1523</v>
      </c>
      <c r="L1817" s="44">
        <v>1589</v>
      </c>
      <c r="M1817" s="44">
        <f t="shared" si="85"/>
        <v>174.28571428571428</v>
      </c>
      <c r="N1817" s="44">
        <f t="shared" si="86"/>
        <v>10</v>
      </c>
    </row>
    <row r="1818" spans="2:14" x14ac:dyDescent="0.2">
      <c r="B1818" s="44">
        <v>2019</v>
      </c>
      <c r="C1818" s="263">
        <v>43818</v>
      </c>
      <c r="D1818" s="264">
        <f t="shared" si="84"/>
        <v>4</v>
      </c>
      <c r="E1818" s="44">
        <v>174</v>
      </c>
      <c r="F1818" s="44">
        <v>10</v>
      </c>
      <c r="G1818" s="44">
        <v>206</v>
      </c>
      <c r="H1818" s="44">
        <v>216</v>
      </c>
      <c r="I1818" s="44">
        <v>1190</v>
      </c>
      <c r="J1818" s="44">
        <v>66</v>
      </c>
      <c r="K1818" s="44">
        <v>1473</v>
      </c>
      <c r="L1818" s="44">
        <v>1539</v>
      </c>
      <c r="M1818" s="44">
        <f t="shared" si="85"/>
        <v>169.14285714285714</v>
      </c>
      <c r="N1818" s="44">
        <f t="shared" si="86"/>
        <v>10.142857142857142</v>
      </c>
    </row>
    <row r="1819" spans="2:14" x14ac:dyDescent="0.2">
      <c r="B1819" s="44">
        <v>2019</v>
      </c>
      <c r="C1819" s="263">
        <v>43819</v>
      </c>
      <c r="D1819" s="264">
        <f t="shared" si="84"/>
        <v>5</v>
      </c>
      <c r="E1819" s="44">
        <v>245</v>
      </c>
      <c r="F1819" s="44">
        <v>14</v>
      </c>
      <c r="G1819" s="44">
        <v>293</v>
      </c>
      <c r="H1819" s="44">
        <v>307</v>
      </c>
      <c r="I1819" s="44">
        <v>1218</v>
      </c>
      <c r="J1819" s="44">
        <v>69</v>
      </c>
      <c r="K1819" s="44">
        <v>1495</v>
      </c>
      <c r="L1819" s="44">
        <v>1564</v>
      </c>
      <c r="M1819" s="44">
        <f t="shared" si="85"/>
        <v>166.14285714285714</v>
      </c>
      <c r="N1819" s="44">
        <f t="shared" si="86"/>
        <v>10.285714285714286</v>
      </c>
    </row>
    <row r="1820" spans="2:14" x14ac:dyDescent="0.2">
      <c r="B1820" s="44">
        <v>2019</v>
      </c>
      <c r="C1820" s="263">
        <v>43820</v>
      </c>
      <c r="D1820" s="264">
        <f t="shared" si="84"/>
        <v>6</v>
      </c>
      <c r="E1820" s="44">
        <v>146</v>
      </c>
      <c r="F1820" s="44">
        <v>9</v>
      </c>
      <c r="G1820" s="44">
        <v>187</v>
      </c>
      <c r="H1820" s="44">
        <v>196</v>
      </c>
      <c r="I1820" s="44">
        <v>1220</v>
      </c>
      <c r="J1820" s="44">
        <v>70</v>
      </c>
      <c r="K1820" s="44">
        <v>1490</v>
      </c>
      <c r="L1820" s="44">
        <v>1560</v>
      </c>
      <c r="M1820" s="44">
        <f t="shared" si="85"/>
        <v>162.57142857142858</v>
      </c>
      <c r="N1820" s="44">
        <f t="shared" si="86"/>
        <v>9.5714285714285712</v>
      </c>
    </row>
    <row r="1821" spans="2:14" x14ac:dyDescent="0.2">
      <c r="B1821" s="44">
        <v>2019</v>
      </c>
      <c r="C1821" s="263">
        <v>43821</v>
      </c>
      <c r="D1821" s="264">
        <f t="shared" si="84"/>
        <v>7</v>
      </c>
      <c r="E1821" s="44">
        <v>99</v>
      </c>
      <c r="F1821" s="44">
        <v>11</v>
      </c>
      <c r="G1821" s="44">
        <v>147</v>
      </c>
      <c r="H1821" s="44">
        <v>158</v>
      </c>
      <c r="I1821" s="44">
        <v>1184</v>
      </c>
      <c r="J1821" s="44">
        <v>71</v>
      </c>
      <c r="K1821" s="44">
        <v>1446</v>
      </c>
      <c r="L1821" s="44">
        <v>1517</v>
      </c>
      <c r="M1821" s="44">
        <f t="shared" si="85"/>
        <v>146.71428571428572</v>
      </c>
      <c r="N1821" s="44">
        <f t="shared" si="86"/>
        <v>9.4285714285714288</v>
      </c>
    </row>
    <row r="1822" spans="2:14" x14ac:dyDescent="0.2">
      <c r="B1822" s="44">
        <v>2019</v>
      </c>
      <c r="C1822" s="263">
        <v>43822</v>
      </c>
      <c r="D1822" s="264">
        <f t="shared" si="84"/>
        <v>1</v>
      </c>
      <c r="E1822" s="44">
        <v>153</v>
      </c>
      <c r="F1822" s="44">
        <v>10</v>
      </c>
      <c r="G1822" s="44">
        <v>198</v>
      </c>
      <c r="H1822" s="44">
        <v>208</v>
      </c>
      <c r="I1822" s="44">
        <v>1163</v>
      </c>
      <c r="J1822" s="44">
        <v>72</v>
      </c>
      <c r="K1822" s="44">
        <v>1447</v>
      </c>
      <c r="L1822" s="44">
        <v>1519</v>
      </c>
      <c r="M1822" s="44">
        <f t="shared" si="85"/>
        <v>138.28571428571428</v>
      </c>
      <c r="N1822" s="44">
        <f t="shared" si="86"/>
        <v>9.5714285714285712</v>
      </c>
    </row>
    <row r="1823" spans="2:14" x14ac:dyDescent="0.2">
      <c r="B1823" s="44">
        <v>2019</v>
      </c>
      <c r="C1823" s="263">
        <v>43823</v>
      </c>
      <c r="D1823" s="264">
        <f t="shared" si="84"/>
        <v>2</v>
      </c>
      <c r="E1823" s="44">
        <v>136</v>
      </c>
      <c r="F1823" s="44">
        <v>4</v>
      </c>
      <c r="G1823" s="44">
        <v>192</v>
      </c>
      <c r="H1823" s="44">
        <v>196</v>
      </c>
      <c r="I1823" s="44">
        <v>1138</v>
      </c>
      <c r="J1823" s="44">
        <v>67</v>
      </c>
      <c r="K1823" s="44">
        <v>1445</v>
      </c>
      <c r="L1823" s="44">
        <v>1512</v>
      </c>
      <c r="M1823" s="44">
        <f t="shared" si="85"/>
        <v>118.71428571428571</v>
      </c>
      <c r="N1823" s="44">
        <f t="shared" si="86"/>
        <v>8.4285714285714288</v>
      </c>
    </row>
    <row r="1824" spans="2:14" x14ac:dyDescent="0.2">
      <c r="B1824" s="44">
        <v>2019</v>
      </c>
      <c r="C1824" s="263">
        <v>43824</v>
      </c>
      <c r="D1824" s="264">
        <f t="shared" si="84"/>
        <v>3</v>
      </c>
      <c r="E1824" s="44">
        <v>74</v>
      </c>
      <c r="F1824" s="44">
        <v>8</v>
      </c>
      <c r="G1824" s="44">
        <v>98</v>
      </c>
      <c r="H1824" s="44">
        <v>106</v>
      </c>
      <c r="I1824" s="44">
        <v>1027</v>
      </c>
      <c r="J1824" s="44">
        <v>66</v>
      </c>
      <c r="K1824" s="44">
        <v>1321</v>
      </c>
      <c r="L1824" s="44">
        <v>1387</v>
      </c>
      <c r="M1824" s="44">
        <f t="shared" si="85"/>
        <v>114</v>
      </c>
      <c r="N1824" s="44">
        <f t="shared" si="86"/>
        <v>9.4285714285714288</v>
      </c>
    </row>
    <row r="1825" spans="2:14" x14ac:dyDescent="0.2">
      <c r="B1825" s="44">
        <v>2019</v>
      </c>
      <c r="C1825" s="263">
        <v>43825</v>
      </c>
      <c r="D1825" s="264">
        <f t="shared" si="84"/>
        <v>4</v>
      </c>
      <c r="E1825" s="44">
        <v>115</v>
      </c>
      <c r="F1825" s="44">
        <v>11</v>
      </c>
      <c r="G1825" s="44">
        <v>152</v>
      </c>
      <c r="H1825" s="44">
        <v>163</v>
      </c>
      <c r="I1825" s="44">
        <v>968</v>
      </c>
      <c r="J1825" s="44">
        <v>67</v>
      </c>
      <c r="K1825" s="44">
        <v>1267</v>
      </c>
      <c r="L1825" s="44">
        <v>1334</v>
      </c>
      <c r="M1825" s="44">
        <f t="shared" si="85"/>
        <v>114.42857142857143</v>
      </c>
      <c r="N1825" s="44">
        <f t="shared" si="86"/>
        <v>8</v>
      </c>
    </row>
    <row r="1826" spans="2:14" x14ac:dyDescent="0.2">
      <c r="B1826" s="44">
        <v>2019</v>
      </c>
      <c r="C1826" s="263">
        <v>43826</v>
      </c>
      <c r="D1826" s="264">
        <f t="shared" si="84"/>
        <v>5</v>
      </c>
      <c r="E1826" s="44">
        <v>108</v>
      </c>
      <c r="F1826" s="44">
        <v>6</v>
      </c>
      <c r="G1826" s="44">
        <v>148</v>
      </c>
      <c r="H1826" s="44">
        <v>154</v>
      </c>
      <c r="I1826" s="44">
        <v>831</v>
      </c>
      <c r="J1826" s="44">
        <v>59</v>
      </c>
      <c r="K1826" s="44">
        <v>1122</v>
      </c>
      <c r="L1826" s="44">
        <v>1181</v>
      </c>
      <c r="M1826" s="44">
        <f t="shared" si="85"/>
        <v>109.42857142857143</v>
      </c>
      <c r="N1826" s="44">
        <f t="shared" si="86"/>
        <v>7.2857142857142856</v>
      </c>
    </row>
    <row r="1827" spans="2:14" x14ac:dyDescent="0.2">
      <c r="B1827" s="44">
        <v>2019</v>
      </c>
      <c r="C1827" s="263">
        <v>43827</v>
      </c>
      <c r="D1827" s="264">
        <f t="shared" si="84"/>
        <v>6</v>
      </c>
      <c r="E1827" s="44">
        <v>113</v>
      </c>
      <c r="F1827" s="44">
        <v>16</v>
      </c>
      <c r="G1827" s="44">
        <v>155</v>
      </c>
      <c r="H1827" s="44">
        <v>171</v>
      </c>
      <c r="I1827" s="44">
        <v>798</v>
      </c>
      <c r="J1827" s="44">
        <v>66</v>
      </c>
      <c r="K1827" s="44">
        <v>1090</v>
      </c>
      <c r="L1827" s="44">
        <v>1156</v>
      </c>
      <c r="M1827" s="44">
        <f t="shared" si="85"/>
        <v>105.14285714285714</v>
      </c>
      <c r="N1827" s="44">
        <f t="shared" si="86"/>
        <v>7.7142857142857144</v>
      </c>
    </row>
    <row r="1828" spans="2:14" x14ac:dyDescent="0.2">
      <c r="B1828" s="44">
        <v>2019</v>
      </c>
      <c r="C1828" s="263">
        <v>43828</v>
      </c>
      <c r="D1828" s="264">
        <f t="shared" si="84"/>
        <v>7</v>
      </c>
      <c r="E1828" s="44">
        <v>102</v>
      </c>
      <c r="F1828" s="44">
        <v>1</v>
      </c>
      <c r="G1828" s="44">
        <v>145</v>
      </c>
      <c r="H1828" s="44">
        <v>146</v>
      </c>
      <c r="I1828" s="44">
        <v>801</v>
      </c>
      <c r="J1828" s="44">
        <v>56</v>
      </c>
      <c r="K1828" s="44">
        <v>1088</v>
      </c>
      <c r="L1828" s="44">
        <v>1144</v>
      </c>
      <c r="M1828" s="44">
        <f t="shared" si="85"/>
        <v>109.14285714285714</v>
      </c>
      <c r="N1828" s="44">
        <f t="shared" si="86"/>
        <v>8.4285714285714288</v>
      </c>
    </row>
    <row r="1829" spans="2:14" x14ac:dyDescent="0.2">
      <c r="B1829" s="44">
        <v>2019</v>
      </c>
      <c r="C1829" s="263">
        <v>43829</v>
      </c>
      <c r="D1829" s="264">
        <f t="shared" si="84"/>
        <v>1</v>
      </c>
      <c r="E1829" s="44">
        <v>118</v>
      </c>
      <c r="F1829" s="44">
        <v>5</v>
      </c>
      <c r="G1829" s="44">
        <v>142</v>
      </c>
      <c r="H1829" s="44">
        <v>147</v>
      </c>
      <c r="I1829" s="44">
        <v>766</v>
      </c>
      <c r="J1829" s="44">
        <v>51</v>
      </c>
      <c r="K1829" s="44">
        <v>1032</v>
      </c>
      <c r="L1829" s="44">
        <v>1083</v>
      </c>
      <c r="M1829" s="44">
        <f t="shared" si="85"/>
        <v>108</v>
      </c>
      <c r="N1829" s="44">
        <f t="shared" si="86"/>
        <v>7.2857142857142856</v>
      </c>
    </row>
    <row r="1830" spans="2:14" x14ac:dyDescent="0.2">
      <c r="B1830" s="44">
        <v>2019</v>
      </c>
      <c r="C1830" s="263">
        <v>43830</v>
      </c>
      <c r="D1830" s="264">
        <f t="shared" si="84"/>
        <v>2</v>
      </c>
      <c r="E1830" s="44">
        <v>106</v>
      </c>
      <c r="F1830" s="44">
        <v>7</v>
      </c>
      <c r="G1830" s="44">
        <v>127</v>
      </c>
      <c r="H1830" s="44">
        <v>134</v>
      </c>
      <c r="I1830" s="44">
        <v>736</v>
      </c>
      <c r="J1830" s="44">
        <v>54</v>
      </c>
      <c r="K1830" s="44">
        <v>967</v>
      </c>
      <c r="L1830" s="44">
        <v>1021</v>
      </c>
      <c r="M1830" s="44">
        <f t="shared" si="85"/>
        <v>108.42857142857143</v>
      </c>
      <c r="N1830" s="44">
        <f t="shared" si="86"/>
        <v>7.8571428571428568</v>
      </c>
    </row>
    <row r="1831" spans="2:14" x14ac:dyDescent="0.2">
      <c r="B1831" s="44">
        <v>2020</v>
      </c>
      <c r="C1831" s="263">
        <v>43831</v>
      </c>
      <c r="D1831" s="264">
        <f t="shared" si="84"/>
        <v>3</v>
      </c>
      <c r="E1831" s="44">
        <v>102</v>
      </c>
      <c r="F1831" s="44">
        <v>13</v>
      </c>
      <c r="G1831" s="44">
        <v>187</v>
      </c>
      <c r="H1831" s="44">
        <v>200</v>
      </c>
      <c r="I1831" s="44">
        <v>764</v>
      </c>
      <c r="J1831" s="44">
        <v>59</v>
      </c>
      <c r="K1831" s="44">
        <v>1056</v>
      </c>
      <c r="L1831" s="44">
        <v>1115</v>
      </c>
      <c r="M1831" s="44">
        <f t="shared" si="85"/>
        <v>107</v>
      </c>
      <c r="N1831" s="44">
        <f t="shared" si="86"/>
        <v>6.5714285714285712</v>
      </c>
    </row>
    <row r="1832" spans="2:14" x14ac:dyDescent="0.2">
      <c r="B1832" s="44">
        <v>2020</v>
      </c>
      <c r="C1832" s="263">
        <v>43832</v>
      </c>
      <c r="D1832" s="264">
        <f t="shared" si="84"/>
        <v>4</v>
      </c>
      <c r="E1832" s="44">
        <v>107</v>
      </c>
      <c r="F1832" s="44">
        <v>3</v>
      </c>
      <c r="G1832" s="44">
        <v>144</v>
      </c>
      <c r="H1832" s="44">
        <v>147</v>
      </c>
      <c r="I1832" s="44">
        <v>756</v>
      </c>
      <c r="J1832" s="44">
        <v>51</v>
      </c>
      <c r="K1832" s="44">
        <v>1048</v>
      </c>
      <c r="L1832" s="44">
        <v>1099</v>
      </c>
      <c r="M1832" s="44">
        <f t="shared" si="85"/>
        <v>107.57142857142857</v>
      </c>
      <c r="N1832" s="44">
        <f t="shared" si="86"/>
        <v>8</v>
      </c>
    </row>
    <row r="1833" spans="2:14" x14ac:dyDescent="0.2">
      <c r="B1833" s="44">
        <v>2020</v>
      </c>
      <c r="C1833" s="263">
        <v>43833</v>
      </c>
      <c r="D1833" s="264">
        <f t="shared" si="84"/>
        <v>5</v>
      </c>
      <c r="E1833" s="44">
        <v>111</v>
      </c>
      <c r="F1833" s="44">
        <v>10</v>
      </c>
      <c r="G1833" s="44">
        <v>147</v>
      </c>
      <c r="H1833" s="44">
        <v>157</v>
      </c>
      <c r="I1833" s="44">
        <v>759</v>
      </c>
      <c r="J1833" s="44">
        <v>55</v>
      </c>
      <c r="K1833" s="44">
        <v>1047</v>
      </c>
      <c r="L1833" s="44">
        <v>1102</v>
      </c>
      <c r="M1833" s="44">
        <f t="shared" si="85"/>
        <v>113.85714285714286</v>
      </c>
      <c r="N1833" s="44">
        <f t="shared" si="86"/>
        <v>8</v>
      </c>
    </row>
    <row r="1834" spans="2:14" x14ac:dyDescent="0.2">
      <c r="B1834" s="44">
        <v>2020</v>
      </c>
      <c r="C1834" s="263">
        <v>43834</v>
      </c>
      <c r="D1834" s="264">
        <f t="shared" si="84"/>
        <v>6</v>
      </c>
      <c r="E1834" s="44">
        <v>103</v>
      </c>
      <c r="F1834" s="44">
        <v>7</v>
      </c>
      <c r="G1834" s="44">
        <v>138</v>
      </c>
      <c r="H1834" s="44">
        <v>145</v>
      </c>
      <c r="I1834" s="44">
        <v>749</v>
      </c>
      <c r="J1834" s="44">
        <v>46</v>
      </c>
      <c r="K1834" s="44">
        <v>1030</v>
      </c>
      <c r="L1834" s="44">
        <v>1076</v>
      </c>
      <c r="M1834" s="44">
        <f t="shared" si="85"/>
        <v>120.42857142857143</v>
      </c>
      <c r="N1834" s="44">
        <f t="shared" si="86"/>
        <v>8.7142857142857135</v>
      </c>
    </row>
    <row r="1835" spans="2:14" x14ac:dyDescent="0.2">
      <c r="B1835" s="44">
        <v>2020</v>
      </c>
      <c r="C1835" s="263">
        <v>43835</v>
      </c>
      <c r="D1835" s="264">
        <f t="shared" si="84"/>
        <v>7</v>
      </c>
      <c r="E1835" s="44">
        <v>106</v>
      </c>
      <c r="F1835" s="44">
        <v>11</v>
      </c>
      <c r="G1835" s="44">
        <v>153</v>
      </c>
      <c r="H1835" s="44">
        <v>164</v>
      </c>
      <c r="I1835" s="44">
        <v>753</v>
      </c>
      <c r="J1835" s="44">
        <v>56</v>
      </c>
      <c r="K1835" s="44">
        <v>1038</v>
      </c>
      <c r="L1835" s="44">
        <v>1094</v>
      </c>
      <c r="M1835" s="44">
        <f t="shared" si="85"/>
        <v>129.85714285714286</v>
      </c>
      <c r="N1835" s="44">
        <f t="shared" si="86"/>
        <v>8.2857142857142865</v>
      </c>
    </row>
    <row r="1836" spans="2:14" x14ac:dyDescent="0.2">
      <c r="B1836" s="44">
        <v>2020</v>
      </c>
      <c r="C1836" s="263">
        <v>43836</v>
      </c>
      <c r="D1836" s="264">
        <f t="shared" si="84"/>
        <v>1</v>
      </c>
      <c r="E1836" s="44">
        <v>162</v>
      </c>
      <c r="F1836" s="44">
        <v>5</v>
      </c>
      <c r="G1836" s="44">
        <v>188</v>
      </c>
      <c r="H1836" s="44">
        <v>193</v>
      </c>
      <c r="I1836" s="44">
        <v>797</v>
      </c>
      <c r="J1836" s="44">
        <v>56</v>
      </c>
      <c r="K1836" s="44">
        <v>1084</v>
      </c>
      <c r="L1836" s="44">
        <v>1140</v>
      </c>
      <c r="M1836" s="44">
        <f t="shared" si="85"/>
        <v>139.28571428571428</v>
      </c>
      <c r="N1836" s="44">
        <f t="shared" si="86"/>
        <v>9.1428571428571423</v>
      </c>
    </row>
    <row r="1837" spans="2:14" x14ac:dyDescent="0.2">
      <c r="B1837" s="44">
        <v>2020</v>
      </c>
      <c r="C1837" s="263">
        <v>43837</v>
      </c>
      <c r="D1837" s="264">
        <f t="shared" si="84"/>
        <v>2</v>
      </c>
      <c r="E1837" s="44">
        <v>152</v>
      </c>
      <c r="F1837" s="44">
        <v>12</v>
      </c>
      <c r="G1837" s="44">
        <v>177</v>
      </c>
      <c r="H1837" s="44">
        <v>189</v>
      </c>
      <c r="I1837" s="44">
        <v>843</v>
      </c>
      <c r="J1837" s="44">
        <v>61</v>
      </c>
      <c r="K1837" s="44">
        <v>1134</v>
      </c>
      <c r="L1837" s="44">
        <v>1195</v>
      </c>
      <c r="M1837" s="44">
        <f t="shared" si="85"/>
        <v>150.14285714285714</v>
      </c>
      <c r="N1837" s="44">
        <f t="shared" si="86"/>
        <v>9.1428571428571423</v>
      </c>
    </row>
    <row r="1838" spans="2:14" x14ac:dyDescent="0.2">
      <c r="B1838" s="44">
        <v>2020</v>
      </c>
      <c r="C1838" s="263">
        <v>43838</v>
      </c>
      <c r="D1838" s="264">
        <f t="shared" si="84"/>
        <v>3</v>
      </c>
      <c r="E1838" s="44">
        <v>168</v>
      </c>
      <c r="F1838" s="44">
        <v>10</v>
      </c>
      <c r="G1838" s="44">
        <v>203</v>
      </c>
      <c r="H1838" s="44">
        <v>213</v>
      </c>
      <c r="I1838" s="44">
        <v>909</v>
      </c>
      <c r="J1838" s="44">
        <v>58</v>
      </c>
      <c r="K1838" s="44">
        <v>1150</v>
      </c>
      <c r="L1838" s="44">
        <v>1208</v>
      </c>
      <c r="M1838" s="44">
        <f t="shared" si="85"/>
        <v>156.42857142857142</v>
      </c>
      <c r="N1838" s="44">
        <f t="shared" si="86"/>
        <v>9.2857142857142865</v>
      </c>
    </row>
    <row r="1839" spans="2:14" x14ac:dyDescent="0.2">
      <c r="B1839" s="44">
        <v>2020</v>
      </c>
      <c r="C1839" s="263">
        <v>43839</v>
      </c>
      <c r="D1839" s="264">
        <f t="shared" si="84"/>
        <v>4</v>
      </c>
      <c r="E1839" s="44">
        <v>173</v>
      </c>
      <c r="F1839" s="44">
        <v>9</v>
      </c>
      <c r="G1839" s="44">
        <v>209</v>
      </c>
      <c r="H1839" s="44">
        <v>218</v>
      </c>
      <c r="I1839" s="44">
        <v>975</v>
      </c>
      <c r="J1839" s="44">
        <v>64</v>
      </c>
      <c r="K1839" s="44">
        <v>1215</v>
      </c>
      <c r="L1839" s="44">
        <v>1279</v>
      </c>
      <c r="M1839" s="44">
        <f t="shared" si="85"/>
        <v>156.28571428571428</v>
      </c>
      <c r="N1839" s="44">
        <f t="shared" si="86"/>
        <v>9.1428571428571423</v>
      </c>
    </row>
    <row r="1840" spans="2:14" x14ac:dyDescent="0.2">
      <c r="B1840" s="44">
        <v>2020</v>
      </c>
      <c r="C1840" s="263">
        <v>43840</v>
      </c>
      <c r="D1840" s="264">
        <f t="shared" si="84"/>
        <v>5</v>
      </c>
      <c r="E1840" s="44">
        <v>187</v>
      </c>
      <c r="F1840" s="44">
        <v>10</v>
      </c>
      <c r="G1840" s="44">
        <v>219</v>
      </c>
      <c r="H1840" s="44">
        <v>229</v>
      </c>
      <c r="I1840" s="44">
        <v>1051</v>
      </c>
      <c r="J1840" s="44">
        <v>64</v>
      </c>
      <c r="K1840" s="44">
        <v>1287</v>
      </c>
      <c r="L1840" s="44">
        <v>1351</v>
      </c>
      <c r="M1840" s="44">
        <f t="shared" si="85"/>
        <v>156.28571428571428</v>
      </c>
      <c r="N1840" s="44">
        <f t="shared" si="86"/>
        <v>9.8571428571428577</v>
      </c>
    </row>
    <row r="1841" spans="2:16" x14ac:dyDescent="0.2">
      <c r="B1841" s="44">
        <v>2020</v>
      </c>
      <c r="C1841" s="263">
        <v>43841</v>
      </c>
      <c r="D1841" s="264">
        <f t="shared" si="84"/>
        <v>6</v>
      </c>
      <c r="E1841" s="44">
        <v>147</v>
      </c>
      <c r="F1841" s="44">
        <v>8</v>
      </c>
      <c r="G1841" s="44">
        <v>185</v>
      </c>
      <c r="H1841" s="44">
        <v>193</v>
      </c>
      <c r="I1841" s="44">
        <v>1095</v>
      </c>
      <c r="J1841" s="44">
        <v>65</v>
      </c>
      <c r="K1841" s="44">
        <v>1334</v>
      </c>
      <c r="L1841" s="44">
        <v>1399</v>
      </c>
      <c r="M1841" s="44">
        <f t="shared" si="85"/>
        <v>155.57142857142858</v>
      </c>
      <c r="N1841" s="44">
        <f t="shared" si="86"/>
        <v>9.7142857142857135</v>
      </c>
    </row>
    <row r="1842" spans="2:16" x14ac:dyDescent="0.2">
      <c r="B1842" s="44">
        <v>2020</v>
      </c>
      <c r="C1842" s="263">
        <v>43842</v>
      </c>
      <c r="D1842" s="264">
        <f t="shared" si="84"/>
        <v>7</v>
      </c>
      <c r="E1842" s="44">
        <v>105</v>
      </c>
      <c r="F1842" s="44">
        <v>10</v>
      </c>
      <c r="G1842" s="44">
        <v>137</v>
      </c>
      <c r="H1842" s="44">
        <v>147</v>
      </c>
      <c r="I1842" s="44">
        <v>1094</v>
      </c>
      <c r="J1842" s="44">
        <v>64</v>
      </c>
      <c r="K1842" s="44">
        <v>1318</v>
      </c>
      <c r="L1842" s="44">
        <v>1382</v>
      </c>
      <c r="M1842" s="44">
        <f t="shared" si="85"/>
        <v>153.57142857142858</v>
      </c>
      <c r="N1842" s="44">
        <f t="shared" si="86"/>
        <v>9.5714285714285712</v>
      </c>
      <c r="O1842" s="44">
        <f>(M1842/O$2-1)*100</f>
        <v>1.5793736501080069</v>
      </c>
      <c r="P1842" s="44">
        <f>(N1842/P$2-1)*100</f>
        <v>15.993404781533393</v>
      </c>
    </row>
    <row r="1843" spans="2:16" x14ac:dyDescent="0.2">
      <c r="B1843" s="44">
        <v>2020</v>
      </c>
      <c r="C1843" s="263">
        <v>43843</v>
      </c>
      <c r="D1843" s="264">
        <f t="shared" si="84"/>
        <v>1</v>
      </c>
      <c r="E1843" s="44">
        <v>162</v>
      </c>
      <c r="F1843" s="44">
        <v>10</v>
      </c>
      <c r="G1843" s="44">
        <v>219</v>
      </c>
      <c r="H1843" s="44">
        <v>229</v>
      </c>
      <c r="I1843" s="44">
        <v>1094</v>
      </c>
      <c r="J1843" s="44">
        <v>69</v>
      </c>
      <c r="K1843" s="44">
        <v>1349</v>
      </c>
      <c r="L1843" s="44">
        <v>1418</v>
      </c>
      <c r="M1843" s="44">
        <f t="shared" si="85"/>
        <v>157.28571428571428</v>
      </c>
      <c r="N1843" s="44">
        <f t="shared" si="86"/>
        <v>9.4285714285714288</v>
      </c>
      <c r="O1843" s="44">
        <f t="shared" ref="O1843:O1906" si="87">(M1843/O$2-1)*100</f>
        <v>4.0361771058315288</v>
      </c>
      <c r="P1843" s="44">
        <f t="shared" ref="P1843:P1906" si="88">(N1843/P$2-1)*100</f>
        <v>14.262159934047824</v>
      </c>
    </row>
    <row r="1844" spans="2:16" x14ac:dyDescent="0.2">
      <c r="B1844" s="44">
        <v>2020</v>
      </c>
      <c r="C1844" s="263">
        <v>43844</v>
      </c>
      <c r="D1844" s="264">
        <f t="shared" si="84"/>
        <v>2</v>
      </c>
      <c r="E1844" s="44">
        <v>147</v>
      </c>
      <c r="F1844" s="44">
        <v>11</v>
      </c>
      <c r="G1844" s="44">
        <v>162</v>
      </c>
      <c r="H1844" s="44">
        <v>173</v>
      </c>
      <c r="I1844" s="44">
        <v>1089</v>
      </c>
      <c r="J1844" s="44">
        <v>68</v>
      </c>
      <c r="K1844" s="44">
        <v>1334</v>
      </c>
      <c r="L1844" s="44">
        <v>1402</v>
      </c>
      <c r="M1844" s="44">
        <f t="shared" si="85"/>
        <v>155.28571428571428</v>
      </c>
      <c r="N1844" s="44">
        <f t="shared" si="86"/>
        <v>9.1428571428571423</v>
      </c>
      <c r="O1844" s="44">
        <f t="shared" si="87"/>
        <v>2.7132829373650136</v>
      </c>
      <c r="P1844" s="44">
        <f t="shared" si="88"/>
        <v>10.799670239076665</v>
      </c>
    </row>
    <row r="1845" spans="2:16" x14ac:dyDescent="0.2">
      <c r="B1845" s="44">
        <v>2020</v>
      </c>
      <c r="C1845" s="263">
        <v>43845</v>
      </c>
      <c r="D1845" s="264">
        <f t="shared" si="84"/>
        <v>3</v>
      </c>
      <c r="E1845" s="44">
        <v>154</v>
      </c>
      <c r="F1845" s="44">
        <v>9</v>
      </c>
      <c r="G1845" s="44">
        <v>178</v>
      </c>
      <c r="H1845" s="44">
        <v>187</v>
      </c>
      <c r="I1845" s="44">
        <v>1075</v>
      </c>
      <c r="J1845" s="44">
        <v>67</v>
      </c>
      <c r="K1845" s="44">
        <v>1309</v>
      </c>
      <c r="L1845" s="44">
        <v>1376</v>
      </c>
      <c r="M1845" s="44">
        <f t="shared" si="85"/>
        <v>153.42857142857142</v>
      </c>
      <c r="N1845" s="44">
        <f t="shared" si="86"/>
        <v>9.2857142857142865</v>
      </c>
      <c r="O1845" s="44">
        <f t="shared" si="87"/>
        <v>1.4848812095032304</v>
      </c>
      <c r="P1845" s="44">
        <f t="shared" si="88"/>
        <v>12.530915086562256</v>
      </c>
    </row>
    <row r="1846" spans="2:16" x14ac:dyDescent="0.2">
      <c r="B1846" s="44">
        <v>2020</v>
      </c>
      <c r="C1846" s="263">
        <v>43846</v>
      </c>
      <c r="D1846" s="264">
        <f t="shared" si="84"/>
        <v>4</v>
      </c>
      <c r="E1846" s="44">
        <v>199</v>
      </c>
      <c r="F1846" s="44">
        <v>8</v>
      </c>
      <c r="G1846" s="44">
        <v>239</v>
      </c>
      <c r="H1846" s="44">
        <v>247</v>
      </c>
      <c r="I1846" s="44">
        <v>1101</v>
      </c>
      <c r="J1846" s="44">
        <v>66</v>
      </c>
      <c r="K1846" s="44">
        <v>1339</v>
      </c>
      <c r="L1846" s="44">
        <v>1405</v>
      </c>
      <c r="M1846" s="44">
        <f t="shared" si="85"/>
        <v>152.42857142857142</v>
      </c>
      <c r="N1846" s="44">
        <f t="shared" si="86"/>
        <v>9.1428571428571423</v>
      </c>
      <c r="O1846" s="44">
        <f t="shared" si="87"/>
        <v>0.82343412526997284</v>
      </c>
      <c r="P1846" s="44">
        <f t="shared" si="88"/>
        <v>10.799670239076665</v>
      </c>
    </row>
    <row r="1847" spans="2:16" x14ac:dyDescent="0.2">
      <c r="B1847" s="44">
        <v>2020</v>
      </c>
      <c r="C1847" s="263">
        <v>43847</v>
      </c>
      <c r="D1847" s="264">
        <f t="shared" si="84"/>
        <v>5</v>
      </c>
      <c r="E1847" s="44">
        <v>173</v>
      </c>
      <c r="F1847" s="44">
        <v>8</v>
      </c>
      <c r="G1847" s="44">
        <v>214</v>
      </c>
      <c r="H1847" s="44">
        <v>222</v>
      </c>
      <c r="I1847" s="44">
        <v>1087</v>
      </c>
      <c r="J1847" s="44">
        <v>64</v>
      </c>
      <c r="K1847" s="44">
        <v>1334</v>
      </c>
      <c r="L1847" s="44">
        <v>1398</v>
      </c>
      <c r="M1847" s="44">
        <f t="shared" si="85"/>
        <v>156.57142857142858</v>
      </c>
      <c r="N1847" s="44">
        <f t="shared" si="86"/>
        <v>9.7142857142857135</v>
      </c>
      <c r="O1847" s="44">
        <f t="shared" si="87"/>
        <v>3.5637149028078019</v>
      </c>
      <c r="P1847" s="44">
        <f t="shared" si="88"/>
        <v>17.724649629018963</v>
      </c>
    </row>
    <row r="1848" spans="2:16" x14ac:dyDescent="0.2">
      <c r="B1848" s="44">
        <v>2020</v>
      </c>
      <c r="C1848" s="263">
        <v>43848</v>
      </c>
      <c r="D1848" s="264">
        <f t="shared" si="84"/>
        <v>6</v>
      </c>
      <c r="E1848" s="44">
        <v>134</v>
      </c>
      <c r="F1848" s="44">
        <v>9</v>
      </c>
      <c r="G1848" s="44">
        <v>176</v>
      </c>
      <c r="H1848" s="44">
        <v>185</v>
      </c>
      <c r="I1848" s="44">
        <v>1074</v>
      </c>
      <c r="J1848" s="44">
        <v>65</v>
      </c>
      <c r="K1848" s="44">
        <v>1325</v>
      </c>
      <c r="L1848" s="44">
        <v>1390</v>
      </c>
      <c r="M1848" s="44">
        <f t="shared" si="85"/>
        <v>157.14285714285714</v>
      </c>
      <c r="N1848" s="44">
        <f t="shared" si="86"/>
        <v>9.2857142857142865</v>
      </c>
      <c r="O1848" s="44">
        <f t="shared" si="87"/>
        <v>3.9416846652267967</v>
      </c>
      <c r="P1848" s="44">
        <f t="shared" si="88"/>
        <v>12.530915086562256</v>
      </c>
    </row>
    <row r="1849" spans="2:16" x14ac:dyDescent="0.2">
      <c r="B1849" s="44">
        <v>2020</v>
      </c>
      <c r="C1849" s="263">
        <v>43849</v>
      </c>
      <c r="D1849" s="264">
        <f t="shared" si="84"/>
        <v>7</v>
      </c>
      <c r="E1849" s="44">
        <v>98</v>
      </c>
      <c r="F1849" s="44">
        <v>9</v>
      </c>
      <c r="G1849" s="44">
        <v>133</v>
      </c>
      <c r="H1849" s="44">
        <v>142</v>
      </c>
      <c r="I1849" s="44">
        <v>1067</v>
      </c>
      <c r="J1849" s="44">
        <v>64</v>
      </c>
      <c r="K1849" s="44">
        <v>1321</v>
      </c>
      <c r="L1849" s="44">
        <v>1385</v>
      </c>
      <c r="M1849" s="44">
        <f t="shared" si="85"/>
        <v>157.42857142857142</v>
      </c>
      <c r="N1849" s="44">
        <f t="shared" si="86"/>
        <v>9.1428571428571423</v>
      </c>
      <c r="O1849" s="44">
        <f t="shared" si="87"/>
        <v>4.130669546436283</v>
      </c>
      <c r="P1849" s="44">
        <f t="shared" si="88"/>
        <v>10.799670239076665</v>
      </c>
    </row>
    <row r="1850" spans="2:16" x14ac:dyDescent="0.2">
      <c r="B1850" s="44">
        <v>2020</v>
      </c>
      <c r="C1850" s="263">
        <v>43850</v>
      </c>
      <c r="D1850" s="264">
        <f t="shared" si="84"/>
        <v>1</v>
      </c>
      <c r="E1850" s="44">
        <v>191</v>
      </c>
      <c r="F1850" s="44">
        <v>14</v>
      </c>
      <c r="G1850" s="44">
        <v>229</v>
      </c>
      <c r="H1850" s="44">
        <v>243</v>
      </c>
      <c r="I1850" s="44">
        <v>1096</v>
      </c>
      <c r="J1850" s="44">
        <v>68</v>
      </c>
      <c r="K1850" s="44">
        <v>1331</v>
      </c>
      <c r="L1850" s="44">
        <v>1399</v>
      </c>
      <c r="M1850" s="44">
        <f t="shared" si="85"/>
        <v>149</v>
      </c>
      <c r="N1850" s="44">
        <f t="shared" si="86"/>
        <v>8.4285714285714288</v>
      </c>
      <c r="O1850" s="44">
        <f t="shared" si="87"/>
        <v>-1.4443844492440516</v>
      </c>
      <c r="P1850" s="44">
        <f t="shared" si="88"/>
        <v>2.1434460016488188</v>
      </c>
    </row>
    <row r="1851" spans="2:16" x14ac:dyDescent="0.2">
      <c r="B1851" s="44">
        <v>2020</v>
      </c>
      <c r="C1851" s="263">
        <v>43851</v>
      </c>
      <c r="D1851" s="264">
        <f t="shared" si="84"/>
        <v>2</v>
      </c>
      <c r="E1851" s="44">
        <v>151</v>
      </c>
      <c r="F1851" s="44">
        <v>8</v>
      </c>
      <c r="G1851" s="44">
        <v>182</v>
      </c>
      <c r="H1851" s="44">
        <v>190</v>
      </c>
      <c r="I1851" s="44">
        <v>1100</v>
      </c>
      <c r="J1851" s="44">
        <v>65</v>
      </c>
      <c r="K1851" s="44">
        <v>1351</v>
      </c>
      <c r="L1851" s="44">
        <v>1416</v>
      </c>
      <c r="M1851" s="44">
        <f t="shared" si="85"/>
        <v>147.28571428571428</v>
      </c>
      <c r="N1851" s="44">
        <f t="shared" si="86"/>
        <v>7.8571428571428568</v>
      </c>
      <c r="O1851" s="44">
        <f t="shared" si="87"/>
        <v>-2.5782937365010805</v>
      </c>
      <c r="P1851" s="44">
        <f t="shared" si="88"/>
        <v>-4.7815333882934912</v>
      </c>
    </row>
    <row r="1852" spans="2:16" x14ac:dyDescent="0.2">
      <c r="B1852" s="44">
        <v>2020</v>
      </c>
      <c r="C1852" s="263">
        <v>43852</v>
      </c>
      <c r="D1852" s="264">
        <f t="shared" si="84"/>
        <v>3</v>
      </c>
      <c r="E1852" s="44">
        <v>156</v>
      </c>
      <c r="F1852" s="44">
        <v>8</v>
      </c>
      <c r="G1852" s="44">
        <v>180</v>
      </c>
      <c r="H1852" s="44">
        <v>188</v>
      </c>
      <c r="I1852" s="44">
        <v>1102</v>
      </c>
      <c r="J1852" s="44">
        <v>64</v>
      </c>
      <c r="K1852" s="44">
        <v>1353</v>
      </c>
      <c r="L1852" s="44">
        <v>1417</v>
      </c>
      <c r="M1852" s="44">
        <f t="shared" si="85"/>
        <v>145.57142857142858</v>
      </c>
      <c r="N1852" s="44">
        <f t="shared" si="86"/>
        <v>7.2857142857142856</v>
      </c>
      <c r="O1852" s="44">
        <f t="shared" si="87"/>
        <v>-3.7122030237580872</v>
      </c>
      <c r="P1852" s="44">
        <f t="shared" si="88"/>
        <v>-11.706512778235778</v>
      </c>
    </row>
    <row r="1853" spans="2:16" x14ac:dyDescent="0.2">
      <c r="B1853" s="44">
        <v>2020</v>
      </c>
      <c r="C1853" s="263">
        <v>43853</v>
      </c>
      <c r="D1853" s="264">
        <f t="shared" si="84"/>
        <v>4</v>
      </c>
      <c r="E1853" s="44">
        <v>140</v>
      </c>
      <c r="F1853" s="44">
        <v>3</v>
      </c>
      <c r="G1853" s="44">
        <v>177</v>
      </c>
      <c r="H1853" s="44">
        <v>180</v>
      </c>
      <c r="I1853" s="44">
        <v>1043</v>
      </c>
      <c r="J1853" s="44">
        <v>59</v>
      </c>
      <c r="K1853" s="44">
        <v>1291</v>
      </c>
      <c r="L1853" s="44">
        <v>1350</v>
      </c>
      <c r="M1853" s="44">
        <f t="shared" si="85"/>
        <v>148.42857142857142</v>
      </c>
      <c r="N1853" s="44">
        <f t="shared" si="86"/>
        <v>7.2857142857142856</v>
      </c>
      <c r="O1853" s="44">
        <f t="shared" si="87"/>
        <v>-1.8223542116630687</v>
      </c>
      <c r="P1853" s="44">
        <f t="shared" si="88"/>
        <v>-11.706512778235778</v>
      </c>
    </row>
    <row r="1854" spans="2:16" x14ac:dyDescent="0.2">
      <c r="B1854" s="44">
        <v>2020</v>
      </c>
      <c r="C1854" s="263">
        <v>43854</v>
      </c>
      <c r="D1854" s="264">
        <f t="shared" si="84"/>
        <v>5</v>
      </c>
      <c r="E1854" s="44">
        <v>161</v>
      </c>
      <c r="F1854" s="44">
        <v>4</v>
      </c>
      <c r="G1854" s="44">
        <v>220</v>
      </c>
      <c r="H1854" s="44">
        <v>224</v>
      </c>
      <c r="I1854" s="44">
        <v>1031</v>
      </c>
      <c r="J1854" s="44">
        <v>55</v>
      </c>
      <c r="K1854" s="44">
        <v>1297</v>
      </c>
      <c r="L1854" s="44">
        <v>1352</v>
      </c>
      <c r="M1854" s="44">
        <f t="shared" si="85"/>
        <v>141.57142857142858</v>
      </c>
      <c r="N1854" s="44">
        <f t="shared" si="86"/>
        <v>6</v>
      </c>
      <c r="O1854" s="44">
        <f t="shared" si="87"/>
        <v>-6.3579913606911287</v>
      </c>
      <c r="P1854" s="44">
        <f t="shared" si="88"/>
        <v>-27.287716405605934</v>
      </c>
    </row>
    <row r="1855" spans="2:16" x14ac:dyDescent="0.2">
      <c r="B1855" s="44">
        <v>2020</v>
      </c>
      <c r="C1855" s="263">
        <v>43855</v>
      </c>
      <c r="D1855" s="264">
        <f t="shared" si="84"/>
        <v>6</v>
      </c>
      <c r="E1855" s="44">
        <v>122</v>
      </c>
      <c r="F1855" s="44">
        <v>5</v>
      </c>
      <c r="G1855" s="44">
        <v>158</v>
      </c>
      <c r="H1855" s="44">
        <v>163</v>
      </c>
      <c r="I1855" s="44">
        <v>1019</v>
      </c>
      <c r="J1855" s="44">
        <v>51</v>
      </c>
      <c r="K1855" s="44">
        <v>1279</v>
      </c>
      <c r="L1855" s="44">
        <v>1330</v>
      </c>
      <c r="M1855" s="44">
        <f t="shared" si="85"/>
        <v>143.57142857142858</v>
      </c>
      <c r="N1855" s="44">
        <f t="shared" si="86"/>
        <v>6</v>
      </c>
      <c r="O1855" s="44">
        <f t="shared" si="87"/>
        <v>-5.0350971922246028</v>
      </c>
      <c r="P1855" s="44">
        <f t="shared" si="88"/>
        <v>-27.287716405605934</v>
      </c>
    </row>
    <row r="1856" spans="2:16" x14ac:dyDescent="0.2">
      <c r="B1856" s="44">
        <v>2020</v>
      </c>
      <c r="C1856" s="263">
        <v>43856</v>
      </c>
      <c r="D1856" s="264">
        <f t="shared" si="84"/>
        <v>7</v>
      </c>
      <c r="E1856" s="44">
        <v>118</v>
      </c>
      <c r="F1856" s="44">
        <v>9</v>
      </c>
      <c r="G1856" s="44">
        <v>175</v>
      </c>
      <c r="H1856" s="44">
        <v>184</v>
      </c>
      <c r="I1856" s="44">
        <v>1039</v>
      </c>
      <c r="J1856" s="44">
        <v>51</v>
      </c>
      <c r="K1856" s="44">
        <v>1321</v>
      </c>
      <c r="L1856" s="44">
        <v>1372</v>
      </c>
      <c r="M1856" s="44">
        <f t="shared" si="85"/>
        <v>143</v>
      </c>
      <c r="N1856" s="44">
        <f t="shared" si="86"/>
        <v>6</v>
      </c>
      <c r="O1856" s="44">
        <f t="shared" si="87"/>
        <v>-5.4130669546436199</v>
      </c>
      <c r="P1856" s="44">
        <f t="shared" si="88"/>
        <v>-27.287716405605934</v>
      </c>
    </row>
    <row r="1857" spans="2:16" x14ac:dyDescent="0.2">
      <c r="B1857" s="44">
        <v>2020</v>
      </c>
      <c r="C1857" s="263">
        <v>43857</v>
      </c>
      <c r="D1857" s="264">
        <f t="shared" si="84"/>
        <v>1</v>
      </c>
      <c r="E1857" s="44">
        <v>143</v>
      </c>
      <c r="F1857" s="44">
        <v>5</v>
      </c>
      <c r="G1857" s="44">
        <v>168</v>
      </c>
      <c r="H1857" s="44">
        <v>173</v>
      </c>
      <c r="I1857" s="44">
        <v>991</v>
      </c>
      <c r="J1857" s="44">
        <v>42</v>
      </c>
      <c r="K1857" s="44">
        <v>1260</v>
      </c>
      <c r="L1857" s="44">
        <v>1302</v>
      </c>
      <c r="M1857" s="44">
        <f t="shared" si="85"/>
        <v>148</v>
      </c>
      <c r="N1857" s="44">
        <f t="shared" si="86"/>
        <v>6.7142857142857144</v>
      </c>
      <c r="O1857" s="44">
        <f t="shared" si="87"/>
        <v>-2.1058315334773092</v>
      </c>
      <c r="P1857" s="44">
        <f t="shared" si="88"/>
        <v>-18.631492168178067</v>
      </c>
    </row>
    <row r="1858" spans="2:16" x14ac:dyDescent="0.2">
      <c r="B1858" s="44">
        <v>2020</v>
      </c>
      <c r="C1858" s="263">
        <v>43858</v>
      </c>
      <c r="D1858" s="264">
        <f t="shared" si="84"/>
        <v>2</v>
      </c>
      <c r="E1858" s="44">
        <v>165</v>
      </c>
      <c r="F1858" s="44">
        <v>8</v>
      </c>
      <c r="G1858" s="44">
        <v>182</v>
      </c>
      <c r="H1858" s="44">
        <v>190</v>
      </c>
      <c r="I1858" s="44">
        <v>1005</v>
      </c>
      <c r="J1858" s="44">
        <v>42</v>
      </c>
      <c r="K1858" s="44">
        <v>1260</v>
      </c>
      <c r="L1858" s="44">
        <v>1302</v>
      </c>
      <c r="M1858" s="44">
        <f t="shared" si="85"/>
        <v>149.85714285714286</v>
      </c>
      <c r="N1858" s="44">
        <f t="shared" si="86"/>
        <v>7.2857142857142856</v>
      </c>
      <c r="O1858" s="44">
        <f t="shared" si="87"/>
        <v>-0.87742980561553718</v>
      </c>
      <c r="P1858" s="44">
        <f t="shared" si="88"/>
        <v>-11.706512778235778</v>
      </c>
    </row>
    <row r="1859" spans="2:16" x14ac:dyDescent="0.2">
      <c r="B1859" s="44">
        <v>2020</v>
      </c>
      <c r="C1859" s="263">
        <v>43859</v>
      </c>
      <c r="D1859" s="264">
        <f t="shared" si="84"/>
        <v>3</v>
      </c>
      <c r="E1859" s="44">
        <v>152</v>
      </c>
      <c r="F1859" s="44">
        <v>8</v>
      </c>
      <c r="G1859" s="44">
        <v>180</v>
      </c>
      <c r="H1859" s="44">
        <v>188</v>
      </c>
      <c r="I1859" s="44">
        <v>1001</v>
      </c>
      <c r="J1859" s="44">
        <v>42</v>
      </c>
      <c r="K1859" s="44">
        <v>1260</v>
      </c>
      <c r="L1859" s="44">
        <v>1302</v>
      </c>
      <c r="M1859" s="44">
        <f t="shared" si="85"/>
        <v>149.85714285714286</v>
      </c>
      <c r="N1859" s="44">
        <f t="shared" si="86"/>
        <v>8.2857142857142865</v>
      </c>
      <c r="O1859" s="44">
        <f t="shared" si="87"/>
        <v>-0.87742980561553718</v>
      </c>
      <c r="P1859" s="44">
        <f t="shared" si="88"/>
        <v>0.41220115416324976</v>
      </c>
    </row>
    <row r="1860" spans="2:16" x14ac:dyDescent="0.2">
      <c r="B1860" s="44">
        <v>2020</v>
      </c>
      <c r="C1860" s="263">
        <v>43860</v>
      </c>
      <c r="D1860" s="264">
        <f t="shared" si="84"/>
        <v>4</v>
      </c>
      <c r="E1860" s="44">
        <v>175</v>
      </c>
      <c r="F1860" s="44">
        <v>8</v>
      </c>
      <c r="G1860" s="44">
        <v>207</v>
      </c>
      <c r="H1860" s="44">
        <v>215</v>
      </c>
      <c r="I1860" s="44">
        <v>1036</v>
      </c>
      <c r="J1860" s="44">
        <v>47</v>
      </c>
      <c r="K1860" s="44">
        <v>1290</v>
      </c>
      <c r="L1860" s="44">
        <v>1337</v>
      </c>
      <c r="M1860" s="44">
        <f t="shared" si="85"/>
        <v>153.71428571428572</v>
      </c>
      <c r="N1860" s="44">
        <f t="shared" si="86"/>
        <v>7.8571428571428568</v>
      </c>
      <c r="O1860" s="44">
        <f t="shared" si="87"/>
        <v>1.6738660907127612</v>
      </c>
      <c r="P1860" s="44">
        <f t="shared" si="88"/>
        <v>-4.7815333882934912</v>
      </c>
    </row>
    <row r="1861" spans="2:16" x14ac:dyDescent="0.2">
      <c r="B1861" s="44">
        <v>2020</v>
      </c>
      <c r="C1861" s="263">
        <v>43861</v>
      </c>
      <c r="D1861" s="264">
        <f t="shared" si="84"/>
        <v>5</v>
      </c>
      <c r="E1861" s="44">
        <v>174</v>
      </c>
      <c r="F1861" s="44">
        <v>8</v>
      </c>
      <c r="G1861" s="44">
        <v>213</v>
      </c>
      <c r="H1861" s="44">
        <v>221</v>
      </c>
      <c r="I1861" s="44">
        <v>1049</v>
      </c>
      <c r="J1861" s="44">
        <v>51</v>
      </c>
      <c r="K1861" s="44">
        <v>1283</v>
      </c>
      <c r="L1861" s="44">
        <v>1334</v>
      </c>
      <c r="M1861" s="44">
        <f t="shared" si="85"/>
        <v>153.14285714285714</v>
      </c>
      <c r="N1861" s="44">
        <f t="shared" si="86"/>
        <v>9.4285714285714288</v>
      </c>
      <c r="O1861" s="44">
        <f t="shared" si="87"/>
        <v>1.2958963282937441</v>
      </c>
      <c r="P1861" s="44">
        <f t="shared" si="88"/>
        <v>14.262159934047824</v>
      </c>
    </row>
    <row r="1862" spans="2:16" x14ac:dyDescent="0.2">
      <c r="B1862" s="44">
        <v>2020</v>
      </c>
      <c r="C1862" s="263">
        <v>43862</v>
      </c>
      <c r="D1862" s="264">
        <f t="shared" ref="D1862:D1925" si="89">IF(WEEKDAY(C1862)-1=0,7,WEEKDAY(C1862)-1)</f>
        <v>6</v>
      </c>
      <c r="E1862" s="44">
        <v>122</v>
      </c>
      <c r="F1862" s="44">
        <v>12</v>
      </c>
      <c r="G1862" s="44">
        <v>163</v>
      </c>
      <c r="H1862" s="44">
        <v>175</v>
      </c>
      <c r="I1862" s="44">
        <v>1049</v>
      </c>
      <c r="J1862" s="44">
        <v>58</v>
      </c>
      <c r="K1862" s="44">
        <v>1288</v>
      </c>
      <c r="L1862" s="44">
        <v>1346</v>
      </c>
      <c r="M1862" s="44">
        <f t="shared" si="85"/>
        <v>154</v>
      </c>
      <c r="N1862" s="44">
        <f t="shared" si="86"/>
        <v>9.7142857142857135</v>
      </c>
      <c r="O1862" s="44">
        <f t="shared" si="87"/>
        <v>1.8628509719222475</v>
      </c>
      <c r="P1862" s="44">
        <f t="shared" si="88"/>
        <v>17.724649629018963</v>
      </c>
    </row>
    <row r="1863" spans="2:16" x14ac:dyDescent="0.2">
      <c r="B1863" s="44">
        <v>2020</v>
      </c>
      <c r="C1863" s="263">
        <v>43863</v>
      </c>
      <c r="D1863" s="264">
        <f t="shared" si="89"/>
        <v>7</v>
      </c>
      <c r="E1863" s="44">
        <v>145</v>
      </c>
      <c r="F1863" s="44">
        <v>6</v>
      </c>
      <c r="G1863" s="44">
        <v>200</v>
      </c>
      <c r="H1863" s="44">
        <v>206</v>
      </c>
      <c r="I1863" s="44">
        <v>1076</v>
      </c>
      <c r="J1863" s="44">
        <v>55</v>
      </c>
      <c r="K1863" s="44">
        <v>1313</v>
      </c>
      <c r="L1863" s="44">
        <v>1368</v>
      </c>
      <c r="M1863" s="44">
        <f t="shared" si="85"/>
        <v>153.42857142857142</v>
      </c>
      <c r="N1863" s="44">
        <f t="shared" si="86"/>
        <v>9.8571428571428577</v>
      </c>
      <c r="O1863" s="44">
        <f t="shared" si="87"/>
        <v>1.4848812095032304</v>
      </c>
      <c r="P1863" s="44">
        <f t="shared" si="88"/>
        <v>19.455894476504554</v>
      </c>
    </row>
    <row r="1864" spans="2:16" x14ac:dyDescent="0.2">
      <c r="B1864" s="44">
        <v>2020</v>
      </c>
      <c r="C1864" s="263">
        <v>43864</v>
      </c>
      <c r="D1864" s="264">
        <f t="shared" si="89"/>
        <v>1</v>
      </c>
      <c r="E1864" s="44">
        <v>139</v>
      </c>
      <c r="F1864" s="44">
        <v>16</v>
      </c>
      <c r="G1864" s="44">
        <v>159</v>
      </c>
      <c r="H1864" s="44">
        <v>175</v>
      </c>
      <c r="I1864" s="44">
        <v>1072</v>
      </c>
      <c r="J1864" s="44">
        <v>66</v>
      </c>
      <c r="K1864" s="44">
        <v>1304</v>
      </c>
      <c r="L1864" s="44">
        <v>1370</v>
      </c>
      <c r="M1864" s="44">
        <f t="shared" si="85"/>
        <v>154.14285714285714</v>
      </c>
      <c r="N1864" s="44">
        <f t="shared" si="86"/>
        <v>9.4285714285714288</v>
      </c>
      <c r="O1864" s="44">
        <f t="shared" si="87"/>
        <v>1.9573434125270017</v>
      </c>
      <c r="P1864" s="44">
        <f t="shared" si="88"/>
        <v>14.262159934047824</v>
      </c>
    </row>
    <row r="1865" spans="2:16" x14ac:dyDescent="0.2">
      <c r="B1865" s="44">
        <v>2020</v>
      </c>
      <c r="C1865" s="263">
        <v>43865</v>
      </c>
      <c r="D1865" s="264">
        <f t="shared" si="89"/>
        <v>2</v>
      </c>
      <c r="E1865" s="44">
        <v>171</v>
      </c>
      <c r="F1865" s="44">
        <v>10</v>
      </c>
      <c r="G1865" s="44">
        <v>203</v>
      </c>
      <c r="H1865" s="44">
        <v>213</v>
      </c>
      <c r="I1865" s="44">
        <v>1078</v>
      </c>
      <c r="J1865" s="44">
        <v>68</v>
      </c>
      <c r="K1865" s="44">
        <v>1325</v>
      </c>
      <c r="L1865" s="44">
        <v>1393</v>
      </c>
      <c r="M1865" s="44">
        <f t="shared" ref="M1865:M1928" si="90">(E1862+E1863+E1864+E1865+E1866+E1867+E1868)/7</f>
        <v>153.57142857142858</v>
      </c>
      <c r="N1865" s="44">
        <f t="shared" ref="N1865:N1928" si="91">(F1862+F1863+F1864+F1865+F1866+F1867+F1868)/7</f>
        <v>9.2857142857142865</v>
      </c>
      <c r="O1865" s="44">
        <f t="shared" si="87"/>
        <v>1.5793736501080069</v>
      </c>
      <c r="P1865" s="44">
        <f t="shared" si="88"/>
        <v>12.530915086562256</v>
      </c>
    </row>
    <row r="1866" spans="2:16" x14ac:dyDescent="0.2">
      <c r="B1866" s="44">
        <v>2020</v>
      </c>
      <c r="C1866" s="263">
        <v>43866</v>
      </c>
      <c r="D1866" s="264">
        <f t="shared" si="89"/>
        <v>3</v>
      </c>
      <c r="E1866" s="44">
        <v>148</v>
      </c>
      <c r="F1866" s="44">
        <v>9</v>
      </c>
      <c r="G1866" s="44">
        <v>172</v>
      </c>
      <c r="H1866" s="44">
        <v>181</v>
      </c>
      <c r="I1866" s="44">
        <v>1074</v>
      </c>
      <c r="J1866" s="44">
        <v>69</v>
      </c>
      <c r="K1866" s="44">
        <v>1317</v>
      </c>
      <c r="L1866" s="44">
        <v>1386</v>
      </c>
      <c r="M1866" s="44">
        <f t="shared" si="90"/>
        <v>155.57142857142858</v>
      </c>
      <c r="N1866" s="44">
        <f t="shared" si="91"/>
        <v>8.7142857142857135</v>
      </c>
      <c r="O1866" s="44">
        <f t="shared" si="87"/>
        <v>2.9022678185745221</v>
      </c>
      <c r="P1866" s="44">
        <f t="shared" si="88"/>
        <v>5.6059356966199569</v>
      </c>
    </row>
    <row r="1867" spans="2:16" x14ac:dyDescent="0.2">
      <c r="B1867" s="44">
        <v>2020</v>
      </c>
      <c r="C1867" s="263">
        <v>43867</v>
      </c>
      <c r="D1867" s="264">
        <f t="shared" si="89"/>
        <v>4</v>
      </c>
      <c r="E1867" s="44">
        <v>180</v>
      </c>
      <c r="F1867" s="44">
        <v>5</v>
      </c>
      <c r="G1867" s="44">
        <v>214</v>
      </c>
      <c r="H1867" s="44">
        <v>219</v>
      </c>
      <c r="I1867" s="44">
        <v>1079</v>
      </c>
      <c r="J1867" s="44">
        <v>66</v>
      </c>
      <c r="K1867" s="44">
        <v>1324</v>
      </c>
      <c r="L1867" s="44">
        <v>1390</v>
      </c>
      <c r="M1867" s="44">
        <f t="shared" si="90"/>
        <v>151.57142857142858</v>
      </c>
      <c r="N1867" s="44">
        <f t="shared" si="91"/>
        <v>8.8571428571428577</v>
      </c>
      <c r="O1867" s="44">
        <f t="shared" si="87"/>
        <v>0.2564794816414917</v>
      </c>
      <c r="P1867" s="44">
        <f t="shared" si="88"/>
        <v>7.337180544105526</v>
      </c>
    </row>
    <row r="1868" spans="2:16" x14ac:dyDescent="0.2">
      <c r="B1868" s="44">
        <v>2020</v>
      </c>
      <c r="C1868" s="263">
        <v>43868</v>
      </c>
      <c r="D1868" s="264">
        <f t="shared" si="89"/>
        <v>5</v>
      </c>
      <c r="E1868" s="44">
        <v>170</v>
      </c>
      <c r="F1868" s="44">
        <v>7</v>
      </c>
      <c r="G1868" s="44">
        <v>203</v>
      </c>
      <c r="H1868" s="44">
        <v>210</v>
      </c>
      <c r="I1868" s="44">
        <v>1075</v>
      </c>
      <c r="J1868" s="44">
        <v>65</v>
      </c>
      <c r="K1868" s="44">
        <v>1314</v>
      </c>
      <c r="L1868" s="44">
        <v>1379</v>
      </c>
      <c r="M1868" s="44">
        <f t="shared" si="90"/>
        <v>148.14285714285714</v>
      </c>
      <c r="N1868" s="44">
        <f t="shared" si="91"/>
        <v>6.8571428571428568</v>
      </c>
      <c r="O1868" s="44">
        <f t="shared" si="87"/>
        <v>-2.0113390928725661</v>
      </c>
      <c r="P1868" s="44">
        <f t="shared" si="88"/>
        <v>-16.900247320692497</v>
      </c>
    </row>
    <row r="1869" spans="2:16" x14ac:dyDescent="0.2">
      <c r="B1869" s="44">
        <v>2020</v>
      </c>
      <c r="C1869" s="263">
        <v>43869</v>
      </c>
      <c r="D1869" s="264">
        <f t="shared" si="89"/>
        <v>6</v>
      </c>
      <c r="E1869" s="44">
        <v>136</v>
      </c>
      <c r="F1869" s="44">
        <v>8</v>
      </c>
      <c r="G1869" s="44">
        <v>163</v>
      </c>
      <c r="H1869" s="44">
        <v>171</v>
      </c>
      <c r="I1869" s="44">
        <v>1089</v>
      </c>
      <c r="J1869" s="44">
        <v>61</v>
      </c>
      <c r="K1869" s="44">
        <v>1314</v>
      </c>
      <c r="L1869" s="44">
        <v>1375</v>
      </c>
      <c r="M1869" s="44">
        <f t="shared" si="90"/>
        <v>143</v>
      </c>
      <c r="N1869" s="44">
        <f t="shared" si="91"/>
        <v>6.1428571428571432</v>
      </c>
      <c r="O1869" s="44">
        <f t="shared" si="87"/>
        <v>-5.4130669546436199</v>
      </c>
      <c r="P1869" s="44">
        <f t="shared" si="88"/>
        <v>-25.556471558120354</v>
      </c>
    </row>
    <row r="1870" spans="2:16" x14ac:dyDescent="0.2">
      <c r="B1870" s="44">
        <v>2020</v>
      </c>
      <c r="C1870" s="263">
        <v>43870</v>
      </c>
      <c r="D1870" s="264">
        <f t="shared" si="89"/>
        <v>7</v>
      </c>
      <c r="E1870" s="44">
        <v>117</v>
      </c>
      <c r="F1870" s="44">
        <v>7</v>
      </c>
      <c r="G1870" s="44">
        <v>177</v>
      </c>
      <c r="H1870" s="44">
        <v>184</v>
      </c>
      <c r="I1870" s="44">
        <v>1061</v>
      </c>
      <c r="J1870" s="44">
        <v>62</v>
      </c>
      <c r="K1870" s="44">
        <v>1291</v>
      </c>
      <c r="L1870" s="44">
        <v>1353</v>
      </c>
      <c r="M1870" s="44">
        <f t="shared" si="90"/>
        <v>144.14285714285714</v>
      </c>
      <c r="N1870" s="44">
        <f t="shared" si="91"/>
        <v>5.4285714285714288</v>
      </c>
      <c r="O1870" s="44">
        <f t="shared" si="87"/>
        <v>-4.6571274298056071</v>
      </c>
      <c r="P1870" s="44">
        <f t="shared" si="88"/>
        <v>-34.212695795548221</v>
      </c>
    </row>
    <row r="1871" spans="2:16" x14ac:dyDescent="0.2">
      <c r="B1871" s="44">
        <v>2020</v>
      </c>
      <c r="C1871" s="263">
        <v>43871</v>
      </c>
      <c r="D1871" s="264">
        <f t="shared" si="89"/>
        <v>1</v>
      </c>
      <c r="E1871" s="44">
        <v>115</v>
      </c>
      <c r="F1871" s="44">
        <v>2</v>
      </c>
      <c r="G1871" s="44">
        <v>139</v>
      </c>
      <c r="H1871" s="44">
        <v>141</v>
      </c>
      <c r="I1871" s="44">
        <v>1037</v>
      </c>
      <c r="J1871" s="44">
        <v>48</v>
      </c>
      <c r="K1871" s="44">
        <v>1271</v>
      </c>
      <c r="L1871" s="44">
        <v>1319</v>
      </c>
      <c r="M1871" s="44">
        <f t="shared" si="90"/>
        <v>140.71428571428572</v>
      </c>
      <c r="N1871" s="44">
        <f t="shared" si="91"/>
        <v>5.7142857142857144</v>
      </c>
      <c r="O1871" s="44">
        <f t="shared" si="87"/>
        <v>-6.9249460043196436</v>
      </c>
      <c r="P1871" s="44">
        <f t="shared" si="88"/>
        <v>-30.750206100577081</v>
      </c>
    </row>
    <row r="1872" spans="2:16" x14ac:dyDescent="0.2">
      <c r="B1872" s="44">
        <v>2020</v>
      </c>
      <c r="C1872" s="263">
        <v>43872</v>
      </c>
      <c r="D1872" s="264">
        <f t="shared" si="89"/>
        <v>2</v>
      </c>
      <c r="E1872" s="44">
        <v>135</v>
      </c>
      <c r="F1872" s="44">
        <v>5</v>
      </c>
      <c r="G1872" s="44">
        <v>175</v>
      </c>
      <c r="H1872" s="44">
        <v>180</v>
      </c>
      <c r="I1872" s="44">
        <v>1001</v>
      </c>
      <c r="J1872" s="44">
        <v>43</v>
      </c>
      <c r="K1872" s="44">
        <v>1243</v>
      </c>
      <c r="L1872" s="44">
        <v>1286</v>
      </c>
      <c r="M1872" s="44">
        <f t="shared" si="90"/>
        <v>143.85714285714286</v>
      </c>
      <c r="N1872" s="44">
        <f t="shared" si="91"/>
        <v>6.2857142857142856</v>
      </c>
      <c r="O1872" s="44">
        <f t="shared" si="87"/>
        <v>-4.846112311015105</v>
      </c>
      <c r="P1872" s="44">
        <f t="shared" si="88"/>
        <v>-23.825226710634784</v>
      </c>
    </row>
    <row r="1873" spans="2:16" x14ac:dyDescent="0.2">
      <c r="B1873" s="44">
        <v>2020</v>
      </c>
      <c r="C1873" s="263">
        <v>43873</v>
      </c>
      <c r="D1873" s="264">
        <f t="shared" si="89"/>
        <v>3</v>
      </c>
      <c r="E1873" s="44">
        <v>156</v>
      </c>
      <c r="F1873" s="44">
        <v>4</v>
      </c>
      <c r="G1873" s="44">
        <v>185</v>
      </c>
      <c r="H1873" s="44">
        <v>189</v>
      </c>
      <c r="I1873" s="44">
        <v>1009</v>
      </c>
      <c r="J1873" s="44">
        <v>38</v>
      </c>
      <c r="K1873" s="44">
        <v>1256</v>
      </c>
      <c r="L1873" s="44">
        <v>1294</v>
      </c>
      <c r="M1873" s="44">
        <f t="shared" si="90"/>
        <v>143.14285714285714</v>
      </c>
      <c r="N1873" s="44">
        <f t="shared" si="91"/>
        <v>7.8571428571428568</v>
      </c>
      <c r="O1873" s="44">
        <f t="shared" si="87"/>
        <v>-5.3185745140388763</v>
      </c>
      <c r="P1873" s="44">
        <f t="shared" si="88"/>
        <v>-4.7815333882934912</v>
      </c>
    </row>
    <row r="1874" spans="2:16" x14ac:dyDescent="0.2">
      <c r="B1874" s="44">
        <v>2020</v>
      </c>
      <c r="C1874" s="263">
        <v>43874</v>
      </c>
      <c r="D1874" s="264">
        <f t="shared" si="89"/>
        <v>4</v>
      </c>
      <c r="E1874" s="44">
        <v>156</v>
      </c>
      <c r="F1874" s="44">
        <v>7</v>
      </c>
      <c r="G1874" s="44">
        <v>182</v>
      </c>
      <c r="H1874" s="44">
        <v>189</v>
      </c>
      <c r="I1874" s="44">
        <v>985</v>
      </c>
      <c r="J1874" s="44">
        <v>40</v>
      </c>
      <c r="K1874" s="44">
        <v>1224</v>
      </c>
      <c r="L1874" s="44">
        <v>1264</v>
      </c>
      <c r="M1874" s="44">
        <f t="shared" si="90"/>
        <v>141.14285714285714</v>
      </c>
      <c r="N1874" s="44">
        <f t="shared" si="91"/>
        <v>8.2857142857142865</v>
      </c>
      <c r="O1874" s="44">
        <f t="shared" si="87"/>
        <v>-6.6414686825053915</v>
      </c>
      <c r="P1874" s="44">
        <f t="shared" si="88"/>
        <v>0.41220115416324976</v>
      </c>
    </row>
    <row r="1875" spans="2:16" x14ac:dyDescent="0.2">
      <c r="B1875" s="44">
        <v>2020</v>
      </c>
      <c r="C1875" s="263">
        <v>43875</v>
      </c>
      <c r="D1875" s="264">
        <f t="shared" si="89"/>
        <v>5</v>
      </c>
      <c r="E1875" s="44">
        <v>192</v>
      </c>
      <c r="F1875" s="44">
        <v>11</v>
      </c>
      <c r="G1875" s="44">
        <v>226</v>
      </c>
      <c r="H1875" s="44">
        <v>237</v>
      </c>
      <c r="I1875" s="44">
        <v>1007</v>
      </c>
      <c r="J1875" s="44">
        <v>44</v>
      </c>
      <c r="K1875" s="44">
        <v>1247</v>
      </c>
      <c r="L1875" s="44">
        <v>1291</v>
      </c>
      <c r="M1875" s="44">
        <f t="shared" si="90"/>
        <v>141</v>
      </c>
      <c r="N1875" s="44">
        <f t="shared" si="91"/>
        <v>9.1428571428571423</v>
      </c>
      <c r="O1875" s="44">
        <f t="shared" si="87"/>
        <v>-6.7359611231101457</v>
      </c>
      <c r="P1875" s="44">
        <f t="shared" si="88"/>
        <v>10.799670239076665</v>
      </c>
    </row>
    <row r="1876" spans="2:16" x14ac:dyDescent="0.2">
      <c r="B1876" s="44">
        <v>2020</v>
      </c>
      <c r="C1876" s="263">
        <v>43876</v>
      </c>
      <c r="D1876" s="264">
        <f t="shared" si="89"/>
        <v>6</v>
      </c>
      <c r="E1876" s="44">
        <v>131</v>
      </c>
      <c r="F1876" s="44">
        <v>19</v>
      </c>
      <c r="G1876" s="44">
        <v>178</v>
      </c>
      <c r="H1876" s="44">
        <v>197</v>
      </c>
      <c r="I1876" s="44">
        <v>1002</v>
      </c>
      <c r="J1876" s="44">
        <v>55</v>
      </c>
      <c r="K1876" s="44">
        <v>1262</v>
      </c>
      <c r="L1876" s="44">
        <v>1317</v>
      </c>
      <c r="M1876" s="44">
        <f t="shared" si="90"/>
        <v>142.85714285714286</v>
      </c>
      <c r="N1876" s="44">
        <f t="shared" si="91"/>
        <v>9</v>
      </c>
      <c r="O1876" s="44">
        <f t="shared" si="87"/>
        <v>-5.5075593952483732</v>
      </c>
      <c r="P1876" s="44">
        <f t="shared" si="88"/>
        <v>9.0684253915910951</v>
      </c>
    </row>
    <row r="1877" spans="2:16" x14ac:dyDescent="0.2">
      <c r="B1877" s="44">
        <v>2020</v>
      </c>
      <c r="C1877" s="263">
        <v>43877</v>
      </c>
      <c r="D1877" s="264">
        <f t="shared" si="89"/>
        <v>7</v>
      </c>
      <c r="E1877" s="44">
        <v>103</v>
      </c>
      <c r="F1877" s="44">
        <v>10</v>
      </c>
      <c r="G1877" s="44">
        <v>138</v>
      </c>
      <c r="H1877" s="44">
        <v>148</v>
      </c>
      <c r="I1877" s="44">
        <v>988</v>
      </c>
      <c r="J1877" s="44">
        <v>58</v>
      </c>
      <c r="K1877" s="44">
        <v>1223</v>
      </c>
      <c r="L1877" s="44">
        <v>1281</v>
      </c>
      <c r="M1877" s="44">
        <f t="shared" si="90"/>
        <v>139.42857142857142</v>
      </c>
      <c r="N1877" s="44">
        <f t="shared" si="91"/>
        <v>9.2857142857142865</v>
      </c>
      <c r="O1877" s="44">
        <f t="shared" si="87"/>
        <v>-7.7753779697624203</v>
      </c>
      <c r="P1877" s="44">
        <f t="shared" si="88"/>
        <v>12.530915086562256</v>
      </c>
    </row>
    <row r="1878" spans="2:16" x14ac:dyDescent="0.2">
      <c r="B1878" s="44">
        <v>2020</v>
      </c>
      <c r="C1878" s="263">
        <v>43878</v>
      </c>
      <c r="D1878" s="264">
        <f t="shared" si="89"/>
        <v>1</v>
      </c>
      <c r="E1878" s="44">
        <v>114</v>
      </c>
      <c r="F1878" s="44">
        <v>8</v>
      </c>
      <c r="G1878" s="44">
        <v>134</v>
      </c>
      <c r="H1878" s="44">
        <v>142</v>
      </c>
      <c r="I1878" s="44">
        <v>987</v>
      </c>
      <c r="J1878" s="44">
        <v>64</v>
      </c>
      <c r="K1878" s="44">
        <v>1218</v>
      </c>
      <c r="L1878" s="44">
        <v>1282</v>
      </c>
      <c r="M1878" s="44">
        <f t="shared" si="90"/>
        <v>136.85714285714286</v>
      </c>
      <c r="N1878" s="44">
        <f t="shared" si="91"/>
        <v>9.5714285714285712</v>
      </c>
      <c r="O1878" s="44">
        <f t="shared" si="87"/>
        <v>-9.4762419006479419</v>
      </c>
      <c r="P1878" s="44">
        <f t="shared" si="88"/>
        <v>15.993404781533393</v>
      </c>
    </row>
    <row r="1879" spans="2:16" x14ac:dyDescent="0.2">
      <c r="B1879" s="44">
        <v>2020</v>
      </c>
      <c r="C1879" s="263">
        <v>43879</v>
      </c>
      <c r="D1879" s="264">
        <f t="shared" si="89"/>
        <v>2</v>
      </c>
      <c r="E1879" s="44">
        <v>148</v>
      </c>
      <c r="F1879" s="44">
        <v>4</v>
      </c>
      <c r="G1879" s="44">
        <v>178</v>
      </c>
      <c r="H1879" s="44">
        <v>182</v>
      </c>
      <c r="I1879" s="44">
        <v>1000</v>
      </c>
      <c r="J1879" s="44">
        <v>63</v>
      </c>
      <c r="K1879" s="44">
        <v>1221</v>
      </c>
      <c r="L1879" s="44">
        <v>1284</v>
      </c>
      <c r="M1879" s="44">
        <f t="shared" si="90"/>
        <v>133.28571428571428</v>
      </c>
      <c r="N1879" s="44">
        <f t="shared" si="91"/>
        <v>9.4285714285714288</v>
      </c>
      <c r="O1879" s="44">
        <f t="shared" si="87"/>
        <v>-11.838552915766732</v>
      </c>
      <c r="P1879" s="44">
        <f t="shared" si="88"/>
        <v>14.262159934047824</v>
      </c>
    </row>
    <row r="1880" spans="2:16" x14ac:dyDescent="0.2">
      <c r="B1880" s="44">
        <v>2020</v>
      </c>
      <c r="C1880" s="263">
        <v>43880</v>
      </c>
      <c r="D1880" s="264">
        <f t="shared" si="89"/>
        <v>3</v>
      </c>
      <c r="E1880" s="44">
        <v>132</v>
      </c>
      <c r="F1880" s="44">
        <v>6</v>
      </c>
      <c r="G1880" s="44">
        <v>157</v>
      </c>
      <c r="H1880" s="44">
        <v>163</v>
      </c>
      <c r="I1880" s="44">
        <v>976</v>
      </c>
      <c r="J1880" s="44">
        <v>65</v>
      </c>
      <c r="K1880" s="44">
        <v>1193</v>
      </c>
      <c r="L1880" s="44">
        <v>1258</v>
      </c>
      <c r="M1880" s="44">
        <f t="shared" si="90"/>
        <v>134.42857142857142</v>
      </c>
      <c r="N1880" s="44">
        <f t="shared" si="91"/>
        <v>7.5714285714285712</v>
      </c>
      <c r="O1880" s="44">
        <f t="shared" si="87"/>
        <v>-11.082613390928731</v>
      </c>
      <c r="P1880" s="44">
        <f t="shared" si="88"/>
        <v>-8.2440230832646293</v>
      </c>
    </row>
    <row r="1881" spans="2:16" x14ac:dyDescent="0.2">
      <c r="B1881" s="44">
        <v>2020</v>
      </c>
      <c r="C1881" s="263">
        <v>43881</v>
      </c>
      <c r="D1881" s="264">
        <f t="shared" si="89"/>
        <v>4</v>
      </c>
      <c r="E1881" s="44">
        <v>138</v>
      </c>
      <c r="F1881" s="44">
        <v>9</v>
      </c>
      <c r="G1881" s="44">
        <v>161</v>
      </c>
      <c r="H1881" s="44">
        <v>170</v>
      </c>
      <c r="I1881" s="44">
        <v>958</v>
      </c>
      <c r="J1881" s="44">
        <v>67</v>
      </c>
      <c r="K1881" s="44">
        <v>1172</v>
      </c>
      <c r="L1881" s="44">
        <v>1239</v>
      </c>
      <c r="M1881" s="44">
        <f t="shared" si="90"/>
        <v>135.14285714285714</v>
      </c>
      <c r="N1881" s="44">
        <f t="shared" si="91"/>
        <v>7.2857142857142856</v>
      </c>
      <c r="O1881" s="44">
        <f t="shared" si="87"/>
        <v>-10.610151187904959</v>
      </c>
      <c r="P1881" s="44">
        <f t="shared" si="88"/>
        <v>-11.706512778235778</v>
      </c>
    </row>
    <row r="1882" spans="2:16" x14ac:dyDescent="0.2">
      <c r="B1882" s="44">
        <v>2020</v>
      </c>
      <c r="C1882" s="263">
        <v>43882</v>
      </c>
      <c r="D1882" s="264">
        <f t="shared" si="89"/>
        <v>5</v>
      </c>
      <c r="E1882" s="44">
        <v>167</v>
      </c>
      <c r="F1882" s="44">
        <v>10</v>
      </c>
      <c r="G1882" s="44">
        <v>203</v>
      </c>
      <c r="H1882" s="44">
        <v>213</v>
      </c>
      <c r="I1882" s="44">
        <v>933</v>
      </c>
      <c r="J1882" s="44">
        <v>66</v>
      </c>
      <c r="K1882" s="44">
        <v>1149</v>
      </c>
      <c r="L1882" s="44">
        <v>1215</v>
      </c>
      <c r="M1882" s="44">
        <f t="shared" si="90"/>
        <v>137.28571428571428</v>
      </c>
      <c r="N1882" s="44">
        <f t="shared" si="91"/>
        <v>6.7142857142857144</v>
      </c>
      <c r="O1882" s="44">
        <f t="shared" si="87"/>
        <v>-9.1927645788336889</v>
      </c>
      <c r="P1882" s="44">
        <f t="shared" si="88"/>
        <v>-18.631492168178067</v>
      </c>
    </row>
    <row r="1883" spans="2:16" x14ac:dyDescent="0.2">
      <c r="B1883" s="44">
        <v>2020</v>
      </c>
      <c r="C1883" s="263">
        <v>43883</v>
      </c>
      <c r="D1883" s="264">
        <f t="shared" si="89"/>
        <v>6</v>
      </c>
      <c r="E1883" s="44">
        <v>139</v>
      </c>
      <c r="F1883" s="44">
        <v>6</v>
      </c>
      <c r="G1883" s="44">
        <v>179</v>
      </c>
      <c r="H1883" s="44">
        <v>185</v>
      </c>
      <c r="I1883" s="44">
        <v>941</v>
      </c>
      <c r="J1883" s="44">
        <v>53</v>
      </c>
      <c r="K1883" s="44">
        <v>1150</v>
      </c>
      <c r="L1883" s="44">
        <v>1203</v>
      </c>
      <c r="M1883" s="44">
        <f t="shared" si="90"/>
        <v>136.42857142857142</v>
      </c>
      <c r="N1883" s="44">
        <f t="shared" si="91"/>
        <v>7</v>
      </c>
      <c r="O1883" s="44">
        <f t="shared" si="87"/>
        <v>-9.7597192224622038</v>
      </c>
      <c r="P1883" s="44">
        <f t="shared" si="88"/>
        <v>-15.169002473206916</v>
      </c>
    </row>
    <row r="1884" spans="2:16" x14ac:dyDescent="0.2">
      <c r="B1884" s="44">
        <v>2020</v>
      </c>
      <c r="C1884" s="263">
        <v>43884</v>
      </c>
      <c r="D1884" s="264">
        <f t="shared" si="89"/>
        <v>7</v>
      </c>
      <c r="E1884" s="44">
        <v>108</v>
      </c>
      <c r="F1884" s="44">
        <v>8</v>
      </c>
      <c r="G1884" s="44">
        <v>142</v>
      </c>
      <c r="H1884" s="44">
        <v>150</v>
      </c>
      <c r="I1884" s="44">
        <v>946</v>
      </c>
      <c r="J1884" s="44">
        <v>51</v>
      </c>
      <c r="K1884" s="44">
        <v>1154</v>
      </c>
      <c r="L1884" s="44">
        <v>1205</v>
      </c>
      <c r="M1884" s="44">
        <f t="shared" si="90"/>
        <v>135.85714285714286</v>
      </c>
      <c r="N1884" s="44">
        <f t="shared" si="91"/>
        <v>6.4285714285714288</v>
      </c>
      <c r="O1884" s="44">
        <f t="shared" si="87"/>
        <v>-10.1376889848812</v>
      </c>
      <c r="P1884" s="44">
        <f t="shared" si="88"/>
        <v>-22.093981863149214</v>
      </c>
    </row>
    <row r="1885" spans="2:16" x14ac:dyDescent="0.2">
      <c r="B1885" s="44">
        <v>2020</v>
      </c>
      <c r="C1885" s="263">
        <v>43885</v>
      </c>
      <c r="D1885" s="264">
        <f t="shared" si="89"/>
        <v>1</v>
      </c>
      <c r="E1885" s="44">
        <v>129</v>
      </c>
      <c r="F1885" s="44">
        <v>4</v>
      </c>
      <c r="G1885" s="44">
        <v>157</v>
      </c>
      <c r="H1885" s="44">
        <v>161</v>
      </c>
      <c r="I1885" s="44">
        <v>961</v>
      </c>
      <c r="J1885" s="44">
        <v>47</v>
      </c>
      <c r="K1885" s="44">
        <v>1177</v>
      </c>
      <c r="L1885" s="44">
        <v>1224</v>
      </c>
      <c r="M1885" s="44">
        <f t="shared" si="90"/>
        <v>134.57142857142858</v>
      </c>
      <c r="N1885" s="44">
        <f t="shared" si="91"/>
        <v>5.8571428571428568</v>
      </c>
      <c r="O1885" s="44">
        <f t="shared" si="87"/>
        <v>-10.988120950323953</v>
      </c>
      <c r="P1885" s="44">
        <f t="shared" si="88"/>
        <v>-29.018961253091511</v>
      </c>
    </row>
    <row r="1886" spans="2:16" x14ac:dyDescent="0.2">
      <c r="B1886" s="44">
        <v>2020</v>
      </c>
      <c r="C1886" s="263">
        <v>43886</v>
      </c>
      <c r="D1886" s="264">
        <f t="shared" si="89"/>
        <v>2</v>
      </c>
      <c r="E1886" s="44">
        <v>142</v>
      </c>
      <c r="F1886" s="44">
        <v>6</v>
      </c>
      <c r="G1886" s="44">
        <v>172</v>
      </c>
      <c r="H1886" s="44">
        <v>178</v>
      </c>
      <c r="I1886" s="44">
        <v>955</v>
      </c>
      <c r="J1886" s="44">
        <v>49</v>
      </c>
      <c r="K1886" s="44">
        <v>1171</v>
      </c>
      <c r="L1886" s="44">
        <v>1220</v>
      </c>
      <c r="M1886" s="44">
        <f t="shared" si="90"/>
        <v>132.28571428571428</v>
      </c>
      <c r="N1886" s="44">
        <f t="shared" si="91"/>
        <v>5.2857142857142856</v>
      </c>
      <c r="O1886" s="44">
        <f t="shared" si="87"/>
        <v>-12.5</v>
      </c>
      <c r="P1886" s="44">
        <f t="shared" si="88"/>
        <v>-35.943940643033798</v>
      </c>
    </row>
    <row r="1887" spans="2:16" x14ac:dyDescent="0.2">
      <c r="B1887" s="44">
        <v>2020</v>
      </c>
      <c r="C1887" s="263">
        <v>43887</v>
      </c>
      <c r="D1887" s="264">
        <f t="shared" si="89"/>
        <v>3</v>
      </c>
      <c r="E1887" s="44">
        <v>128</v>
      </c>
      <c r="F1887" s="44">
        <v>2</v>
      </c>
      <c r="G1887" s="44">
        <v>154</v>
      </c>
      <c r="H1887" s="44">
        <v>156</v>
      </c>
      <c r="I1887" s="44">
        <v>951</v>
      </c>
      <c r="J1887" s="44">
        <v>45</v>
      </c>
      <c r="K1887" s="44">
        <v>1168</v>
      </c>
      <c r="L1887" s="44">
        <v>1213</v>
      </c>
      <c r="M1887" s="44">
        <f t="shared" si="90"/>
        <v>127.28571428571429</v>
      </c>
      <c r="N1887" s="44">
        <f t="shared" si="91"/>
        <v>5.5714285714285712</v>
      </c>
      <c r="O1887" s="44">
        <f t="shared" si="87"/>
        <v>-15.807235421166299</v>
      </c>
      <c r="P1887" s="44">
        <f t="shared" si="88"/>
        <v>-32.481450948062651</v>
      </c>
    </row>
    <row r="1888" spans="2:16" x14ac:dyDescent="0.2">
      <c r="B1888" s="44">
        <v>2020</v>
      </c>
      <c r="C1888" s="263">
        <v>43888</v>
      </c>
      <c r="D1888" s="264">
        <f t="shared" si="89"/>
        <v>4</v>
      </c>
      <c r="E1888" s="44">
        <v>129</v>
      </c>
      <c r="F1888" s="44">
        <v>5</v>
      </c>
      <c r="G1888" s="44">
        <v>164</v>
      </c>
      <c r="H1888" s="44">
        <v>169</v>
      </c>
      <c r="I1888" s="44">
        <v>942</v>
      </c>
      <c r="J1888" s="44">
        <v>41</v>
      </c>
      <c r="K1888" s="44">
        <v>1171</v>
      </c>
      <c r="L1888" s="44">
        <v>1212</v>
      </c>
      <c r="M1888" s="44">
        <f t="shared" si="90"/>
        <v>132.42857142857142</v>
      </c>
      <c r="N1888" s="44">
        <f t="shared" si="91"/>
        <v>6.8571428571428568</v>
      </c>
      <c r="O1888" s="44">
        <f t="shared" si="87"/>
        <v>-12.405507559395247</v>
      </c>
      <c r="P1888" s="44">
        <f t="shared" si="88"/>
        <v>-16.900247320692497</v>
      </c>
    </row>
    <row r="1889" spans="2:16" x14ac:dyDescent="0.2">
      <c r="B1889" s="44">
        <v>2020</v>
      </c>
      <c r="C1889" s="263">
        <v>43889</v>
      </c>
      <c r="D1889" s="264">
        <f t="shared" si="89"/>
        <v>5</v>
      </c>
      <c r="E1889" s="44">
        <v>151</v>
      </c>
      <c r="F1889" s="44">
        <v>6</v>
      </c>
      <c r="G1889" s="44">
        <v>188</v>
      </c>
      <c r="H1889" s="44">
        <v>194</v>
      </c>
      <c r="I1889" s="44">
        <v>926</v>
      </c>
      <c r="J1889" s="44">
        <v>37</v>
      </c>
      <c r="K1889" s="44">
        <v>1156</v>
      </c>
      <c r="L1889" s="44">
        <v>1193</v>
      </c>
      <c r="M1889" s="44">
        <f t="shared" si="90"/>
        <v>132.14285714285714</v>
      </c>
      <c r="N1889" s="44">
        <f t="shared" si="91"/>
        <v>6.7142857142857144</v>
      </c>
      <c r="O1889" s="44">
        <f t="shared" si="87"/>
        <v>-12.594492440604743</v>
      </c>
      <c r="P1889" s="44">
        <f t="shared" si="88"/>
        <v>-18.631492168178067</v>
      </c>
    </row>
    <row r="1890" spans="2:16" x14ac:dyDescent="0.2">
      <c r="B1890" s="44">
        <v>2020</v>
      </c>
      <c r="C1890" s="263">
        <v>43890</v>
      </c>
      <c r="D1890" s="264">
        <f t="shared" si="89"/>
        <v>6</v>
      </c>
      <c r="E1890" s="44">
        <v>104</v>
      </c>
      <c r="F1890" s="44">
        <v>8</v>
      </c>
      <c r="G1890" s="44">
        <v>132</v>
      </c>
      <c r="H1890" s="44">
        <v>140</v>
      </c>
      <c r="I1890" s="44">
        <v>891</v>
      </c>
      <c r="J1890" s="44">
        <v>39</v>
      </c>
      <c r="K1890" s="44">
        <v>1109</v>
      </c>
      <c r="L1890" s="44">
        <v>1148</v>
      </c>
      <c r="M1890" s="44">
        <f t="shared" si="90"/>
        <v>128.85714285714286</v>
      </c>
      <c r="N1890" s="44">
        <f t="shared" si="91"/>
        <v>6.4285714285714288</v>
      </c>
      <c r="O1890" s="44">
        <f t="shared" si="87"/>
        <v>-14.767818574514024</v>
      </c>
      <c r="P1890" s="44">
        <f t="shared" si="88"/>
        <v>-22.093981863149214</v>
      </c>
    </row>
    <row r="1891" spans="2:16" x14ac:dyDescent="0.2">
      <c r="B1891" s="44">
        <v>2020</v>
      </c>
      <c r="C1891" s="263">
        <v>43891</v>
      </c>
      <c r="D1891" s="264">
        <f t="shared" si="89"/>
        <v>7</v>
      </c>
      <c r="E1891" s="44">
        <v>144</v>
      </c>
      <c r="F1891" s="44">
        <v>17</v>
      </c>
      <c r="G1891" s="44">
        <v>187</v>
      </c>
      <c r="H1891" s="44">
        <v>204</v>
      </c>
      <c r="I1891" s="44">
        <v>927</v>
      </c>
      <c r="J1891" s="44">
        <v>48</v>
      </c>
      <c r="K1891" s="44">
        <v>1154</v>
      </c>
      <c r="L1891" s="44">
        <v>1202</v>
      </c>
      <c r="M1891" s="44">
        <f t="shared" si="90"/>
        <v>131.71428571428572</v>
      </c>
      <c r="N1891" s="44">
        <f t="shared" si="91"/>
        <v>6.8571428571428568</v>
      </c>
      <c r="O1891" s="44">
        <f t="shared" si="87"/>
        <v>-12.877969762418996</v>
      </c>
      <c r="P1891" s="44">
        <f t="shared" si="88"/>
        <v>-16.900247320692497</v>
      </c>
    </row>
    <row r="1892" spans="2:16" x14ac:dyDescent="0.2">
      <c r="B1892" s="44">
        <v>2020</v>
      </c>
      <c r="C1892" s="263">
        <v>43892</v>
      </c>
      <c r="D1892" s="264">
        <f t="shared" si="89"/>
        <v>1</v>
      </c>
      <c r="E1892" s="44">
        <v>127</v>
      </c>
      <c r="F1892" s="44">
        <v>3</v>
      </c>
      <c r="G1892" s="44">
        <v>166</v>
      </c>
      <c r="H1892" s="44">
        <v>169</v>
      </c>
      <c r="I1892" s="44">
        <v>925</v>
      </c>
      <c r="J1892" s="44">
        <v>47</v>
      </c>
      <c r="K1892" s="44">
        <v>1163</v>
      </c>
      <c r="L1892" s="44">
        <v>1210</v>
      </c>
      <c r="M1892" s="44">
        <f t="shared" si="90"/>
        <v>135.42857142857142</v>
      </c>
      <c r="N1892" s="44">
        <f t="shared" si="91"/>
        <v>6.5714285714285712</v>
      </c>
      <c r="O1892" s="44">
        <f t="shared" si="87"/>
        <v>-10.421166306695461</v>
      </c>
      <c r="P1892" s="44">
        <f t="shared" si="88"/>
        <v>-20.362737015663647</v>
      </c>
    </row>
    <row r="1893" spans="2:16" x14ac:dyDescent="0.2">
      <c r="B1893" s="44">
        <v>2020</v>
      </c>
      <c r="C1893" s="263">
        <v>43893</v>
      </c>
      <c r="D1893" s="264">
        <f t="shared" si="89"/>
        <v>2</v>
      </c>
      <c r="E1893" s="44">
        <v>119</v>
      </c>
      <c r="F1893" s="44">
        <v>4</v>
      </c>
      <c r="G1893" s="44">
        <v>138</v>
      </c>
      <c r="H1893" s="44">
        <v>142</v>
      </c>
      <c r="I1893" s="44">
        <v>902</v>
      </c>
      <c r="J1893" s="44">
        <v>45</v>
      </c>
      <c r="K1893" s="44">
        <v>1129</v>
      </c>
      <c r="L1893" s="44">
        <v>1174</v>
      </c>
      <c r="M1893" s="44">
        <f t="shared" si="90"/>
        <v>140.71428571428572</v>
      </c>
      <c r="N1893" s="44">
        <f t="shared" si="91"/>
        <v>7.1428571428571432</v>
      </c>
      <c r="O1893" s="44">
        <f t="shared" si="87"/>
        <v>-6.9249460043196436</v>
      </c>
      <c r="P1893" s="44">
        <f t="shared" si="88"/>
        <v>-13.437757625721346</v>
      </c>
    </row>
    <row r="1894" spans="2:16" x14ac:dyDescent="0.2">
      <c r="B1894" s="44">
        <v>2020</v>
      </c>
      <c r="C1894" s="263">
        <v>43894</v>
      </c>
      <c r="D1894" s="264">
        <f t="shared" si="89"/>
        <v>3</v>
      </c>
      <c r="E1894" s="44">
        <v>148</v>
      </c>
      <c r="F1894" s="44">
        <v>5</v>
      </c>
      <c r="G1894" s="44">
        <v>177</v>
      </c>
      <c r="H1894" s="44">
        <v>182</v>
      </c>
      <c r="I1894" s="44">
        <v>922</v>
      </c>
      <c r="J1894" s="44">
        <v>48</v>
      </c>
      <c r="K1894" s="44">
        <v>1152</v>
      </c>
      <c r="L1894" s="44">
        <v>1200</v>
      </c>
      <c r="M1894" s="44">
        <f t="shared" si="90"/>
        <v>146.28571428571428</v>
      </c>
      <c r="N1894" s="44">
        <f t="shared" si="91"/>
        <v>6.8571428571428568</v>
      </c>
      <c r="O1894" s="44">
        <f t="shared" si="87"/>
        <v>-3.2397408207343381</v>
      </c>
      <c r="P1894" s="44">
        <f t="shared" si="88"/>
        <v>-16.900247320692497</v>
      </c>
    </row>
    <row r="1895" spans="2:16" x14ac:dyDescent="0.2">
      <c r="B1895" s="44">
        <v>2020</v>
      </c>
      <c r="C1895" s="263">
        <v>43895</v>
      </c>
      <c r="D1895" s="264">
        <f t="shared" si="89"/>
        <v>4</v>
      </c>
      <c r="E1895" s="44">
        <v>155</v>
      </c>
      <c r="F1895" s="44">
        <v>3</v>
      </c>
      <c r="G1895" s="44">
        <v>187</v>
      </c>
      <c r="H1895" s="44">
        <v>190</v>
      </c>
      <c r="I1895" s="44">
        <v>948</v>
      </c>
      <c r="J1895" s="44">
        <v>46</v>
      </c>
      <c r="K1895" s="44">
        <v>1175</v>
      </c>
      <c r="L1895" s="44">
        <v>1221</v>
      </c>
      <c r="M1895" s="44">
        <f t="shared" si="90"/>
        <v>140.42857142857142</v>
      </c>
      <c r="N1895" s="44">
        <f t="shared" si="91"/>
        <v>5.2857142857142856</v>
      </c>
      <c r="O1895" s="44">
        <f t="shared" si="87"/>
        <v>-7.1139308855291628</v>
      </c>
      <c r="P1895" s="44">
        <f t="shared" si="88"/>
        <v>-35.943940643033798</v>
      </c>
    </row>
    <row r="1896" spans="2:16" x14ac:dyDescent="0.2">
      <c r="B1896" s="44">
        <v>2020</v>
      </c>
      <c r="C1896" s="263">
        <v>43896</v>
      </c>
      <c r="D1896" s="264">
        <f t="shared" si="89"/>
        <v>5</v>
      </c>
      <c r="E1896" s="44">
        <v>188</v>
      </c>
      <c r="F1896" s="44">
        <v>10</v>
      </c>
      <c r="G1896" s="44">
        <v>214</v>
      </c>
      <c r="H1896" s="44">
        <v>224</v>
      </c>
      <c r="I1896" s="44">
        <v>985</v>
      </c>
      <c r="J1896" s="44">
        <v>50</v>
      </c>
      <c r="K1896" s="44">
        <v>1201</v>
      </c>
      <c r="L1896" s="44">
        <v>1251</v>
      </c>
      <c r="M1896" s="44">
        <f t="shared" si="90"/>
        <v>140.57142857142858</v>
      </c>
      <c r="N1896" s="44">
        <f t="shared" si="91"/>
        <v>5.8571428571428568</v>
      </c>
      <c r="O1896" s="44">
        <f t="shared" si="87"/>
        <v>-7.0194384449243863</v>
      </c>
      <c r="P1896" s="44">
        <f t="shared" si="88"/>
        <v>-29.018961253091511</v>
      </c>
    </row>
    <row r="1897" spans="2:16" x14ac:dyDescent="0.2">
      <c r="B1897" s="44">
        <v>2020</v>
      </c>
      <c r="C1897" s="263">
        <v>43897</v>
      </c>
      <c r="D1897" s="264">
        <f t="shared" si="89"/>
        <v>6</v>
      </c>
      <c r="E1897" s="44">
        <v>143</v>
      </c>
      <c r="F1897" s="44">
        <v>6</v>
      </c>
      <c r="G1897" s="44">
        <v>186</v>
      </c>
      <c r="H1897" s="44">
        <v>192</v>
      </c>
      <c r="I1897" s="44">
        <v>1024</v>
      </c>
      <c r="J1897" s="44">
        <v>48</v>
      </c>
      <c r="K1897" s="44">
        <v>1255</v>
      </c>
      <c r="L1897" s="44">
        <v>1303</v>
      </c>
      <c r="M1897" s="44">
        <f t="shared" si="90"/>
        <v>142.42857142857142</v>
      </c>
      <c r="N1897" s="44">
        <f t="shared" si="91"/>
        <v>6.1428571428571432</v>
      </c>
      <c r="O1897" s="44">
        <f t="shared" si="87"/>
        <v>-5.7910367170626369</v>
      </c>
      <c r="P1897" s="44">
        <f t="shared" si="88"/>
        <v>-25.556471558120354</v>
      </c>
    </row>
    <row r="1898" spans="2:16" x14ac:dyDescent="0.2">
      <c r="B1898" s="44">
        <v>2020</v>
      </c>
      <c r="C1898" s="263">
        <v>43898</v>
      </c>
      <c r="D1898" s="264">
        <f t="shared" si="89"/>
        <v>7</v>
      </c>
      <c r="E1898" s="44">
        <v>103</v>
      </c>
      <c r="F1898" s="44">
        <v>6</v>
      </c>
      <c r="G1898" s="44">
        <v>141</v>
      </c>
      <c r="H1898" s="44">
        <v>147</v>
      </c>
      <c r="I1898" s="44">
        <v>983</v>
      </c>
      <c r="J1898" s="44">
        <v>37</v>
      </c>
      <c r="K1898" s="44">
        <v>1209</v>
      </c>
      <c r="L1898" s="44">
        <v>1246</v>
      </c>
      <c r="M1898" s="44">
        <f t="shared" si="90"/>
        <v>141.14285714285714</v>
      </c>
      <c r="N1898" s="44">
        <f t="shared" si="91"/>
        <v>5.7142857142857144</v>
      </c>
      <c r="O1898" s="44">
        <f t="shared" si="87"/>
        <v>-6.6414686825053915</v>
      </c>
      <c r="P1898" s="44">
        <f t="shared" si="88"/>
        <v>-30.750206100577081</v>
      </c>
    </row>
    <row r="1899" spans="2:16" x14ac:dyDescent="0.2">
      <c r="B1899" s="44">
        <v>2020</v>
      </c>
      <c r="C1899" s="263">
        <v>43899</v>
      </c>
      <c r="D1899" s="264">
        <f t="shared" si="89"/>
        <v>1</v>
      </c>
      <c r="E1899" s="44">
        <v>128</v>
      </c>
      <c r="F1899" s="44">
        <v>7</v>
      </c>
      <c r="G1899" s="44">
        <v>168</v>
      </c>
      <c r="H1899" s="44">
        <v>175</v>
      </c>
      <c r="I1899" s="44">
        <v>984</v>
      </c>
      <c r="J1899" s="44">
        <v>41</v>
      </c>
      <c r="K1899" s="44">
        <v>1211</v>
      </c>
      <c r="L1899" s="44">
        <v>1252</v>
      </c>
      <c r="M1899" s="44">
        <f t="shared" si="90"/>
        <v>138.14285714285714</v>
      </c>
      <c r="N1899" s="44">
        <f t="shared" si="91"/>
        <v>6.1428571428571432</v>
      </c>
      <c r="O1899" s="44">
        <f t="shared" si="87"/>
        <v>-8.6258099352051758</v>
      </c>
      <c r="P1899" s="44">
        <f t="shared" si="88"/>
        <v>-25.556471558120354</v>
      </c>
    </row>
    <row r="1900" spans="2:16" x14ac:dyDescent="0.2">
      <c r="B1900" s="44">
        <v>2020</v>
      </c>
      <c r="C1900" s="263">
        <v>43900</v>
      </c>
      <c r="D1900" s="264">
        <f t="shared" si="89"/>
        <v>2</v>
      </c>
      <c r="E1900" s="44">
        <v>132</v>
      </c>
      <c r="F1900" s="44">
        <v>6</v>
      </c>
      <c r="G1900" s="44">
        <v>160</v>
      </c>
      <c r="H1900" s="44">
        <v>166</v>
      </c>
      <c r="I1900" s="44">
        <v>997</v>
      </c>
      <c r="J1900" s="44">
        <v>43</v>
      </c>
      <c r="K1900" s="44">
        <v>1233</v>
      </c>
      <c r="L1900" s="44">
        <v>1276</v>
      </c>
      <c r="M1900" s="44">
        <f t="shared" si="90"/>
        <v>132.85714285714286</v>
      </c>
      <c r="N1900" s="44">
        <f t="shared" si="91"/>
        <v>6.4285714285714288</v>
      </c>
      <c r="O1900" s="44">
        <f t="shared" si="87"/>
        <v>-12.122030237580983</v>
      </c>
      <c r="P1900" s="44">
        <f t="shared" si="88"/>
        <v>-22.093981863149214</v>
      </c>
    </row>
    <row r="1901" spans="2:16" x14ac:dyDescent="0.2">
      <c r="B1901" s="44">
        <v>2020</v>
      </c>
      <c r="C1901" s="263">
        <v>43901</v>
      </c>
      <c r="D1901" s="264">
        <f t="shared" si="89"/>
        <v>3</v>
      </c>
      <c r="E1901" s="44">
        <v>139</v>
      </c>
      <c r="F1901" s="44">
        <v>2</v>
      </c>
      <c r="G1901" s="44">
        <v>171</v>
      </c>
      <c r="H1901" s="44">
        <v>173</v>
      </c>
      <c r="I1901" s="44">
        <v>988</v>
      </c>
      <c r="J1901" s="44">
        <v>40</v>
      </c>
      <c r="K1901" s="44">
        <v>1227</v>
      </c>
      <c r="L1901" s="44">
        <v>1267</v>
      </c>
      <c r="M1901" s="44">
        <f t="shared" si="90"/>
        <v>128.14285714285714</v>
      </c>
      <c r="N1901" s="44">
        <f t="shared" si="91"/>
        <v>7.2857142857142856</v>
      </c>
      <c r="O1901" s="44">
        <f t="shared" si="87"/>
        <v>-15.240280777537796</v>
      </c>
      <c r="P1901" s="44">
        <f t="shared" si="88"/>
        <v>-11.706512778235778</v>
      </c>
    </row>
    <row r="1902" spans="2:16" x14ac:dyDescent="0.2">
      <c r="B1902" s="44">
        <v>2020</v>
      </c>
      <c r="C1902" s="263">
        <v>43902</v>
      </c>
      <c r="D1902" s="264">
        <f t="shared" si="89"/>
        <v>4</v>
      </c>
      <c r="E1902" s="44">
        <v>134</v>
      </c>
      <c r="F1902" s="44">
        <v>6</v>
      </c>
      <c r="G1902" s="44">
        <v>151</v>
      </c>
      <c r="H1902" s="44">
        <v>157</v>
      </c>
      <c r="I1902" s="44">
        <v>967</v>
      </c>
      <c r="J1902" s="44">
        <v>43</v>
      </c>
      <c r="K1902" s="44">
        <v>1191</v>
      </c>
      <c r="L1902" s="44">
        <v>1234</v>
      </c>
      <c r="M1902" s="44">
        <f t="shared" si="90"/>
        <v>130</v>
      </c>
      <c r="N1902" s="44">
        <f t="shared" si="91"/>
        <v>7.4285714285714288</v>
      </c>
      <c r="O1902" s="44">
        <f t="shared" si="87"/>
        <v>-14.011879049676024</v>
      </c>
      <c r="P1902" s="44">
        <f t="shared" si="88"/>
        <v>-9.9752679307501975</v>
      </c>
    </row>
    <row r="1903" spans="2:16" x14ac:dyDescent="0.2">
      <c r="B1903" s="44">
        <v>2020</v>
      </c>
      <c r="C1903" s="263">
        <v>43903</v>
      </c>
      <c r="D1903" s="264">
        <f t="shared" si="89"/>
        <v>5</v>
      </c>
      <c r="E1903" s="44">
        <v>151</v>
      </c>
      <c r="F1903" s="44">
        <v>12</v>
      </c>
      <c r="G1903" s="44">
        <v>165</v>
      </c>
      <c r="H1903" s="44">
        <v>177</v>
      </c>
      <c r="I1903" s="44">
        <v>930</v>
      </c>
      <c r="J1903" s="44">
        <v>45</v>
      </c>
      <c r="K1903" s="44">
        <v>1142</v>
      </c>
      <c r="L1903" s="44">
        <v>1187</v>
      </c>
      <c r="M1903" s="44">
        <f t="shared" si="90"/>
        <v>121.85714285714286</v>
      </c>
      <c r="N1903" s="44">
        <f t="shared" si="91"/>
        <v>7</v>
      </c>
      <c r="O1903" s="44">
        <f t="shared" si="87"/>
        <v>-19.397948164146861</v>
      </c>
      <c r="P1903" s="44">
        <f t="shared" si="88"/>
        <v>-15.169002473206916</v>
      </c>
    </row>
    <row r="1904" spans="2:16" x14ac:dyDescent="0.2">
      <c r="B1904" s="44">
        <v>2020</v>
      </c>
      <c r="C1904" s="263">
        <v>43904</v>
      </c>
      <c r="D1904" s="264">
        <f t="shared" si="89"/>
        <v>6</v>
      </c>
      <c r="E1904" s="44">
        <v>110</v>
      </c>
      <c r="F1904" s="44">
        <v>12</v>
      </c>
      <c r="G1904" s="44">
        <v>157</v>
      </c>
      <c r="H1904" s="44">
        <v>169</v>
      </c>
      <c r="I1904" s="44">
        <v>897</v>
      </c>
      <c r="J1904" s="44">
        <v>51</v>
      </c>
      <c r="K1904" s="44">
        <v>1113</v>
      </c>
      <c r="L1904" s="44">
        <v>1164</v>
      </c>
      <c r="M1904" s="44">
        <f t="shared" si="90"/>
        <v>108.71428571428571</v>
      </c>
      <c r="N1904" s="44">
        <f t="shared" si="91"/>
        <v>6.7142857142857144</v>
      </c>
      <c r="O1904" s="44">
        <f t="shared" si="87"/>
        <v>-28.091252699784018</v>
      </c>
      <c r="P1904" s="44">
        <f t="shared" si="88"/>
        <v>-18.631492168178067</v>
      </c>
    </row>
    <row r="1905" spans="2:16" x14ac:dyDescent="0.2">
      <c r="B1905" s="44">
        <v>2020</v>
      </c>
      <c r="C1905" s="263">
        <v>43905</v>
      </c>
      <c r="D1905" s="264">
        <f t="shared" si="89"/>
        <v>7</v>
      </c>
      <c r="E1905" s="44">
        <v>116</v>
      </c>
      <c r="F1905" s="44">
        <v>7</v>
      </c>
      <c r="G1905" s="44">
        <v>135</v>
      </c>
      <c r="H1905" s="44">
        <v>142</v>
      </c>
      <c r="I1905" s="44">
        <v>910</v>
      </c>
      <c r="J1905" s="44">
        <v>52</v>
      </c>
      <c r="K1905" s="44">
        <v>1107</v>
      </c>
      <c r="L1905" s="44">
        <v>1159</v>
      </c>
      <c r="M1905" s="44">
        <f t="shared" si="90"/>
        <v>92.857142857142861</v>
      </c>
      <c r="N1905" s="44">
        <f t="shared" si="91"/>
        <v>7.1428571428571432</v>
      </c>
      <c r="O1905" s="44">
        <f t="shared" si="87"/>
        <v>-38.57991360691144</v>
      </c>
      <c r="P1905" s="44">
        <f t="shared" si="88"/>
        <v>-13.437757625721346</v>
      </c>
    </row>
    <row r="1906" spans="2:16" x14ac:dyDescent="0.2">
      <c r="B1906" s="44">
        <v>2020</v>
      </c>
      <c r="C1906" s="263">
        <v>43906</v>
      </c>
      <c r="D1906" s="264">
        <f t="shared" si="89"/>
        <v>1</v>
      </c>
      <c r="E1906" s="44">
        <v>71</v>
      </c>
      <c r="F1906" s="44">
        <v>4</v>
      </c>
      <c r="G1906" s="44">
        <v>84</v>
      </c>
      <c r="H1906" s="44">
        <v>88</v>
      </c>
      <c r="I1906" s="44">
        <v>853</v>
      </c>
      <c r="J1906" s="44">
        <v>49</v>
      </c>
      <c r="K1906" s="44">
        <v>1023</v>
      </c>
      <c r="L1906" s="44">
        <v>1072</v>
      </c>
      <c r="M1906" s="44">
        <f t="shared" si="90"/>
        <v>77.571428571428569</v>
      </c>
      <c r="N1906" s="44">
        <f t="shared" si="91"/>
        <v>6.2857142857142856</v>
      </c>
      <c r="O1906" s="44">
        <f t="shared" si="87"/>
        <v>-48.690604751619873</v>
      </c>
      <c r="P1906" s="44">
        <f t="shared" si="88"/>
        <v>-23.825226710634784</v>
      </c>
    </row>
    <row r="1907" spans="2:16" x14ac:dyDescent="0.2">
      <c r="B1907" s="44">
        <v>2020</v>
      </c>
      <c r="C1907" s="263">
        <v>43907</v>
      </c>
      <c r="D1907" s="264">
        <f t="shared" si="89"/>
        <v>2</v>
      </c>
      <c r="E1907" s="44">
        <v>40</v>
      </c>
      <c r="F1907" s="44">
        <v>4</v>
      </c>
      <c r="G1907" s="44">
        <v>53</v>
      </c>
      <c r="H1907" s="44">
        <v>57</v>
      </c>
      <c r="I1907" s="44">
        <v>761</v>
      </c>
      <c r="J1907" s="44">
        <v>47</v>
      </c>
      <c r="K1907" s="44">
        <v>916</v>
      </c>
      <c r="L1907" s="44">
        <v>963</v>
      </c>
      <c r="M1907" s="44">
        <f t="shared" si="90"/>
        <v>59.285714285714285</v>
      </c>
      <c r="N1907" s="44">
        <f t="shared" si="91"/>
        <v>4.7142857142857144</v>
      </c>
      <c r="O1907" s="44">
        <f t="shared" ref="O1907:O1970" si="92">(M1907/O$2-1)*100</f>
        <v>-60.785637149028069</v>
      </c>
      <c r="P1907" s="44">
        <f t="shared" ref="P1907:P1970" si="93">(N1907/P$2-1)*100</f>
        <v>-42.868920032976085</v>
      </c>
    </row>
    <row r="1908" spans="2:16" x14ac:dyDescent="0.2">
      <c r="B1908" s="44">
        <v>2020</v>
      </c>
      <c r="C1908" s="263">
        <v>43908</v>
      </c>
      <c r="D1908" s="264">
        <f t="shared" si="89"/>
        <v>3</v>
      </c>
      <c r="E1908" s="44">
        <v>28</v>
      </c>
      <c r="F1908" s="44">
        <v>5</v>
      </c>
      <c r="G1908" s="44">
        <v>33</v>
      </c>
      <c r="H1908" s="44">
        <v>38</v>
      </c>
      <c r="I1908" s="44">
        <v>650</v>
      </c>
      <c r="J1908" s="44">
        <v>50</v>
      </c>
      <c r="K1908" s="44">
        <v>778</v>
      </c>
      <c r="L1908" s="44">
        <v>828</v>
      </c>
      <c r="M1908" s="44">
        <f t="shared" si="90"/>
        <v>46.285714285714285</v>
      </c>
      <c r="N1908" s="44">
        <f t="shared" si="91"/>
        <v>3</v>
      </c>
      <c r="O1908" s="44">
        <f t="shared" si="92"/>
        <v>-69.384449244060477</v>
      </c>
      <c r="P1908" s="44">
        <f t="shared" si="93"/>
        <v>-63.64385820280296</v>
      </c>
    </row>
    <row r="1909" spans="2:16" x14ac:dyDescent="0.2">
      <c r="B1909" s="44">
        <v>2020</v>
      </c>
      <c r="C1909" s="263">
        <v>43909</v>
      </c>
      <c r="D1909" s="264">
        <f t="shared" si="89"/>
        <v>4</v>
      </c>
      <c r="E1909" s="44">
        <v>27</v>
      </c>
      <c r="F1909" s="44">
        <v>0</v>
      </c>
      <c r="G1909" s="44">
        <v>35</v>
      </c>
      <c r="H1909" s="44">
        <v>35</v>
      </c>
      <c r="I1909" s="44">
        <v>543</v>
      </c>
      <c r="J1909" s="44">
        <v>44</v>
      </c>
      <c r="K1909" s="44">
        <v>662</v>
      </c>
      <c r="L1909" s="44">
        <v>706</v>
      </c>
      <c r="M1909" s="44">
        <f t="shared" si="90"/>
        <v>32.142857142857146</v>
      </c>
      <c r="N1909" s="44">
        <f t="shared" si="91"/>
        <v>2.1428571428571428</v>
      </c>
      <c r="O1909" s="44">
        <f t="shared" si="92"/>
        <v>-78.739200863930876</v>
      </c>
      <c r="P1909" s="44">
        <f t="shared" si="93"/>
        <v>-74.031327287716394</v>
      </c>
    </row>
    <row r="1910" spans="2:16" x14ac:dyDescent="0.2">
      <c r="B1910" s="44">
        <v>2020</v>
      </c>
      <c r="C1910" s="263">
        <v>43910</v>
      </c>
      <c r="D1910" s="264">
        <f t="shared" si="89"/>
        <v>5</v>
      </c>
      <c r="E1910" s="44">
        <v>23</v>
      </c>
      <c r="F1910" s="44">
        <v>1</v>
      </c>
      <c r="G1910" s="44">
        <v>34</v>
      </c>
      <c r="H1910" s="44">
        <v>35</v>
      </c>
      <c r="I1910" s="44">
        <v>415</v>
      </c>
      <c r="J1910" s="44">
        <v>33</v>
      </c>
      <c r="K1910" s="44">
        <v>531</v>
      </c>
      <c r="L1910" s="44">
        <v>564</v>
      </c>
      <c r="M1910" s="44">
        <f t="shared" si="90"/>
        <v>24.428571428571427</v>
      </c>
      <c r="N1910" s="44">
        <f t="shared" si="91"/>
        <v>1.8571428571428572</v>
      </c>
      <c r="O1910" s="44">
        <f t="shared" si="92"/>
        <v>-83.841792656587472</v>
      </c>
      <c r="P1910" s="44">
        <f t="shared" si="93"/>
        <v>-77.493816982687548</v>
      </c>
    </row>
    <row r="1911" spans="2:16" x14ac:dyDescent="0.2">
      <c r="B1911" s="44">
        <v>2020</v>
      </c>
      <c r="C1911" s="263">
        <v>43911</v>
      </c>
      <c r="D1911" s="264">
        <f t="shared" si="89"/>
        <v>6</v>
      </c>
      <c r="E1911" s="44">
        <v>19</v>
      </c>
      <c r="F1911" s="44">
        <v>0</v>
      </c>
      <c r="G1911" s="44">
        <v>25</v>
      </c>
      <c r="H1911" s="44">
        <v>25</v>
      </c>
      <c r="I1911" s="44">
        <v>324</v>
      </c>
      <c r="J1911" s="44">
        <v>21</v>
      </c>
      <c r="K1911" s="44">
        <v>399</v>
      </c>
      <c r="L1911" s="44">
        <v>420</v>
      </c>
      <c r="M1911" s="44">
        <f t="shared" si="90"/>
        <v>21.285714285714285</v>
      </c>
      <c r="N1911" s="44">
        <f t="shared" si="91"/>
        <v>1.7142857142857142</v>
      </c>
      <c r="O1911" s="44">
        <f t="shared" si="92"/>
        <v>-85.920626349892004</v>
      </c>
      <c r="P1911" s="44">
        <f t="shared" si="93"/>
        <v>-79.225061830173132</v>
      </c>
    </row>
    <row r="1912" spans="2:16" x14ac:dyDescent="0.2">
      <c r="B1912" s="44">
        <v>2020</v>
      </c>
      <c r="C1912" s="263">
        <v>43912</v>
      </c>
      <c r="D1912" s="264">
        <f t="shared" si="89"/>
        <v>7</v>
      </c>
      <c r="E1912" s="44">
        <v>17</v>
      </c>
      <c r="F1912" s="44">
        <v>1</v>
      </c>
      <c r="G1912" s="44">
        <v>19</v>
      </c>
      <c r="H1912" s="44">
        <v>20</v>
      </c>
      <c r="I1912" s="44">
        <v>225</v>
      </c>
      <c r="J1912" s="44">
        <v>15</v>
      </c>
      <c r="K1912" s="44">
        <v>283</v>
      </c>
      <c r="L1912" s="44">
        <v>298</v>
      </c>
      <c r="M1912" s="44">
        <f t="shared" si="90"/>
        <v>20.428571428571427</v>
      </c>
      <c r="N1912" s="44">
        <f t="shared" si="91"/>
        <v>1.7142857142857142</v>
      </c>
      <c r="O1912" s="44">
        <f t="shared" si="92"/>
        <v>-86.487580993520524</v>
      </c>
      <c r="P1912" s="44">
        <f t="shared" si="93"/>
        <v>-79.225061830173132</v>
      </c>
    </row>
    <row r="1913" spans="2:16" x14ac:dyDescent="0.2">
      <c r="B1913" s="44">
        <v>2020</v>
      </c>
      <c r="C1913" s="263">
        <v>43913</v>
      </c>
      <c r="D1913" s="264">
        <f t="shared" si="89"/>
        <v>1</v>
      </c>
      <c r="E1913" s="44">
        <v>17</v>
      </c>
      <c r="F1913" s="44">
        <v>2</v>
      </c>
      <c r="G1913" s="44">
        <v>19</v>
      </c>
      <c r="H1913" s="44">
        <v>21</v>
      </c>
      <c r="I1913" s="44">
        <v>171</v>
      </c>
      <c r="J1913" s="44">
        <v>13</v>
      </c>
      <c r="K1913" s="44">
        <v>218</v>
      </c>
      <c r="L1913" s="44">
        <v>231</v>
      </c>
      <c r="M1913" s="44">
        <f t="shared" si="90"/>
        <v>19.285714285714285</v>
      </c>
      <c r="N1913" s="44">
        <f t="shared" si="91"/>
        <v>2.1428571428571428</v>
      </c>
      <c r="O1913" s="44">
        <f t="shared" si="92"/>
        <v>-87.243520518358537</v>
      </c>
      <c r="P1913" s="44">
        <f t="shared" si="93"/>
        <v>-74.031327287716394</v>
      </c>
    </row>
    <row r="1914" spans="2:16" x14ac:dyDescent="0.2">
      <c r="B1914" s="44">
        <v>2020</v>
      </c>
      <c r="C1914" s="263">
        <v>43914</v>
      </c>
      <c r="D1914" s="264">
        <f t="shared" si="89"/>
        <v>2</v>
      </c>
      <c r="E1914" s="44">
        <v>18</v>
      </c>
      <c r="F1914" s="44">
        <v>3</v>
      </c>
      <c r="G1914" s="44">
        <v>16</v>
      </c>
      <c r="H1914" s="44">
        <v>19</v>
      </c>
      <c r="I1914" s="44">
        <v>149</v>
      </c>
      <c r="J1914" s="44">
        <v>12</v>
      </c>
      <c r="K1914" s="44">
        <v>181</v>
      </c>
      <c r="L1914" s="44">
        <v>193</v>
      </c>
      <c r="M1914" s="44">
        <f t="shared" si="90"/>
        <v>19.714285714285715</v>
      </c>
      <c r="N1914" s="44">
        <f t="shared" si="91"/>
        <v>2.4285714285714284</v>
      </c>
      <c r="O1914" s="44">
        <f t="shared" si="92"/>
        <v>-86.960043196544262</v>
      </c>
      <c r="P1914" s="44">
        <f t="shared" si="93"/>
        <v>-70.568837592745254</v>
      </c>
    </row>
    <row r="1915" spans="2:16" x14ac:dyDescent="0.2">
      <c r="B1915" s="44">
        <v>2020</v>
      </c>
      <c r="C1915" s="263">
        <v>43915</v>
      </c>
      <c r="D1915" s="264">
        <f t="shared" si="89"/>
        <v>3</v>
      </c>
      <c r="E1915" s="44">
        <v>22</v>
      </c>
      <c r="F1915" s="44">
        <v>5</v>
      </c>
      <c r="G1915" s="44">
        <v>25</v>
      </c>
      <c r="H1915" s="44">
        <v>30</v>
      </c>
      <c r="I1915" s="44">
        <v>143</v>
      </c>
      <c r="J1915" s="44">
        <v>12</v>
      </c>
      <c r="K1915" s="44">
        <v>173</v>
      </c>
      <c r="L1915" s="44">
        <v>185</v>
      </c>
      <c r="M1915" s="44">
        <f t="shared" si="90"/>
        <v>21.285714285714285</v>
      </c>
      <c r="N1915" s="44">
        <f t="shared" si="91"/>
        <v>3.1428571428571428</v>
      </c>
      <c r="O1915" s="44">
        <f t="shared" si="92"/>
        <v>-85.920626349892004</v>
      </c>
      <c r="P1915" s="44">
        <f t="shared" si="93"/>
        <v>-61.91261335531739</v>
      </c>
    </row>
    <row r="1916" spans="2:16" x14ac:dyDescent="0.2">
      <c r="B1916" s="44">
        <v>2020</v>
      </c>
      <c r="C1916" s="263">
        <v>43916</v>
      </c>
      <c r="D1916" s="264">
        <f t="shared" si="89"/>
        <v>4</v>
      </c>
      <c r="E1916" s="44">
        <v>19</v>
      </c>
      <c r="F1916" s="44">
        <v>3</v>
      </c>
      <c r="G1916" s="44">
        <v>18</v>
      </c>
      <c r="H1916" s="44">
        <v>21</v>
      </c>
      <c r="I1916" s="44">
        <v>135</v>
      </c>
      <c r="J1916" s="44">
        <v>15</v>
      </c>
      <c r="K1916" s="44">
        <v>156</v>
      </c>
      <c r="L1916" s="44">
        <v>171</v>
      </c>
      <c r="M1916" s="44">
        <f t="shared" si="90"/>
        <v>21.142857142857142</v>
      </c>
      <c r="N1916" s="44">
        <f t="shared" si="91"/>
        <v>3.1428571428571428</v>
      </c>
      <c r="O1916" s="44">
        <f t="shared" si="92"/>
        <v>-86.015118790496757</v>
      </c>
      <c r="P1916" s="44">
        <f t="shared" si="93"/>
        <v>-61.91261335531739</v>
      </c>
    </row>
    <row r="1917" spans="2:16" x14ac:dyDescent="0.2">
      <c r="B1917" s="44">
        <v>2020</v>
      </c>
      <c r="C1917" s="263">
        <v>43917</v>
      </c>
      <c r="D1917" s="264">
        <f t="shared" si="89"/>
        <v>5</v>
      </c>
      <c r="E1917" s="44">
        <v>26</v>
      </c>
      <c r="F1917" s="44">
        <v>3</v>
      </c>
      <c r="G1917" s="44">
        <v>27</v>
      </c>
      <c r="H1917" s="44">
        <v>30</v>
      </c>
      <c r="I1917" s="44">
        <v>138</v>
      </c>
      <c r="J1917" s="44">
        <v>17</v>
      </c>
      <c r="K1917" s="44">
        <v>149</v>
      </c>
      <c r="L1917" s="44">
        <v>166</v>
      </c>
      <c r="M1917" s="44">
        <f t="shared" si="90"/>
        <v>23.571428571428573</v>
      </c>
      <c r="N1917" s="44">
        <f t="shared" si="91"/>
        <v>3.4285714285714284</v>
      </c>
      <c r="O1917" s="44">
        <f t="shared" si="92"/>
        <v>-84.408747300215978</v>
      </c>
      <c r="P1917" s="44">
        <f t="shared" si="93"/>
        <v>-58.45012366034625</v>
      </c>
    </row>
    <row r="1918" spans="2:16" x14ac:dyDescent="0.2">
      <c r="B1918" s="44">
        <v>2020</v>
      </c>
      <c r="C1918" s="263">
        <v>43918</v>
      </c>
      <c r="D1918" s="264">
        <f t="shared" si="89"/>
        <v>6</v>
      </c>
      <c r="E1918" s="44">
        <v>30</v>
      </c>
      <c r="F1918" s="44">
        <v>5</v>
      </c>
      <c r="G1918" s="44">
        <v>29</v>
      </c>
      <c r="H1918" s="44">
        <v>34</v>
      </c>
      <c r="I1918" s="44">
        <v>149</v>
      </c>
      <c r="J1918" s="44">
        <v>22</v>
      </c>
      <c r="K1918" s="44">
        <v>153</v>
      </c>
      <c r="L1918" s="44">
        <v>175</v>
      </c>
      <c r="M1918" s="44">
        <f t="shared" si="90"/>
        <v>24</v>
      </c>
      <c r="N1918" s="44">
        <f t="shared" si="91"/>
        <v>3.4285714285714284</v>
      </c>
      <c r="O1918" s="44">
        <f t="shared" si="92"/>
        <v>-84.125269978401732</v>
      </c>
      <c r="P1918" s="44">
        <f t="shared" si="93"/>
        <v>-58.45012366034625</v>
      </c>
    </row>
    <row r="1919" spans="2:16" x14ac:dyDescent="0.2">
      <c r="B1919" s="44">
        <v>2020</v>
      </c>
      <c r="C1919" s="263">
        <v>43919</v>
      </c>
      <c r="D1919" s="264">
        <f t="shared" si="89"/>
        <v>7</v>
      </c>
      <c r="E1919" s="44">
        <v>16</v>
      </c>
      <c r="F1919" s="44">
        <v>1</v>
      </c>
      <c r="G1919" s="44">
        <v>16</v>
      </c>
      <c r="H1919" s="44">
        <v>17</v>
      </c>
      <c r="I1919" s="44">
        <v>148</v>
      </c>
      <c r="J1919" s="44">
        <v>22</v>
      </c>
      <c r="K1919" s="44">
        <v>150</v>
      </c>
      <c r="L1919" s="44">
        <v>172</v>
      </c>
      <c r="M1919" s="44">
        <f t="shared" si="90"/>
        <v>24.142857142857142</v>
      </c>
      <c r="N1919" s="44">
        <f t="shared" si="91"/>
        <v>2.7142857142857144</v>
      </c>
      <c r="O1919" s="44">
        <f t="shared" si="92"/>
        <v>-84.030777537796979</v>
      </c>
      <c r="P1919" s="44">
        <f t="shared" si="93"/>
        <v>-67.106347897774114</v>
      </c>
    </row>
    <row r="1920" spans="2:16" x14ac:dyDescent="0.2">
      <c r="B1920" s="44">
        <v>2020</v>
      </c>
      <c r="C1920" s="263">
        <v>43920</v>
      </c>
      <c r="D1920" s="264">
        <f t="shared" si="89"/>
        <v>1</v>
      </c>
      <c r="E1920" s="44">
        <v>34</v>
      </c>
      <c r="F1920" s="44">
        <v>4</v>
      </c>
      <c r="G1920" s="44">
        <v>40</v>
      </c>
      <c r="H1920" s="44">
        <v>44</v>
      </c>
      <c r="I1920" s="44">
        <v>165</v>
      </c>
      <c r="J1920" s="44">
        <v>24</v>
      </c>
      <c r="K1920" s="44">
        <v>171</v>
      </c>
      <c r="L1920" s="44">
        <v>195</v>
      </c>
      <c r="M1920" s="44">
        <f t="shared" si="90"/>
        <v>24.714285714285715</v>
      </c>
      <c r="N1920" s="44">
        <f t="shared" si="91"/>
        <v>2.5714285714285716</v>
      </c>
      <c r="O1920" s="44">
        <f t="shared" si="92"/>
        <v>-83.652807775377966</v>
      </c>
      <c r="P1920" s="44">
        <f t="shared" si="93"/>
        <v>-68.837592745259684</v>
      </c>
    </row>
    <row r="1921" spans="2:16" x14ac:dyDescent="0.2">
      <c r="B1921" s="44">
        <v>2020</v>
      </c>
      <c r="C1921" s="263">
        <v>43921</v>
      </c>
      <c r="D1921" s="264">
        <f t="shared" si="89"/>
        <v>2</v>
      </c>
      <c r="E1921" s="44">
        <v>21</v>
      </c>
      <c r="F1921" s="44">
        <v>3</v>
      </c>
      <c r="G1921" s="44">
        <v>20</v>
      </c>
      <c r="H1921" s="44">
        <v>23</v>
      </c>
      <c r="I1921" s="44">
        <v>168</v>
      </c>
      <c r="J1921" s="44">
        <v>24</v>
      </c>
      <c r="K1921" s="44">
        <v>175</v>
      </c>
      <c r="L1921" s="44">
        <v>199</v>
      </c>
      <c r="M1921" s="44">
        <f t="shared" si="90"/>
        <v>25.428571428571427</v>
      </c>
      <c r="N1921" s="44">
        <f t="shared" si="91"/>
        <v>2.5714285714285716</v>
      </c>
      <c r="O1921" s="44">
        <f t="shared" si="92"/>
        <v>-83.180345572354213</v>
      </c>
      <c r="P1921" s="44">
        <f t="shared" si="93"/>
        <v>-68.837592745259684</v>
      </c>
    </row>
    <row r="1922" spans="2:16" x14ac:dyDescent="0.2">
      <c r="B1922" s="44">
        <v>2020</v>
      </c>
      <c r="C1922" s="263">
        <v>43922</v>
      </c>
      <c r="D1922" s="264">
        <f t="shared" si="89"/>
        <v>3</v>
      </c>
      <c r="E1922" s="44">
        <v>23</v>
      </c>
      <c r="F1922" s="44">
        <v>0</v>
      </c>
      <c r="G1922" s="44">
        <v>30</v>
      </c>
      <c r="H1922" s="44">
        <v>30</v>
      </c>
      <c r="I1922" s="44">
        <v>169</v>
      </c>
      <c r="J1922" s="44">
        <v>19</v>
      </c>
      <c r="K1922" s="44">
        <v>180</v>
      </c>
      <c r="L1922" s="44">
        <v>199</v>
      </c>
      <c r="M1922" s="44">
        <f t="shared" si="90"/>
        <v>25.285714285714285</v>
      </c>
      <c r="N1922" s="44">
        <f t="shared" si="91"/>
        <v>2.2857142857142856</v>
      </c>
      <c r="O1922" s="44">
        <f t="shared" si="92"/>
        <v>-83.274838012958966</v>
      </c>
      <c r="P1922" s="44">
        <f t="shared" si="93"/>
        <v>-72.300082440230824</v>
      </c>
    </row>
    <row r="1923" spans="2:16" x14ac:dyDescent="0.2">
      <c r="B1923" s="44">
        <v>2020</v>
      </c>
      <c r="C1923" s="263">
        <v>43923</v>
      </c>
      <c r="D1923" s="264">
        <f t="shared" si="89"/>
        <v>4</v>
      </c>
      <c r="E1923" s="44">
        <v>23</v>
      </c>
      <c r="F1923" s="44">
        <v>2</v>
      </c>
      <c r="G1923" s="44">
        <v>24</v>
      </c>
      <c r="H1923" s="44">
        <v>26</v>
      </c>
      <c r="I1923" s="44">
        <v>173</v>
      </c>
      <c r="J1923" s="44">
        <v>18</v>
      </c>
      <c r="K1923" s="44">
        <v>186</v>
      </c>
      <c r="L1923" s="44">
        <v>204</v>
      </c>
      <c r="M1923" s="44">
        <f t="shared" si="90"/>
        <v>28.142857142857142</v>
      </c>
      <c r="N1923" s="44">
        <f t="shared" si="91"/>
        <v>2.5714285714285716</v>
      </c>
      <c r="O1923" s="44">
        <f t="shared" si="92"/>
        <v>-81.384989200863927</v>
      </c>
      <c r="P1923" s="44">
        <f t="shared" si="93"/>
        <v>-68.837592745259684</v>
      </c>
    </row>
    <row r="1924" spans="2:16" x14ac:dyDescent="0.2">
      <c r="B1924" s="44">
        <v>2020</v>
      </c>
      <c r="C1924" s="263">
        <v>43924</v>
      </c>
      <c r="D1924" s="264">
        <f t="shared" si="89"/>
        <v>5</v>
      </c>
      <c r="E1924" s="44">
        <v>31</v>
      </c>
      <c r="F1924" s="44">
        <v>3</v>
      </c>
      <c r="G1924" s="44">
        <v>40</v>
      </c>
      <c r="H1924" s="44">
        <v>43</v>
      </c>
      <c r="I1924" s="44">
        <v>178</v>
      </c>
      <c r="J1924" s="44">
        <v>18</v>
      </c>
      <c r="K1924" s="44">
        <v>199</v>
      </c>
      <c r="L1924" s="44">
        <v>217</v>
      </c>
      <c r="M1924" s="44">
        <f t="shared" si="90"/>
        <v>27.285714285714285</v>
      </c>
      <c r="N1924" s="44">
        <f t="shared" si="91"/>
        <v>2.4285714285714284</v>
      </c>
      <c r="O1924" s="44">
        <f t="shared" si="92"/>
        <v>-81.951943844492433</v>
      </c>
      <c r="P1924" s="44">
        <f t="shared" si="93"/>
        <v>-70.568837592745254</v>
      </c>
    </row>
    <row r="1925" spans="2:16" x14ac:dyDescent="0.2">
      <c r="B1925" s="44">
        <v>2020</v>
      </c>
      <c r="C1925" s="263">
        <v>43925</v>
      </c>
      <c r="D1925" s="264">
        <f t="shared" si="89"/>
        <v>6</v>
      </c>
      <c r="E1925" s="44">
        <v>29</v>
      </c>
      <c r="F1925" s="44">
        <v>3</v>
      </c>
      <c r="G1925" s="44">
        <v>28</v>
      </c>
      <c r="H1925" s="44">
        <v>31</v>
      </c>
      <c r="I1925" s="44">
        <v>177</v>
      </c>
      <c r="J1925" s="44">
        <v>16</v>
      </c>
      <c r="K1925" s="44">
        <v>198</v>
      </c>
      <c r="L1925" s="44">
        <v>214</v>
      </c>
      <c r="M1925" s="44">
        <f t="shared" si="90"/>
        <v>29</v>
      </c>
      <c r="N1925" s="44">
        <f t="shared" si="91"/>
        <v>2.7142857142857144</v>
      </c>
      <c r="O1925" s="44">
        <f t="shared" si="92"/>
        <v>-80.818034557235421</v>
      </c>
      <c r="P1925" s="44">
        <f t="shared" si="93"/>
        <v>-67.106347897774114</v>
      </c>
    </row>
    <row r="1926" spans="2:16" x14ac:dyDescent="0.2">
      <c r="B1926" s="44">
        <v>2020</v>
      </c>
      <c r="C1926" s="263">
        <v>43926</v>
      </c>
      <c r="D1926" s="264">
        <f t="shared" ref="D1926:D1989" si="94">IF(WEEKDAY(C1926)-1=0,7,WEEKDAY(C1926)-1)</f>
        <v>7</v>
      </c>
      <c r="E1926" s="44">
        <v>36</v>
      </c>
      <c r="F1926" s="44">
        <v>3</v>
      </c>
      <c r="G1926" s="44">
        <v>38</v>
      </c>
      <c r="H1926" s="44">
        <v>41</v>
      </c>
      <c r="I1926" s="44">
        <v>197</v>
      </c>
      <c r="J1926" s="44">
        <v>18</v>
      </c>
      <c r="K1926" s="44">
        <v>220</v>
      </c>
      <c r="L1926" s="44">
        <v>238</v>
      </c>
      <c r="M1926" s="44">
        <f t="shared" si="90"/>
        <v>31.428571428571427</v>
      </c>
      <c r="N1926" s="44">
        <f t="shared" si="91"/>
        <v>3.1428571428571428</v>
      </c>
      <c r="O1926" s="44">
        <f t="shared" si="92"/>
        <v>-79.211663066954642</v>
      </c>
      <c r="P1926" s="44">
        <f t="shared" si="93"/>
        <v>-61.91261335531739</v>
      </c>
    </row>
    <row r="1927" spans="2:16" x14ac:dyDescent="0.2">
      <c r="B1927" s="44">
        <v>2020</v>
      </c>
      <c r="C1927" s="263">
        <v>43927</v>
      </c>
      <c r="D1927" s="264">
        <f t="shared" si="94"/>
        <v>1</v>
      </c>
      <c r="E1927" s="44">
        <v>28</v>
      </c>
      <c r="F1927" s="44">
        <v>3</v>
      </c>
      <c r="G1927" s="44">
        <v>27</v>
      </c>
      <c r="H1927" s="44">
        <v>30</v>
      </c>
      <c r="I1927" s="44">
        <v>191</v>
      </c>
      <c r="J1927" s="44">
        <v>17</v>
      </c>
      <c r="K1927" s="44">
        <v>207</v>
      </c>
      <c r="L1927" s="44">
        <v>224</v>
      </c>
      <c r="M1927" s="44">
        <f t="shared" si="90"/>
        <v>32.571428571428569</v>
      </c>
      <c r="N1927" s="44">
        <f t="shared" si="91"/>
        <v>3.1428571428571428</v>
      </c>
      <c r="O1927" s="44">
        <f t="shared" si="92"/>
        <v>-78.45572354211663</v>
      </c>
      <c r="P1927" s="44">
        <f t="shared" si="93"/>
        <v>-61.91261335531739</v>
      </c>
    </row>
    <row r="1928" spans="2:16" x14ac:dyDescent="0.2">
      <c r="B1928" s="44">
        <v>2020</v>
      </c>
      <c r="C1928" s="263">
        <v>43928</v>
      </c>
      <c r="D1928" s="264">
        <f t="shared" si="94"/>
        <v>2</v>
      </c>
      <c r="E1928" s="44">
        <v>33</v>
      </c>
      <c r="F1928" s="44">
        <v>5</v>
      </c>
      <c r="G1928" s="44">
        <v>33</v>
      </c>
      <c r="H1928" s="44">
        <v>38</v>
      </c>
      <c r="I1928" s="44">
        <v>203</v>
      </c>
      <c r="J1928" s="44">
        <v>19</v>
      </c>
      <c r="K1928" s="44">
        <v>220</v>
      </c>
      <c r="L1928" s="44">
        <v>239</v>
      </c>
      <c r="M1928" s="44">
        <f t="shared" si="90"/>
        <v>35.571428571428569</v>
      </c>
      <c r="N1928" s="44">
        <f t="shared" si="91"/>
        <v>3.4285714285714284</v>
      </c>
      <c r="O1928" s="44">
        <f t="shared" si="92"/>
        <v>-76.471382289416852</v>
      </c>
      <c r="P1928" s="44">
        <f t="shared" si="93"/>
        <v>-58.45012366034625</v>
      </c>
    </row>
    <row r="1929" spans="2:16" x14ac:dyDescent="0.2">
      <c r="B1929" s="44">
        <v>2020</v>
      </c>
      <c r="C1929" s="263">
        <v>43929</v>
      </c>
      <c r="D1929" s="264">
        <f t="shared" si="94"/>
        <v>3</v>
      </c>
      <c r="E1929" s="44">
        <v>40</v>
      </c>
      <c r="F1929" s="44">
        <v>3</v>
      </c>
      <c r="G1929" s="44">
        <v>47</v>
      </c>
      <c r="H1929" s="44">
        <v>50</v>
      </c>
      <c r="I1929" s="44">
        <v>220</v>
      </c>
      <c r="J1929" s="44">
        <v>22</v>
      </c>
      <c r="K1929" s="44">
        <v>237</v>
      </c>
      <c r="L1929" s="44">
        <v>259</v>
      </c>
      <c r="M1929" s="44">
        <f t="shared" ref="M1929:M1992" si="95">(E1926+E1927+E1928+E1929+E1930+E1931+E1932)/7</f>
        <v>35.571428571428569</v>
      </c>
      <c r="N1929" s="44">
        <f t="shared" ref="N1929:N1992" si="96">(F1926+F1927+F1928+F1929+F1930+F1931+F1932)/7</f>
        <v>3.5714285714285716</v>
      </c>
      <c r="O1929" s="44">
        <f t="shared" si="92"/>
        <v>-76.471382289416852</v>
      </c>
      <c r="P1929" s="44">
        <f t="shared" si="93"/>
        <v>-56.718878812860673</v>
      </c>
    </row>
    <row r="1930" spans="2:16" x14ac:dyDescent="0.2">
      <c r="B1930" s="44">
        <v>2020</v>
      </c>
      <c r="C1930" s="263">
        <v>43930</v>
      </c>
      <c r="D1930" s="264">
        <f t="shared" si="94"/>
        <v>4</v>
      </c>
      <c r="E1930" s="44">
        <v>31</v>
      </c>
      <c r="F1930" s="44">
        <v>2</v>
      </c>
      <c r="G1930" s="44">
        <v>37</v>
      </c>
      <c r="H1930" s="44">
        <v>39</v>
      </c>
      <c r="I1930" s="44">
        <v>228</v>
      </c>
      <c r="J1930" s="44">
        <v>22</v>
      </c>
      <c r="K1930" s="44">
        <v>250</v>
      </c>
      <c r="L1930" s="44">
        <v>272</v>
      </c>
      <c r="M1930" s="44">
        <f t="shared" si="95"/>
        <v>34.714285714285715</v>
      </c>
      <c r="N1930" s="44">
        <f t="shared" si="96"/>
        <v>3.4285714285714284</v>
      </c>
      <c r="O1930" s="44">
        <f t="shared" si="92"/>
        <v>-77.038336933045358</v>
      </c>
      <c r="P1930" s="44">
        <f t="shared" si="93"/>
        <v>-58.45012366034625</v>
      </c>
    </row>
    <row r="1931" spans="2:16" x14ac:dyDescent="0.2">
      <c r="B1931" s="44">
        <v>2020</v>
      </c>
      <c r="C1931" s="263">
        <v>43931</v>
      </c>
      <c r="D1931" s="264">
        <f t="shared" si="94"/>
        <v>5</v>
      </c>
      <c r="E1931" s="44">
        <v>52</v>
      </c>
      <c r="F1931" s="44">
        <v>5</v>
      </c>
      <c r="G1931" s="44">
        <v>56</v>
      </c>
      <c r="H1931" s="44">
        <v>61</v>
      </c>
      <c r="I1931" s="44">
        <v>249</v>
      </c>
      <c r="J1931" s="44">
        <v>24</v>
      </c>
      <c r="K1931" s="44">
        <v>266</v>
      </c>
      <c r="L1931" s="44">
        <v>290</v>
      </c>
      <c r="M1931" s="44">
        <f t="shared" si="95"/>
        <v>33</v>
      </c>
      <c r="N1931" s="44">
        <f t="shared" si="96"/>
        <v>3.5714285714285716</v>
      </c>
      <c r="O1931" s="44">
        <f t="shared" si="92"/>
        <v>-78.172246220302384</v>
      </c>
      <c r="P1931" s="44">
        <f t="shared" si="93"/>
        <v>-56.718878812860673</v>
      </c>
    </row>
    <row r="1932" spans="2:16" x14ac:dyDescent="0.2">
      <c r="B1932" s="44">
        <v>2020</v>
      </c>
      <c r="C1932" s="263">
        <v>43932</v>
      </c>
      <c r="D1932" s="264">
        <f t="shared" si="94"/>
        <v>6</v>
      </c>
      <c r="E1932" s="44">
        <v>29</v>
      </c>
      <c r="F1932" s="44">
        <v>4</v>
      </c>
      <c r="G1932" s="44">
        <v>28</v>
      </c>
      <c r="H1932" s="44">
        <v>32</v>
      </c>
      <c r="I1932" s="44">
        <v>249</v>
      </c>
      <c r="J1932" s="44">
        <v>25</v>
      </c>
      <c r="K1932" s="44">
        <v>266</v>
      </c>
      <c r="L1932" s="44">
        <v>291</v>
      </c>
      <c r="M1932" s="44">
        <f t="shared" si="95"/>
        <v>36</v>
      </c>
      <c r="N1932" s="44">
        <f t="shared" si="96"/>
        <v>3.5714285714285716</v>
      </c>
      <c r="O1932" s="44">
        <f t="shared" si="92"/>
        <v>-76.187904967602591</v>
      </c>
      <c r="P1932" s="44">
        <f t="shared" si="93"/>
        <v>-56.718878812860673</v>
      </c>
    </row>
    <row r="1933" spans="2:16" x14ac:dyDescent="0.2">
      <c r="B1933" s="44">
        <v>2020</v>
      </c>
      <c r="C1933" s="263">
        <v>43933</v>
      </c>
      <c r="D1933" s="264">
        <f t="shared" si="94"/>
        <v>7</v>
      </c>
      <c r="E1933" s="44">
        <v>30</v>
      </c>
      <c r="F1933" s="44">
        <v>2</v>
      </c>
      <c r="G1933" s="44">
        <v>36</v>
      </c>
      <c r="H1933" s="44">
        <v>38</v>
      </c>
      <c r="I1933" s="44">
        <v>243</v>
      </c>
      <c r="J1933" s="44">
        <v>24</v>
      </c>
      <c r="K1933" s="44">
        <v>264</v>
      </c>
      <c r="L1933" s="44">
        <v>288</v>
      </c>
      <c r="M1933" s="44">
        <f t="shared" si="95"/>
        <v>36.142857142857146</v>
      </c>
      <c r="N1933" s="44">
        <f t="shared" si="96"/>
        <v>4</v>
      </c>
      <c r="O1933" s="44">
        <f t="shared" si="92"/>
        <v>-76.093412526997838</v>
      </c>
      <c r="P1933" s="44">
        <f t="shared" si="93"/>
        <v>-51.525144270403956</v>
      </c>
    </row>
    <row r="1934" spans="2:16" x14ac:dyDescent="0.2">
      <c r="B1934" s="44">
        <v>2020</v>
      </c>
      <c r="C1934" s="263">
        <v>43934</v>
      </c>
      <c r="D1934" s="264">
        <f t="shared" si="94"/>
        <v>1</v>
      </c>
      <c r="E1934" s="44">
        <v>16</v>
      </c>
      <c r="F1934" s="44">
        <v>4</v>
      </c>
      <c r="G1934" s="44">
        <v>13</v>
      </c>
      <c r="H1934" s="44">
        <v>17</v>
      </c>
      <c r="I1934" s="44">
        <v>231</v>
      </c>
      <c r="J1934" s="44">
        <v>25</v>
      </c>
      <c r="K1934" s="44">
        <v>250</v>
      </c>
      <c r="L1934" s="44">
        <v>275</v>
      </c>
      <c r="M1934" s="44">
        <f t="shared" si="95"/>
        <v>37.714285714285715</v>
      </c>
      <c r="N1934" s="44">
        <f t="shared" si="96"/>
        <v>4.1428571428571432</v>
      </c>
      <c r="O1934" s="44">
        <f t="shared" si="92"/>
        <v>-75.053995680345565</v>
      </c>
      <c r="P1934" s="44">
        <f t="shared" si="93"/>
        <v>-49.793899422918372</v>
      </c>
    </row>
    <row r="1935" spans="2:16" x14ac:dyDescent="0.2">
      <c r="B1935" s="44">
        <v>2020</v>
      </c>
      <c r="C1935" s="263">
        <v>43935</v>
      </c>
      <c r="D1935" s="264">
        <f t="shared" si="94"/>
        <v>2</v>
      </c>
      <c r="E1935" s="44">
        <v>54</v>
      </c>
      <c r="F1935" s="44">
        <v>5</v>
      </c>
      <c r="G1935" s="44">
        <v>62</v>
      </c>
      <c r="H1935" s="44">
        <v>67</v>
      </c>
      <c r="I1935" s="44">
        <v>252</v>
      </c>
      <c r="J1935" s="44">
        <v>25</v>
      </c>
      <c r="K1935" s="44">
        <v>279</v>
      </c>
      <c r="L1935" s="44">
        <v>304</v>
      </c>
      <c r="M1935" s="44">
        <f t="shared" si="95"/>
        <v>37.142857142857146</v>
      </c>
      <c r="N1935" s="44">
        <f t="shared" si="96"/>
        <v>4</v>
      </c>
      <c r="O1935" s="44">
        <f t="shared" si="92"/>
        <v>-75.431965442764579</v>
      </c>
      <c r="P1935" s="44">
        <f t="shared" si="93"/>
        <v>-51.525144270403956</v>
      </c>
    </row>
    <row r="1936" spans="2:16" x14ac:dyDescent="0.2">
      <c r="B1936" s="44">
        <v>2020</v>
      </c>
      <c r="C1936" s="263">
        <v>43936</v>
      </c>
      <c r="D1936" s="264">
        <f t="shared" si="94"/>
        <v>3</v>
      </c>
      <c r="E1936" s="44">
        <v>41</v>
      </c>
      <c r="F1936" s="44">
        <v>6</v>
      </c>
      <c r="G1936" s="44">
        <v>44</v>
      </c>
      <c r="H1936" s="44">
        <v>50</v>
      </c>
      <c r="I1936" s="44">
        <v>253</v>
      </c>
      <c r="J1936" s="44">
        <v>28</v>
      </c>
      <c r="K1936" s="44">
        <v>276</v>
      </c>
      <c r="L1936" s="44">
        <v>304</v>
      </c>
      <c r="M1936" s="44">
        <f t="shared" si="95"/>
        <v>37.428571428571431</v>
      </c>
      <c r="N1936" s="44">
        <f t="shared" si="96"/>
        <v>4</v>
      </c>
      <c r="O1936" s="44">
        <f t="shared" si="92"/>
        <v>-75.242980561555072</v>
      </c>
      <c r="P1936" s="44">
        <f t="shared" si="93"/>
        <v>-51.525144270403956</v>
      </c>
    </row>
    <row r="1937" spans="2:16" x14ac:dyDescent="0.2">
      <c r="B1937" s="44">
        <v>2020</v>
      </c>
      <c r="C1937" s="263">
        <v>43937</v>
      </c>
      <c r="D1937" s="264">
        <f t="shared" si="94"/>
        <v>4</v>
      </c>
      <c r="E1937" s="44">
        <v>42</v>
      </c>
      <c r="F1937" s="44">
        <v>3</v>
      </c>
      <c r="G1937" s="44">
        <v>45</v>
      </c>
      <c r="H1937" s="44">
        <v>48</v>
      </c>
      <c r="I1937" s="44">
        <v>264</v>
      </c>
      <c r="J1937" s="44">
        <v>29</v>
      </c>
      <c r="K1937" s="44">
        <v>284</v>
      </c>
      <c r="L1937" s="44">
        <v>313</v>
      </c>
      <c r="M1937" s="44">
        <f t="shared" si="95"/>
        <v>36</v>
      </c>
      <c r="N1937" s="44">
        <f t="shared" si="96"/>
        <v>3.8571428571428572</v>
      </c>
      <c r="O1937" s="44">
        <f t="shared" si="92"/>
        <v>-76.187904967602591</v>
      </c>
      <c r="P1937" s="44">
        <f t="shared" si="93"/>
        <v>-53.256389117889526</v>
      </c>
    </row>
    <row r="1938" spans="2:16" x14ac:dyDescent="0.2">
      <c r="B1938" s="44">
        <v>2020</v>
      </c>
      <c r="C1938" s="263">
        <v>43938</v>
      </c>
      <c r="D1938" s="264">
        <f t="shared" si="94"/>
        <v>5</v>
      </c>
      <c r="E1938" s="44">
        <v>48</v>
      </c>
      <c r="F1938" s="44">
        <v>4</v>
      </c>
      <c r="G1938" s="44">
        <v>56</v>
      </c>
      <c r="H1938" s="44">
        <v>60</v>
      </c>
      <c r="I1938" s="44">
        <v>260</v>
      </c>
      <c r="J1938" s="44">
        <v>28</v>
      </c>
      <c r="K1938" s="44">
        <v>284</v>
      </c>
      <c r="L1938" s="44">
        <v>312</v>
      </c>
      <c r="M1938" s="44">
        <f t="shared" si="95"/>
        <v>40.285714285714285</v>
      </c>
      <c r="N1938" s="44">
        <f t="shared" si="96"/>
        <v>3.8571428571428572</v>
      </c>
      <c r="O1938" s="44">
        <f t="shared" si="92"/>
        <v>-73.353131749460047</v>
      </c>
      <c r="P1938" s="44">
        <f t="shared" si="93"/>
        <v>-53.256389117889526</v>
      </c>
    </row>
    <row r="1939" spans="2:16" x14ac:dyDescent="0.2">
      <c r="B1939" s="44">
        <v>2020</v>
      </c>
      <c r="C1939" s="263">
        <v>43939</v>
      </c>
      <c r="D1939" s="264">
        <f t="shared" si="94"/>
        <v>6</v>
      </c>
      <c r="E1939" s="44">
        <v>31</v>
      </c>
      <c r="F1939" s="44">
        <v>4</v>
      </c>
      <c r="G1939" s="44">
        <v>32</v>
      </c>
      <c r="H1939" s="44">
        <v>36</v>
      </c>
      <c r="I1939" s="44">
        <v>262</v>
      </c>
      <c r="J1939" s="44">
        <v>28</v>
      </c>
      <c r="K1939" s="44">
        <v>288</v>
      </c>
      <c r="L1939" s="44">
        <v>316</v>
      </c>
      <c r="M1939" s="44">
        <f t="shared" si="95"/>
        <v>38.571428571428569</v>
      </c>
      <c r="N1939" s="44">
        <f t="shared" si="96"/>
        <v>3.5714285714285716</v>
      </c>
      <c r="O1939" s="44">
        <f t="shared" si="92"/>
        <v>-74.487041036717059</v>
      </c>
      <c r="P1939" s="44">
        <f t="shared" si="93"/>
        <v>-56.718878812860673</v>
      </c>
    </row>
    <row r="1940" spans="2:16" x14ac:dyDescent="0.2">
      <c r="B1940" s="44">
        <v>2020</v>
      </c>
      <c r="C1940" s="263">
        <v>43940</v>
      </c>
      <c r="D1940" s="264">
        <f t="shared" si="94"/>
        <v>7</v>
      </c>
      <c r="E1940" s="44">
        <v>20</v>
      </c>
      <c r="F1940" s="44">
        <v>1</v>
      </c>
      <c r="G1940" s="44">
        <v>23</v>
      </c>
      <c r="H1940" s="44">
        <v>24</v>
      </c>
      <c r="I1940" s="44">
        <v>252</v>
      </c>
      <c r="J1940" s="44">
        <v>27</v>
      </c>
      <c r="K1940" s="44">
        <v>275</v>
      </c>
      <c r="L1940" s="44">
        <v>302</v>
      </c>
      <c r="M1940" s="44">
        <f t="shared" si="95"/>
        <v>39.714285714285715</v>
      </c>
      <c r="N1940" s="44">
        <f t="shared" si="96"/>
        <v>2.8571428571428572</v>
      </c>
      <c r="O1940" s="44">
        <f t="shared" si="92"/>
        <v>-73.731101511879046</v>
      </c>
      <c r="P1940" s="44">
        <f t="shared" si="93"/>
        <v>-65.375103050288544</v>
      </c>
    </row>
    <row r="1941" spans="2:16" x14ac:dyDescent="0.2">
      <c r="B1941" s="44">
        <v>2020</v>
      </c>
      <c r="C1941" s="263">
        <v>43941</v>
      </c>
      <c r="D1941" s="264">
        <f t="shared" si="94"/>
        <v>1</v>
      </c>
      <c r="E1941" s="44">
        <v>46</v>
      </c>
      <c r="F1941" s="44">
        <v>4</v>
      </c>
      <c r="G1941" s="44">
        <v>50</v>
      </c>
      <c r="H1941" s="44">
        <v>54</v>
      </c>
      <c r="I1941" s="44">
        <v>282</v>
      </c>
      <c r="J1941" s="44">
        <v>27</v>
      </c>
      <c r="K1941" s="44">
        <v>312</v>
      </c>
      <c r="L1941" s="44">
        <v>339</v>
      </c>
      <c r="M1941" s="44">
        <f t="shared" si="95"/>
        <v>39.428571428571431</v>
      </c>
      <c r="N1941" s="44">
        <f t="shared" si="96"/>
        <v>3</v>
      </c>
      <c r="O1941" s="44">
        <f t="shared" si="92"/>
        <v>-73.920086393088553</v>
      </c>
      <c r="P1941" s="44">
        <f t="shared" si="93"/>
        <v>-63.64385820280296</v>
      </c>
    </row>
    <row r="1942" spans="2:16" x14ac:dyDescent="0.2">
      <c r="B1942" s="44">
        <v>2020</v>
      </c>
      <c r="C1942" s="263">
        <v>43942</v>
      </c>
      <c r="D1942" s="264">
        <f t="shared" si="94"/>
        <v>2</v>
      </c>
      <c r="E1942" s="44">
        <v>42</v>
      </c>
      <c r="F1942" s="44">
        <v>3</v>
      </c>
      <c r="G1942" s="44">
        <v>49</v>
      </c>
      <c r="H1942" s="44">
        <v>52</v>
      </c>
      <c r="I1942" s="44">
        <v>270</v>
      </c>
      <c r="J1942" s="44">
        <v>25</v>
      </c>
      <c r="K1942" s="44">
        <v>299</v>
      </c>
      <c r="L1942" s="44">
        <v>324</v>
      </c>
      <c r="M1942" s="44">
        <f t="shared" si="95"/>
        <v>39.857142857142854</v>
      </c>
      <c r="N1942" s="44">
        <f t="shared" si="96"/>
        <v>2.8571428571428572</v>
      </c>
      <c r="O1942" s="44">
        <f t="shared" si="92"/>
        <v>-73.636609071274293</v>
      </c>
      <c r="P1942" s="44">
        <f t="shared" si="93"/>
        <v>-65.375103050288544</v>
      </c>
    </row>
    <row r="1943" spans="2:16" x14ac:dyDescent="0.2">
      <c r="B1943" s="44">
        <v>2020</v>
      </c>
      <c r="C1943" s="263">
        <v>43943</v>
      </c>
      <c r="D1943" s="264">
        <f t="shared" si="94"/>
        <v>3</v>
      </c>
      <c r="E1943" s="44">
        <v>49</v>
      </c>
      <c r="F1943" s="44">
        <v>1</v>
      </c>
      <c r="G1943" s="44">
        <v>53</v>
      </c>
      <c r="H1943" s="44">
        <v>54</v>
      </c>
      <c r="I1943" s="44">
        <v>278</v>
      </c>
      <c r="J1943" s="44">
        <v>20</v>
      </c>
      <c r="K1943" s="44">
        <v>308</v>
      </c>
      <c r="L1943" s="44">
        <v>328</v>
      </c>
      <c r="M1943" s="44">
        <f t="shared" si="95"/>
        <v>41.142857142857146</v>
      </c>
      <c r="N1943" s="44">
        <f t="shared" si="96"/>
        <v>3</v>
      </c>
      <c r="O1943" s="44">
        <f t="shared" si="92"/>
        <v>-72.786177105831527</v>
      </c>
      <c r="P1943" s="44">
        <f t="shared" si="93"/>
        <v>-63.64385820280296</v>
      </c>
    </row>
    <row r="1944" spans="2:16" x14ac:dyDescent="0.2">
      <c r="B1944" s="44">
        <v>2020</v>
      </c>
      <c r="C1944" s="263">
        <v>43944</v>
      </c>
      <c r="D1944" s="264">
        <f t="shared" si="94"/>
        <v>4</v>
      </c>
      <c r="E1944" s="44">
        <v>40</v>
      </c>
      <c r="F1944" s="44">
        <v>4</v>
      </c>
      <c r="G1944" s="44">
        <v>42</v>
      </c>
      <c r="H1944" s="44">
        <v>46</v>
      </c>
      <c r="I1944" s="44">
        <v>276</v>
      </c>
      <c r="J1944" s="44">
        <v>21</v>
      </c>
      <c r="K1944" s="44">
        <v>305</v>
      </c>
      <c r="L1944" s="44">
        <v>326</v>
      </c>
      <c r="M1944" s="44">
        <f t="shared" si="95"/>
        <v>44</v>
      </c>
      <c r="N1944" s="44">
        <f t="shared" si="96"/>
        <v>3.5714285714285716</v>
      </c>
      <c r="O1944" s="44">
        <f t="shared" si="92"/>
        <v>-70.896328293736502</v>
      </c>
      <c r="P1944" s="44">
        <f t="shared" si="93"/>
        <v>-56.718878812860673</v>
      </c>
    </row>
    <row r="1945" spans="2:16" x14ac:dyDescent="0.2">
      <c r="B1945" s="44">
        <v>2020</v>
      </c>
      <c r="C1945" s="263">
        <v>43945</v>
      </c>
      <c r="D1945" s="264">
        <f t="shared" si="94"/>
        <v>5</v>
      </c>
      <c r="E1945" s="44">
        <v>51</v>
      </c>
      <c r="F1945" s="44">
        <v>3</v>
      </c>
      <c r="G1945" s="44">
        <v>53</v>
      </c>
      <c r="H1945" s="44">
        <v>56</v>
      </c>
      <c r="I1945" s="44">
        <v>279</v>
      </c>
      <c r="J1945" s="44">
        <v>20</v>
      </c>
      <c r="K1945" s="44">
        <v>302</v>
      </c>
      <c r="L1945" s="44">
        <v>322</v>
      </c>
      <c r="M1945" s="44">
        <f t="shared" si="95"/>
        <v>43.857142857142854</v>
      </c>
      <c r="N1945" s="44">
        <f t="shared" si="96"/>
        <v>3.2857142857142856</v>
      </c>
      <c r="O1945" s="44">
        <f t="shared" si="92"/>
        <v>-70.990820734341256</v>
      </c>
      <c r="P1945" s="44">
        <f t="shared" si="93"/>
        <v>-60.18136850783182</v>
      </c>
    </row>
    <row r="1946" spans="2:16" x14ac:dyDescent="0.2">
      <c r="B1946" s="44">
        <v>2020</v>
      </c>
      <c r="C1946" s="263">
        <v>43946</v>
      </c>
      <c r="D1946" s="264">
        <f t="shared" si="94"/>
        <v>6</v>
      </c>
      <c r="E1946" s="44">
        <v>40</v>
      </c>
      <c r="F1946" s="44">
        <v>5</v>
      </c>
      <c r="G1946" s="44">
        <v>42</v>
      </c>
      <c r="H1946" s="44">
        <v>47</v>
      </c>
      <c r="I1946" s="44">
        <v>288</v>
      </c>
      <c r="J1946" s="44">
        <v>21</v>
      </c>
      <c r="K1946" s="44">
        <v>312</v>
      </c>
      <c r="L1946" s="44">
        <v>333</v>
      </c>
      <c r="M1946" s="44">
        <f t="shared" si="95"/>
        <v>43.142857142857146</v>
      </c>
      <c r="N1946" s="44">
        <f t="shared" si="96"/>
        <v>3</v>
      </c>
      <c r="O1946" s="44">
        <f t="shared" si="92"/>
        <v>-71.463282937365008</v>
      </c>
      <c r="P1946" s="44">
        <f t="shared" si="93"/>
        <v>-63.64385820280296</v>
      </c>
    </row>
    <row r="1947" spans="2:16" x14ac:dyDescent="0.2">
      <c r="B1947" s="44">
        <v>2020</v>
      </c>
      <c r="C1947" s="263">
        <v>43947</v>
      </c>
      <c r="D1947" s="264">
        <f t="shared" si="94"/>
        <v>7</v>
      </c>
      <c r="E1947" s="44">
        <v>40</v>
      </c>
      <c r="F1947" s="44">
        <v>5</v>
      </c>
      <c r="G1947" s="44">
        <v>46</v>
      </c>
      <c r="H1947" s="44">
        <v>51</v>
      </c>
      <c r="I1947" s="44">
        <v>308</v>
      </c>
      <c r="J1947" s="44">
        <v>25</v>
      </c>
      <c r="K1947" s="44">
        <v>335</v>
      </c>
      <c r="L1947" s="44">
        <v>360</v>
      </c>
      <c r="M1947" s="44">
        <f t="shared" si="95"/>
        <v>41.714285714285715</v>
      </c>
      <c r="N1947" s="44">
        <f t="shared" si="96"/>
        <v>3.7142857142857144</v>
      </c>
      <c r="O1947" s="44">
        <f t="shared" si="92"/>
        <v>-72.408207343412528</v>
      </c>
      <c r="P1947" s="44">
        <f t="shared" si="93"/>
        <v>-54.987633965375096</v>
      </c>
    </row>
    <row r="1948" spans="2:16" x14ac:dyDescent="0.2">
      <c r="B1948" s="44">
        <v>2020</v>
      </c>
      <c r="C1948" s="263">
        <v>43948</v>
      </c>
      <c r="D1948" s="264">
        <f t="shared" si="94"/>
        <v>1</v>
      </c>
      <c r="E1948" s="44">
        <v>45</v>
      </c>
      <c r="F1948" s="44">
        <v>2</v>
      </c>
      <c r="G1948" s="44">
        <v>49</v>
      </c>
      <c r="H1948" s="44">
        <v>51</v>
      </c>
      <c r="I1948" s="44">
        <v>307</v>
      </c>
      <c r="J1948" s="44">
        <v>23</v>
      </c>
      <c r="K1948" s="44">
        <v>334</v>
      </c>
      <c r="L1948" s="44">
        <v>357</v>
      </c>
      <c r="M1948" s="44">
        <f t="shared" si="95"/>
        <v>43.428571428571431</v>
      </c>
      <c r="N1948" s="44">
        <f t="shared" si="96"/>
        <v>3.7142857142857144</v>
      </c>
      <c r="O1948" s="44">
        <f t="shared" si="92"/>
        <v>-71.274298056155502</v>
      </c>
      <c r="P1948" s="44">
        <f t="shared" si="93"/>
        <v>-54.987633965375096</v>
      </c>
    </row>
    <row r="1949" spans="2:16" x14ac:dyDescent="0.2">
      <c r="B1949" s="44">
        <v>2020</v>
      </c>
      <c r="C1949" s="263">
        <v>43949</v>
      </c>
      <c r="D1949" s="264">
        <f t="shared" si="94"/>
        <v>2</v>
      </c>
      <c r="E1949" s="44">
        <v>37</v>
      </c>
      <c r="F1949" s="44">
        <v>1</v>
      </c>
      <c r="G1949" s="44">
        <v>42</v>
      </c>
      <c r="H1949" s="44">
        <v>43</v>
      </c>
      <c r="I1949" s="44">
        <v>302</v>
      </c>
      <c r="J1949" s="44">
        <v>21</v>
      </c>
      <c r="K1949" s="44">
        <v>327</v>
      </c>
      <c r="L1949" s="44">
        <v>348</v>
      </c>
      <c r="M1949" s="44">
        <f t="shared" si="95"/>
        <v>40.428571428571431</v>
      </c>
      <c r="N1949" s="44">
        <f t="shared" si="96"/>
        <v>3.7142857142857144</v>
      </c>
      <c r="O1949" s="44">
        <f t="shared" si="92"/>
        <v>-73.258639308855294</v>
      </c>
      <c r="P1949" s="44">
        <f t="shared" si="93"/>
        <v>-54.987633965375096</v>
      </c>
    </row>
    <row r="1950" spans="2:16" x14ac:dyDescent="0.2">
      <c r="B1950" s="44">
        <v>2020</v>
      </c>
      <c r="C1950" s="263">
        <v>43950</v>
      </c>
      <c r="D1950" s="264">
        <f t="shared" si="94"/>
        <v>3</v>
      </c>
      <c r="E1950" s="44">
        <v>39</v>
      </c>
      <c r="F1950" s="44">
        <v>6</v>
      </c>
      <c r="G1950" s="44">
        <v>49</v>
      </c>
      <c r="H1950" s="44">
        <v>55</v>
      </c>
      <c r="I1950" s="44">
        <v>292</v>
      </c>
      <c r="J1950" s="44">
        <v>26</v>
      </c>
      <c r="K1950" s="44">
        <v>323</v>
      </c>
      <c r="L1950" s="44">
        <v>349</v>
      </c>
      <c r="M1950" s="44">
        <f t="shared" si="95"/>
        <v>39.142857142857146</v>
      </c>
      <c r="N1950" s="44">
        <f t="shared" si="96"/>
        <v>3.2857142857142856</v>
      </c>
      <c r="O1950" s="44">
        <f t="shared" si="92"/>
        <v>-74.109071274298046</v>
      </c>
      <c r="P1950" s="44">
        <f t="shared" si="93"/>
        <v>-60.18136850783182</v>
      </c>
    </row>
    <row r="1951" spans="2:16" x14ac:dyDescent="0.2">
      <c r="B1951" s="44">
        <v>2020</v>
      </c>
      <c r="C1951" s="263">
        <v>43951</v>
      </c>
      <c r="D1951" s="264">
        <f t="shared" si="94"/>
        <v>4</v>
      </c>
      <c r="E1951" s="44">
        <v>52</v>
      </c>
      <c r="F1951" s="44">
        <v>4</v>
      </c>
      <c r="G1951" s="44">
        <v>60</v>
      </c>
      <c r="H1951" s="44">
        <v>64</v>
      </c>
      <c r="I1951" s="44">
        <v>304</v>
      </c>
      <c r="J1951" s="44">
        <v>26</v>
      </c>
      <c r="K1951" s="44">
        <v>341</v>
      </c>
      <c r="L1951" s="44">
        <v>367</v>
      </c>
      <c r="M1951" s="44">
        <f t="shared" si="95"/>
        <v>38.428571428571431</v>
      </c>
      <c r="N1951" s="44">
        <f t="shared" si="96"/>
        <v>3.1428571428571428</v>
      </c>
      <c r="O1951" s="44">
        <f t="shared" si="92"/>
        <v>-74.581533477321813</v>
      </c>
      <c r="P1951" s="44">
        <f t="shared" si="93"/>
        <v>-61.91261335531739</v>
      </c>
    </row>
    <row r="1952" spans="2:16" x14ac:dyDescent="0.2">
      <c r="B1952" s="44">
        <v>2020</v>
      </c>
      <c r="C1952" s="263">
        <v>43952</v>
      </c>
      <c r="D1952" s="264">
        <f t="shared" si="94"/>
        <v>5</v>
      </c>
      <c r="E1952" s="44">
        <v>30</v>
      </c>
      <c r="F1952" s="44">
        <v>3</v>
      </c>
      <c r="G1952" s="44">
        <v>35</v>
      </c>
      <c r="H1952" s="44">
        <v>38</v>
      </c>
      <c r="I1952" s="44">
        <v>283</v>
      </c>
      <c r="J1952" s="44">
        <v>26</v>
      </c>
      <c r="K1952" s="44">
        <v>323</v>
      </c>
      <c r="L1952" s="44">
        <v>349</v>
      </c>
      <c r="M1952" s="44">
        <f t="shared" si="95"/>
        <v>37.714285714285715</v>
      </c>
      <c r="N1952" s="44">
        <f t="shared" si="96"/>
        <v>3.1428571428571428</v>
      </c>
      <c r="O1952" s="44">
        <f t="shared" si="92"/>
        <v>-75.053995680345565</v>
      </c>
      <c r="P1952" s="44">
        <f t="shared" si="93"/>
        <v>-61.91261335531739</v>
      </c>
    </row>
    <row r="1953" spans="2:16" x14ac:dyDescent="0.2">
      <c r="B1953" s="44">
        <v>2020</v>
      </c>
      <c r="C1953" s="263">
        <v>43953</v>
      </c>
      <c r="D1953" s="264">
        <f t="shared" si="94"/>
        <v>6</v>
      </c>
      <c r="E1953" s="44">
        <v>31</v>
      </c>
      <c r="F1953" s="44">
        <v>2</v>
      </c>
      <c r="G1953" s="44">
        <v>36</v>
      </c>
      <c r="H1953" s="44">
        <v>38</v>
      </c>
      <c r="I1953" s="44">
        <v>274</v>
      </c>
      <c r="J1953" s="44">
        <v>23</v>
      </c>
      <c r="K1953" s="44">
        <v>317</v>
      </c>
      <c r="L1953" s="44">
        <v>340</v>
      </c>
      <c r="M1953" s="44">
        <f t="shared" si="95"/>
        <v>40.857142857142854</v>
      </c>
      <c r="N1953" s="44">
        <f t="shared" si="96"/>
        <v>3.4285714285714284</v>
      </c>
      <c r="O1953" s="44">
        <f t="shared" si="92"/>
        <v>-72.975161987041034</v>
      </c>
      <c r="P1953" s="44">
        <f t="shared" si="93"/>
        <v>-58.45012366034625</v>
      </c>
    </row>
    <row r="1954" spans="2:16" x14ac:dyDescent="0.2">
      <c r="B1954" s="44">
        <v>2020</v>
      </c>
      <c r="C1954" s="263">
        <v>43954</v>
      </c>
      <c r="D1954" s="264">
        <f t="shared" si="94"/>
        <v>7</v>
      </c>
      <c r="E1954" s="44">
        <v>35</v>
      </c>
      <c r="F1954" s="44">
        <v>4</v>
      </c>
      <c r="G1954" s="44">
        <v>52</v>
      </c>
      <c r="H1954" s="44">
        <v>56</v>
      </c>
      <c r="I1954" s="44">
        <v>269</v>
      </c>
      <c r="J1954" s="44">
        <v>22</v>
      </c>
      <c r="K1954" s="44">
        <v>323</v>
      </c>
      <c r="L1954" s="44">
        <v>345</v>
      </c>
      <c r="M1954" s="44">
        <f t="shared" si="95"/>
        <v>45.285714285714285</v>
      </c>
      <c r="N1954" s="44">
        <f t="shared" si="96"/>
        <v>3.5714285714285716</v>
      </c>
      <c r="O1954" s="44">
        <f t="shared" si="92"/>
        <v>-70.045896328293736</v>
      </c>
      <c r="P1954" s="44">
        <f t="shared" si="93"/>
        <v>-56.718878812860673</v>
      </c>
    </row>
    <row r="1955" spans="2:16" x14ac:dyDescent="0.2">
      <c r="B1955" s="44">
        <v>2020</v>
      </c>
      <c r="C1955" s="263">
        <v>43955</v>
      </c>
      <c r="D1955" s="264">
        <f t="shared" si="94"/>
        <v>1</v>
      </c>
      <c r="E1955" s="44">
        <v>40</v>
      </c>
      <c r="F1955" s="44">
        <v>2</v>
      </c>
      <c r="G1955" s="44">
        <v>45</v>
      </c>
      <c r="H1955" s="44">
        <v>47</v>
      </c>
      <c r="I1955" s="44">
        <v>264</v>
      </c>
      <c r="J1955" s="44">
        <v>22</v>
      </c>
      <c r="K1955" s="44">
        <v>319</v>
      </c>
      <c r="L1955" s="44">
        <v>341</v>
      </c>
      <c r="M1955" s="44">
        <f t="shared" si="95"/>
        <v>47.857142857142854</v>
      </c>
      <c r="N1955" s="44">
        <f t="shared" si="96"/>
        <v>3.8571428571428572</v>
      </c>
      <c r="O1955" s="44">
        <f t="shared" si="92"/>
        <v>-68.345032397408218</v>
      </c>
      <c r="P1955" s="44">
        <f t="shared" si="93"/>
        <v>-53.256389117889526</v>
      </c>
    </row>
    <row r="1956" spans="2:16" x14ac:dyDescent="0.2">
      <c r="B1956" s="44">
        <v>2020</v>
      </c>
      <c r="C1956" s="263">
        <v>43956</v>
      </c>
      <c r="D1956" s="264">
        <f t="shared" si="94"/>
        <v>2</v>
      </c>
      <c r="E1956" s="44">
        <v>59</v>
      </c>
      <c r="F1956" s="44">
        <v>3</v>
      </c>
      <c r="G1956" s="44">
        <v>60</v>
      </c>
      <c r="H1956" s="44">
        <v>63</v>
      </c>
      <c r="I1956" s="44">
        <v>286</v>
      </c>
      <c r="J1956" s="44">
        <v>24</v>
      </c>
      <c r="K1956" s="44">
        <v>337</v>
      </c>
      <c r="L1956" s="44">
        <v>361</v>
      </c>
      <c r="M1956" s="44">
        <f t="shared" si="95"/>
        <v>50.428571428571431</v>
      </c>
      <c r="N1956" s="44">
        <f t="shared" si="96"/>
        <v>3.5714285714285716</v>
      </c>
      <c r="O1956" s="44">
        <f t="shared" si="92"/>
        <v>-66.644168466522686</v>
      </c>
      <c r="P1956" s="44">
        <f t="shared" si="93"/>
        <v>-56.718878812860673</v>
      </c>
    </row>
    <row r="1957" spans="2:16" x14ac:dyDescent="0.2">
      <c r="B1957" s="44">
        <v>2020</v>
      </c>
      <c r="C1957" s="263">
        <v>43957</v>
      </c>
      <c r="D1957" s="264">
        <f t="shared" si="94"/>
        <v>3</v>
      </c>
      <c r="E1957" s="44">
        <v>70</v>
      </c>
      <c r="F1957" s="44">
        <v>7</v>
      </c>
      <c r="G1957" s="44">
        <v>76</v>
      </c>
      <c r="H1957" s="44">
        <v>83</v>
      </c>
      <c r="I1957" s="44">
        <v>317</v>
      </c>
      <c r="J1957" s="44">
        <v>25</v>
      </c>
      <c r="K1957" s="44">
        <v>364</v>
      </c>
      <c r="L1957" s="44">
        <v>389</v>
      </c>
      <c r="M1957" s="44">
        <f t="shared" si="95"/>
        <v>52.571428571428569</v>
      </c>
      <c r="N1957" s="44">
        <f t="shared" si="96"/>
        <v>3.5714285714285716</v>
      </c>
      <c r="O1957" s="44">
        <f t="shared" si="92"/>
        <v>-65.226781857451414</v>
      </c>
      <c r="P1957" s="44">
        <f t="shared" si="93"/>
        <v>-56.718878812860673</v>
      </c>
    </row>
    <row r="1958" spans="2:16" x14ac:dyDescent="0.2">
      <c r="B1958" s="44">
        <v>2020</v>
      </c>
      <c r="C1958" s="263">
        <v>43958</v>
      </c>
      <c r="D1958" s="264">
        <f t="shared" si="94"/>
        <v>4</v>
      </c>
      <c r="E1958" s="44">
        <v>70</v>
      </c>
      <c r="F1958" s="44">
        <v>6</v>
      </c>
      <c r="G1958" s="44">
        <v>75</v>
      </c>
      <c r="H1958" s="44">
        <v>81</v>
      </c>
      <c r="I1958" s="44">
        <v>335</v>
      </c>
      <c r="J1958" s="44">
        <v>27</v>
      </c>
      <c r="K1958" s="44">
        <v>379</v>
      </c>
      <c r="L1958" s="44">
        <v>406</v>
      </c>
      <c r="M1958" s="44">
        <f t="shared" si="95"/>
        <v>51.857142857142854</v>
      </c>
      <c r="N1958" s="44">
        <f t="shared" si="96"/>
        <v>3.5714285714285716</v>
      </c>
      <c r="O1958" s="44">
        <f t="shared" si="92"/>
        <v>-65.699244060475166</v>
      </c>
      <c r="P1958" s="44">
        <f t="shared" si="93"/>
        <v>-56.718878812860673</v>
      </c>
    </row>
    <row r="1959" spans="2:16" x14ac:dyDescent="0.2">
      <c r="B1959" s="44">
        <v>2020</v>
      </c>
      <c r="C1959" s="263">
        <v>43959</v>
      </c>
      <c r="D1959" s="264">
        <f t="shared" si="94"/>
        <v>5</v>
      </c>
      <c r="E1959" s="44">
        <v>48</v>
      </c>
      <c r="F1959" s="44">
        <v>1</v>
      </c>
      <c r="G1959" s="44">
        <v>56</v>
      </c>
      <c r="H1959" s="44">
        <v>57</v>
      </c>
      <c r="I1959" s="44">
        <v>353</v>
      </c>
      <c r="J1959" s="44">
        <v>25</v>
      </c>
      <c r="K1959" s="44">
        <v>400</v>
      </c>
      <c r="L1959" s="44">
        <v>425</v>
      </c>
      <c r="M1959" s="44">
        <f t="shared" si="95"/>
        <v>57.571428571428569</v>
      </c>
      <c r="N1959" s="44">
        <f t="shared" si="96"/>
        <v>3.8571428571428572</v>
      </c>
      <c r="O1959" s="44">
        <f t="shared" si="92"/>
        <v>-61.919546436285103</v>
      </c>
      <c r="P1959" s="44">
        <f t="shared" si="93"/>
        <v>-53.256389117889526</v>
      </c>
    </row>
    <row r="1960" spans="2:16" x14ac:dyDescent="0.2">
      <c r="B1960" s="44">
        <v>2020</v>
      </c>
      <c r="C1960" s="263">
        <v>43960</v>
      </c>
      <c r="D1960" s="264">
        <f t="shared" si="94"/>
        <v>6</v>
      </c>
      <c r="E1960" s="44">
        <v>46</v>
      </c>
      <c r="F1960" s="44">
        <v>2</v>
      </c>
      <c r="G1960" s="44">
        <v>51</v>
      </c>
      <c r="H1960" s="44">
        <v>53</v>
      </c>
      <c r="I1960" s="44">
        <v>368</v>
      </c>
      <c r="J1960" s="44">
        <v>25</v>
      </c>
      <c r="K1960" s="44">
        <v>415</v>
      </c>
      <c r="L1960" s="44">
        <v>440</v>
      </c>
      <c r="M1960" s="44">
        <f t="shared" si="95"/>
        <v>63.285714285714285</v>
      </c>
      <c r="N1960" s="44">
        <f t="shared" si="96"/>
        <v>4.1428571428571432</v>
      </c>
      <c r="O1960" s="44">
        <f t="shared" si="92"/>
        <v>-58.139848812095032</v>
      </c>
      <c r="P1960" s="44">
        <f t="shared" si="93"/>
        <v>-49.793899422918372</v>
      </c>
    </row>
    <row r="1961" spans="2:16" x14ac:dyDescent="0.2">
      <c r="B1961" s="44">
        <v>2020</v>
      </c>
      <c r="C1961" s="263">
        <v>43961</v>
      </c>
      <c r="D1961" s="264">
        <f t="shared" si="94"/>
        <v>7</v>
      </c>
      <c r="E1961" s="44">
        <v>30</v>
      </c>
      <c r="F1961" s="44">
        <v>4</v>
      </c>
      <c r="G1961" s="44">
        <v>33</v>
      </c>
      <c r="H1961" s="44">
        <v>37</v>
      </c>
      <c r="I1961" s="44">
        <v>363</v>
      </c>
      <c r="J1961" s="44">
        <v>25</v>
      </c>
      <c r="K1961" s="44">
        <v>396</v>
      </c>
      <c r="L1961" s="44">
        <v>421</v>
      </c>
      <c r="M1961" s="44">
        <f t="shared" si="95"/>
        <v>65.571428571428569</v>
      </c>
      <c r="N1961" s="44">
        <f t="shared" si="96"/>
        <v>3.7142857142857144</v>
      </c>
      <c r="O1961" s="44">
        <f t="shared" si="92"/>
        <v>-56.627969762419006</v>
      </c>
      <c r="P1961" s="44">
        <f t="shared" si="93"/>
        <v>-54.987633965375096</v>
      </c>
    </row>
    <row r="1962" spans="2:16" x14ac:dyDescent="0.2">
      <c r="B1962" s="44">
        <v>2020</v>
      </c>
      <c r="C1962" s="263">
        <v>43962</v>
      </c>
      <c r="D1962" s="264">
        <f t="shared" si="94"/>
        <v>1</v>
      </c>
      <c r="E1962" s="44">
        <v>80</v>
      </c>
      <c r="F1962" s="44">
        <v>4</v>
      </c>
      <c r="G1962" s="44">
        <v>96</v>
      </c>
      <c r="H1962" s="44">
        <v>100</v>
      </c>
      <c r="I1962" s="44">
        <v>403</v>
      </c>
      <c r="J1962" s="44">
        <v>27</v>
      </c>
      <c r="K1962" s="44">
        <v>447</v>
      </c>
      <c r="L1962" s="44">
        <v>474</v>
      </c>
      <c r="M1962" s="44">
        <f t="shared" si="95"/>
        <v>69.428571428571431</v>
      </c>
      <c r="N1962" s="44">
        <f t="shared" si="96"/>
        <v>3.2857142857142856</v>
      </c>
      <c r="O1962" s="44">
        <f t="shared" si="92"/>
        <v>-54.076673866090708</v>
      </c>
      <c r="P1962" s="44">
        <f t="shared" si="93"/>
        <v>-60.18136850783182</v>
      </c>
    </row>
    <row r="1963" spans="2:16" x14ac:dyDescent="0.2">
      <c r="B1963" s="44">
        <v>2020</v>
      </c>
      <c r="C1963" s="263">
        <v>43963</v>
      </c>
      <c r="D1963" s="264">
        <f t="shared" si="94"/>
        <v>2</v>
      </c>
      <c r="E1963" s="44">
        <v>99</v>
      </c>
      <c r="F1963" s="44">
        <v>5</v>
      </c>
      <c r="G1963" s="44">
        <v>105</v>
      </c>
      <c r="H1963" s="44">
        <v>110</v>
      </c>
      <c r="I1963" s="44">
        <v>443</v>
      </c>
      <c r="J1963" s="44">
        <v>29</v>
      </c>
      <c r="K1963" s="44">
        <v>492</v>
      </c>
      <c r="L1963" s="44">
        <v>521</v>
      </c>
      <c r="M1963" s="44">
        <f t="shared" si="95"/>
        <v>79.857142857142861</v>
      </c>
      <c r="N1963" s="44">
        <f t="shared" si="96"/>
        <v>4.1428571428571432</v>
      </c>
      <c r="O1963" s="44">
        <f t="shared" si="92"/>
        <v>-47.178725701943833</v>
      </c>
      <c r="P1963" s="44">
        <f t="shared" si="93"/>
        <v>-49.793899422918372</v>
      </c>
    </row>
    <row r="1964" spans="2:16" x14ac:dyDescent="0.2">
      <c r="B1964" s="44">
        <v>2020</v>
      </c>
      <c r="C1964" s="263">
        <v>43964</v>
      </c>
      <c r="D1964" s="264">
        <f t="shared" si="94"/>
        <v>3</v>
      </c>
      <c r="E1964" s="44">
        <v>86</v>
      </c>
      <c r="F1964" s="44">
        <v>4</v>
      </c>
      <c r="G1964" s="44">
        <v>100</v>
      </c>
      <c r="H1964" s="44">
        <v>104</v>
      </c>
      <c r="I1964" s="44">
        <v>459</v>
      </c>
      <c r="J1964" s="44">
        <v>26</v>
      </c>
      <c r="K1964" s="44">
        <v>516</v>
      </c>
      <c r="L1964" s="44">
        <v>542</v>
      </c>
      <c r="M1964" s="44">
        <f t="shared" si="95"/>
        <v>93.571428571428569</v>
      </c>
      <c r="N1964" s="44">
        <f t="shared" si="96"/>
        <v>5.2857142857142856</v>
      </c>
      <c r="O1964" s="44">
        <f t="shared" si="92"/>
        <v>-38.10745140388768</v>
      </c>
      <c r="P1964" s="44">
        <f t="shared" si="93"/>
        <v>-35.943940643033798</v>
      </c>
    </row>
    <row r="1965" spans="2:16" x14ac:dyDescent="0.2">
      <c r="B1965" s="44">
        <v>2020</v>
      </c>
      <c r="C1965" s="263">
        <v>43965</v>
      </c>
      <c r="D1965" s="264">
        <f t="shared" si="94"/>
        <v>4</v>
      </c>
      <c r="E1965" s="44">
        <v>97</v>
      </c>
      <c r="F1965" s="44">
        <v>3</v>
      </c>
      <c r="G1965" s="44">
        <v>110</v>
      </c>
      <c r="H1965" s="44">
        <v>113</v>
      </c>
      <c r="I1965" s="44">
        <v>486</v>
      </c>
      <c r="J1965" s="44">
        <v>23</v>
      </c>
      <c r="K1965" s="44">
        <v>551</v>
      </c>
      <c r="L1965" s="44">
        <v>574</v>
      </c>
      <c r="M1965" s="44">
        <f t="shared" si="95"/>
        <v>108.14285714285714</v>
      </c>
      <c r="N1965" s="44">
        <f t="shared" si="96"/>
        <v>5.8571428571428568</v>
      </c>
      <c r="O1965" s="44">
        <f t="shared" si="92"/>
        <v>-28.469222462203025</v>
      </c>
      <c r="P1965" s="44">
        <f t="shared" si="93"/>
        <v>-29.018961253091511</v>
      </c>
    </row>
    <row r="1966" spans="2:16" x14ac:dyDescent="0.2">
      <c r="B1966" s="44">
        <v>2020</v>
      </c>
      <c r="C1966" s="263">
        <v>43966</v>
      </c>
      <c r="D1966" s="264">
        <f t="shared" si="94"/>
        <v>5</v>
      </c>
      <c r="E1966" s="44">
        <v>121</v>
      </c>
      <c r="F1966" s="44">
        <v>7</v>
      </c>
      <c r="G1966" s="44">
        <v>136</v>
      </c>
      <c r="H1966" s="44">
        <v>143</v>
      </c>
      <c r="I1966" s="44">
        <v>559</v>
      </c>
      <c r="J1966" s="44">
        <v>29</v>
      </c>
      <c r="K1966" s="44">
        <v>631</v>
      </c>
      <c r="L1966" s="44">
        <v>660</v>
      </c>
      <c r="M1966" s="44">
        <f t="shared" si="95"/>
        <v>113.14285714285714</v>
      </c>
      <c r="N1966" s="44">
        <f t="shared" si="96"/>
        <v>7.1428571428571432</v>
      </c>
      <c r="O1966" s="44">
        <f t="shared" si="92"/>
        <v>-25.161987041036717</v>
      </c>
      <c r="P1966" s="44">
        <f t="shared" si="93"/>
        <v>-13.437757625721346</v>
      </c>
    </row>
    <row r="1967" spans="2:16" x14ac:dyDescent="0.2">
      <c r="B1967" s="44">
        <v>2020</v>
      </c>
      <c r="C1967" s="263">
        <v>43967</v>
      </c>
      <c r="D1967" s="264">
        <f t="shared" si="94"/>
        <v>6</v>
      </c>
      <c r="E1967" s="44">
        <v>142</v>
      </c>
      <c r="F1967" s="44">
        <v>10</v>
      </c>
      <c r="G1967" s="44">
        <v>176</v>
      </c>
      <c r="H1967" s="44">
        <v>186</v>
      </c>
      <c r="I1967" s="44">
        <v>655</v>
      </c>
      <c r="J1967" s="44">
        <v>37</v>
      </c>
      <c r="K1967" s="44">
        <v>756</v>
      </c>
      <c r="L1967" s="44">
        <v>793</v>
      </c>
      <c r="M1967" s="44">
        <f t="shared" si="95"/>
        <v>122</v>
      </c>
      <c r="N1967" s="44">
        <f t="shared" si="96"/>
        <v>7.7142857142857144</v>
      </c>
      <c r="O1967" s="44">
        <f t="shared" si="92"/>
        <v>-19.303455723542108</v>
      </c>
      <c r="P1967" s="44">
        <f t="shared" si="93"/>
        <v>-6.5127782357790593</v>
      </c>
    </row>
    <row r="1968" spans="2:16" x14ac:dyDescent="0.2">
      <c r="B1968" s="44">
        <v>2020</v>
      </c>
      <c r="C1968" s="263">
        <v>43968</v>
      </c>
      <c r="D1968" s="264">
        <f t="shared" si="94"/>
        <v>7</v>
      </c>
      <c r="E1968" s="44">
        <v>132</v>
      </c>
      <c r="F1968" s="44">
        <v>8</v>
      </c>
      <c r="G1968" s="44">
        <v>155</v>
      </c>
      <c r="H1968" s="44">
        <v>163</v>
      </c>
      <c r="I1968" s="44">
        <v>757</v>
      </c>
      <c r="J1968" s="44">
        <v>41</v>
      </c>
      <c r="K1968" s="44">
        <v>878</v>
      </c>
      <c r="L1968" s="44">
        <v>919</v>
      </c>
      <c r="M1968" s="44">
        <f t="shared" si="95"/>
        <v>135.28571428571428</v>
      </c>
      <c r="N1968" s="44">
        <f t="shared" si="96"/>
        <v>8.8571428571428577</v>
      </c>
      <c r="O1968" s="44">
        <f t="shared" si="92"/>
        <v>-10.515658747300217</v>
      </c>
      <c r="P1968" s="44">
        <f t="shared" si="93"/>
        <v>7.337180544105526</v>
      </c>
    </row>
    <row r="1969" spans="2:16" x14ac:dyDescent="0.2">
      <c r="B1969" s="44">
        <v>2020</v>
      </c>
      <c r="C1969" s="263">
        <v>43969</v>
      </c>
      <c r="D1969" s="264">
        <f t="shared" si="94"/>
        <v>1</v>
      </c>
      <c r="E1969" s="44">
        <v>115</v>
      </c>
      <c r="F1969" s="44">
        <v>13</v>
      </c>
      <c r="G1969" s="44">
        <v>125</v>
      </c>
      <c r="H1969" s="44">
        <v>138</v>
      </c>
      <c r="I1969" s="44">
        <v>792</v>
      </c>
      <c r="J1969" s="44">
        <v>50</v>
      </c>
      <c r="K1969" s="44">
        <v>907</v>
      </c>
      <c r="L1969" s="44">
        <v>957</v>
      </c>
      <c r="M1969" s="44">
        <f t="shared" si="95"/>
        <v>139</v>
      </c>
      <c r="N1969" s="44">
        <f t="shared" si="96"/>
        <v>9.8571428571428577</v>
      </c>
      <c r="O1969" s="44">
        <f t="shared" si="92"/>
        <v>-8.0588552915766609</v>
      </c>
      <c r="P1969" s="44">
        <f t="shared" si="93"/>
        <v>19.455894476504554</v>
      </c>
    </row>
    <row r="1970" spans="2:16" x14ac:dyDescent="0.2">
      <c r="B1970" s="44">
        <v>2020</v>
      </c>
      <c r="C1970" s="263">
        <v>43970</v>
      </c>
      <c r="D1970" s="264">
        <f t="shared" si="94"/>
        <v>2</v>
      </c>
      <c r="E1970" s="44">
        <v>161</v>
      </c>
      <c r="F1970" s="44">
        <v>9</v>
      </c>
      <c r="G1970" s="44">
        <v>177</v>
      </c>
      <c r="H1970" s="44">
        <v>186</v>
      </c>
      <c r="I1970" s="44">
        <v>854</v>
      </c>
      <c r="J1970" s="44">
        <v>54</v>
      </c>
      <c r="K1970" s="44">
        <v>979</v>
      </c>
      <c r="L1970" s="44">
        <v>1033</v>
      </c>
      <c r="M1970" s="44">
        <f t="shared" si="95"/>
        <v>140.28571428571428</v>
      </c>
      <c r="N1970" s="44">
        <f t="shared" si="96"/>
        <v>10.285714285714286</v>
      </c>
      <c r="O1970" s="44">
        <f t="shared" si="92"/>
        <v>-7.2084233261339055</v>
      </c>
      <c r="P1970" s="44">
        <f t="shared" si="93"/>
        <v>24.64962901896126</v>
      </c>
    </row>
    <row r="1971" spans="2:16" x14ac:dyDescent="0.2">
      <c r="B1971" s="44">
        <v>2020</v>
      </c>
      <c r="C1971" s="263">
        <v>43971</v>
      </c>
      <c r="D1971" s="264">
        <f t="shared" si="94"/>
        <v>3</v>
      </c>
      <c r="E1971" s="44">
        <v>179</v>
      </c>
      <c r="F1971" s="44">
        <v>12</v>
      </c>
      <c r="G1971" s="44">
        <v>207</v>
      </c>
      <c r="H1971" s="44">
        <v>219</v>
      </c>
      <c r="I1971" s="44">
        <v>947</v>
      </c>
      <c r="J1971" s="44">
        <v>62</v>
      </c>
      <c r="K1971" s="44">
        <v>1086</v>
      </c>
      <c r="L1971" s="44">
        <v>1148</v>
      </c>
      <c r="M1971" s="44">
        <f t="shared" si="95"/>
        <v>133.85714285714286</v>
      </c>
      <c r="N1971" s="44">
        <f t="shared" si="96"/>
        <v>9.7142857142857135</v>
      </c>
      <c r="O1971" s="44">
        <f t="shared" ref="O1971:O2018" si="97">(M1971/O$2-1)*100</f>
        <v>-11.460583153347725</v>
      </c>
      <c r="P1971" s="44">
        <f t="shared" ref="P1971:P2018" si="98">(N1971/P$2-1)*100</f>
        <v>17.724649629018963</v>
      </c>
    </row>
    <row r="1972" spans="2:16" x14ac:dyDescent="0.2">
      <c r="B1972" s="44">
        <v>2020</v>
      </c>
      <c r="C1972" s="263">
        <v>43972</v>
      </c>
      <c r="D1972" s="264">
        <f t="shared" si="94"/>
        <v>4</v>
      </c>
      <c r="E1972" s="44">
        <v>123</v>
      </c>
      <c r="F1972" s="44">
        <v>10</v>
      </c>
      <c r="G1972" s="44">
        <v>149</v>
      </c>
      <c r="H1972" s="44">
        <v>159</v>
      </c>
      <c r="I1972" s="44">
        <v>973</v>
      </c>
      <c r="J1972" s="44">
        <v>69</v>
      </c>
      <c r="K1972" s="44">
        <v>1125</v>
      </c>
      <c r="L1972" s="44">
        <v>1194</v>
      </c>
      <c r="M1972" s="44">
        <f t="shared" si="95"/>
        <v>132.42857142857142</v>
      </c>
      <c r="N1972" s="44">
        <f t="shared" si="96"/>
        <v>10.285714285714286</v>
      </c>
      <c r="O1972" s="44">
        <f t="shared" si="97"/>
        <v>-12.405507559395247</v>
      </c>
      <c r="P1972" s="44">
        <f t="shared" si="98"/>
        <v>24.64962901896126</v>
      </c>
    </row>
    <row r="1973" spans="2:16" x14ac:dyDescent="0.2">
      <c r="B1973" s="44">
        <v>2020</v>
      </c>
      <c r="C1973" s="263">
        <v>43973</v>
      </c>
      <c r="D1973" s="264">
        <f t="shared" si="94"/>
        <v>5</v>
      </c>
      <c r="E1973" s="44">
        <v>130</v>
      </c>
      <c r="F1973" s="44">
        <v>10</v>
      </c>
      <c r="G1973" s="44">
        <v>150</v>
      </c>
      <c r="H1973" s="44">
        <v>160</v>
      </c>
      <c r="I1973" s="44">
        <v>982</v>
      </c>
      <c r="J1973" s="44">
        <v>72</v>
      </c>
      <c r="K1973" s="44">
        <v>1139</v>
      </c>
      <c r="L1973" s="44">
        <v>1211</v>
      </c>
      <c r="M1973" s="44">
        <f t="shared" si="95"/>
        <v>131.42857142857142</v>
      </c>
      <c r="N1973" s="44">
        <f t="shared" si="96"/>
        <v>8.8571428571428577</v>
      </c>
      <c r="O1973" s="44">
        <f t="shared" si="97"/>
        <v>-13.066954643628515</v>
      </c>
      <c r="P1973" s="44">
        <f t="shared" si="98"/>
        <v>7.337180544105526</v>
      </c>
    </row>
    <row r="1974" spans="2:16" x14ac:dyDescent="0.2">
      <c r="B1974" s="44">
        <v>2020</v>
      </c>
      <c r="C1974" s="263">
        <v>43974</v>
      </c>
      <c r="D1974" s="264">
        <f t="shared" si="94"/>
        <v>6</v>
      </c>
      <c r="E1974" s="44">
        <v>97</v>
      </c>
      <c r="F1974" s="44">
        <v>6</v>
      </c>
      <c r="G1974" s="44">
        <v>120</v>
      </c>
      <c r="H1974" s="44">
        <v>126</v>
      </c>
      <c r="I1974" s="44">
        <v>937</v>
      </c>
      <c r="J1974" s="44">
        <v>68</v>
      </c>
      <c r="K1974" s="44">
        <v>1083</v>
      </c>
      <c r="L1974" s="44">
        <v>1151</v>
      </c>
      <c r="M1974" s="44">
        <f t="shared" si="95"/>
        <v>129</v>
      </c>
      <c r="N1974" s="44">
        <f t="shared" si="96"/>
        <v>8.1428571428571423</v>
      </c>
      <c r="O1974" s="44">
        <f t="shared" si="97"/>
        <v>-14.673326133909281</v>
      </c>
      <c r="P1974" s="44">
        <f t="shared" si="98"/>
        <v>-1.3190436933223415</v>
      </c>
    </row>
    <row r="1975" spans="2:16" x14ac:dyDescent="0.2">
      <c r="B1975" s="44">
        <v>2020</v>
      </c>
      <c r="C1975" s="263">
        <v>43975</v>
      </c>
      <c r="D1975" s="264">
        <f t="shared" si="94"/>
        <v>7</v>
      </c>
      <c r="E1975" s="44">
        <v>122</v>
      </c>
      <c r="F1975" s="44">
        <v>12</v>
      </c>
      <c r="G1975" s="44">
        <v>172</v>
      </c>
      <c r="H1975" s="44">
        <v>184</v>
      </c>
      <c r="I1975" s="44">
        <v>927</v>
      </c>
      <c r="J1975" s="44">
        <v>72</v>
      </c>
      <c r="K1975" s="44">
        <v>1100</v>
      </c>
      <c r="L1975" s="44">
        <v>1172</v>
      </c>
      <c r="M1975" s="44">
        <f t="shared" si="95"/>
        <v>122.28571428571429</v>
      </c>
      <c r="N1975" s="44">
        <f t="shared" si="96"/>
        <v>7.7142857142857144</v>
      </c>
      <c r="O1975" s="44">
        <f t="shared" si="97"/>
        <v>-19.114470842332597</v>
      </c>
      <c r="P1975" s="44">
        <f t="shared" si="98"/>
        <v>-6.5127782357790593</v>
      </c>
    </row>
    <row r="1976" spans="2:16" x14ac:dyDescent="0.2">
      <c r="B1976" s="44">
        <v>2020</v>
      </c>
      <c r="C1976" s="263">
        <v>43976</v>
      </c>
      <c r="D1976" s="264">
        <f t="shared" si="94"/>
        <v>1</v>
      </c>
      <c r="E1976" s="44">
        <v>108</v>
      </c>
      <c r="F1976" s="44">
        <v>3</v>
      </c>
      <c r="G1976" s="44">
        <v>145</v>
      </c>
      <c r="H1976" s="44">
        <v>148</v>
      </c>
      <c r="I1976" s="44">
        <v>920</v>
      </c>
      <c r="J1976" s="44">
        <v>62</v>
      </c>
      <c r="K1976" s="44">
        <v>1120</v>
      </c>
      <c r="L1976" s="44">
        <v>1182</v>
      </c>
      <c r="M1976" s="44">
        <f t="shared" si="95"/>
        <v>126</v>
      </c>
      <c r="N1976" s="44">
        <f t="shared" si="96"/>
        <v>7</v>
      </c>
      <c r="O1976" s="44">
        <f t="shared" si="97"/>
        <v>-16.657667386609067</v>
      </c>
      <c r="P1976" s="44">
        <f t="shared" si="98"/>
        <v>-15.169002473206916</v>
      </c>
    </row>
    <row r="1977" spans="2:16" x14ac:dyDescent="0.2">
      <c r="B1977" s="44">
        <v>2020</v>
      </c>
      <c r="C1977" s="263">
        <v>43977</v>
      </c>
      <c r="D1977" s="264">
        <f t="shared" si="94"/>
        <v>2</v>
      </c>
      <c r="E1977" s="44">
        <v>144</v>
      </c>
      <c r="F1977" s="44">
        <v>4</v>
      </c>
      <c r="G1977" s="44">
        <v>183</v>
      </c>
      <c r="H1977" s="44">
        <v>187</v>
      </c>
      <c r="I1977" s="44">
        <v>903</v>
      </c>
      <c r="J1977" s="44">
        <v>57</v>
      </c>
      <c r="K1977" s="44">
        <v>1126</v>
      </c>
      <c r="L1977" s="44">
        <v>1183</v>
      </c>
      <c r="M1977" s="44">
        <f t="shared" si="95"/>
        <v>131.14285714285714</v>
      </c>
      <c r="N1977" s="44">
        <f t="shared" si="96"/>
        <v>6.8571428571428568</v>
      </c>
      <c r="O1977" s="44">
        <f t="shared" si="97"/>
        <v>-13.255939524838013</v>
      </c>
      <c r="P1977" s="44">
        <f t="shared" si="98"/>
        <v>-16.900247320692497</v>
      </c>
    </row>
    <row r="1978" spans="2:16" x14ac:dyDescent="0.2">
      <c r="B1978" s="44">
        <v>2020</v>
      </c>
      <c r="C1978" s="263">
        <v>43978</v>
      </c>
      <c r="D1978" s="264">
        <f t="shared" si="94"/>
        <v>3</v>
      </c>
      <c r="E1978" s="44">
        <v>132</v>
      </c>
      <c r="F1978" s="44">
        <v>9</v>
      </c>
      <c r="G1978" s="44">
        <v>166</v>
      </c>
      <c r="H1978" s="44">
        <v>175</v>
      </c>
      <c r="I1978" s="44">
        <v>856</v>
      </c>
      <c r="J1978" s="44">
        <v>54</v>
      </c>
      <c r="K1978" s="44">
        <v>1085</v>
      </c>
      <c r="L1978" s="44">
        <v>1139</v>
      </c>
      <c r="M1978" s="44">
        <f t="shared" si="95"/>
        <v>139.85714285714286</v>
      </c>
      <c r="N1978" s="44">
        <f t="shared" si="96"/>
        <v>7.2857142857142856</v>
      </c>
      <c r="O1978" s="44">
        <f t="shared" si="97"/>
        <v>-7.4919006479481576</v>
      </c>
      <c r="P1978" s="44">
        <f t="shared" si="98"/>
        <v>-11.706512778235778</v>
      </c>
    </row>
    <row r="1979" spans="2:16" x14ac:dyDescent="0.2">
      <c r="B1979" s="44">
        <v>2020</v>
      </c>
      <c r="C1979" s="263">
        <v>43979</v>
      </c>
      <c r="D1979" s="264">
        <f t="shared" si="94"/>
        <v>4</v>
      </c>
      <c r="E1979" s="44">
        <v>149</v>
      </c>
      <c r="F1979" s="44">
        <v>5</v>
      </c>
      <c r="G1979" s="44">
        <v>179</v>
      </c>
      <c r="H1979" s="44">
        <v>184</v>
      </c>
      <c r="I1979" s="44">
        <v>882</v>
      </c>
      <c r="J1979" s="44">
        <v>49</v>
      </c>
      <c r="K1979" s="44">
        <v>1115</v>
      </c>
      <c r="L1979" s="44">
        <v>1164</v>
      </c>
      <c r="M1979" s="44">
        <f t="shared" si="95"/>
        <v>142.28571428571428</v>
      </c>
      <c r="N1979" s="44">
        <f t="shared" si="96"/>
        <v>7.4285714285714288</v>
      </c>
      <c r="O1979" s="44">
        <f t="shared" si="97"/>
        <v>-5.8855291576673796</v>
      </c>
      <c r="P1979" s="44">
        <f t="shared" si="98"/>
        <v>-9.9752679307501975</v>
      </c>
    </row>
    <row r="1980" spans="2:16" x14ac:dyDescent="0.2">
      <c r="B1980" s="44">
        <v>2020</v>
      </c>
      <c r="C1980" s="263">
        <v>43980</v>
      </c>
      <c r="D1980" s="264">
        <f t="shared" si="94"/>
        <v>5</v>
      </c>
      <c r="E1980" s="44">
        <v>166</v>
      </c>
      <c r="F1980" s="44">
        <v>9</v>
      </c>
      <c r="G1980" s="44">
        <v>202</v>
      </c>
      <c r="H1980" s="44">
        <v>211</v>
      </c>
      <c r="I1980" s="44">
        <v>918</v>
      </c>
      <c r="J1980" s="44">
        <v>48</v>
      </c>
      <c r="K1980" s="44">
        <v>1167</v>
      </c>
      <c r="L1980" s="44">
        <v>1215</v>
      </c>
      <c r="M1980" s="44">
        <f t="shared" si="95"/>
        <v>143.57142857142858</v>
      </c>
      <c r="N1980" s="44">
        <f t="shared" si="96"/>
        <v>8.2857142857142865</v>
      </c>
      <c r="O1980" s="44">
        <f t="shared" si="97"/>
        <v>-5.0350971922246028</v>
      </c>
      <c r="P1980" s="44">
        <f t="shared" si="98"/>
        <v>0.41220115416324976</v>
      </c>
    </row>
    <row r="1981" spans="2:16" x14ac:dyDescent="0.2">
      <c r="B1981" s="44">
        <v>2020</v>
      </c>
      <c r="C1981" s="263">
        <v>43981</v>
      </c>
      <c r="D1981" s="264">
        <f t="shared" si="94"/>
        <v>6</v>
      </c>
      <c r="E1981" s="44">
        <v>158</v>
      </c>
      <c r="F1981" s="44">
        <v>9</v>
      </c>
      <c r="G1981" s="44">
        <v>191</v>
      </c>
      <c r="H1981" s="44">
        <v>200</v>
      </c>
      <c r="I1981" s="44">
        <v>979</v>
      </c>
      <c r="J1981" s="44">
        <v>51</v>
      </c>
      <c r="K1981" s="44">
        <v>1238</v>
      </c>
      <c r="L1981" s="44">
        <v>1289</v>
      </c>
      <c r="M1981" s="44">
        <f t="shared" si="95"/>
        <v>144</v>
      </c>
      <c r="N1981" s="44">
        <f t="shared" si="96"/>
        <v>8.5714285714285712</v>
      </c>
      <c r="O1981" s="44">
        <f t="shared" si="97"/>
        <v>-4.7516198704103623</v>
      </c>
      <c r="P1981" s="44">
        <f t="shared" si="98"/>
        <v>3.8746908491343879</v>
      </c>
    </row>
    <row r="1982" spans="2:16" x14ac:dyDescent="0.2">
      <c r="B1982" s="44">
        <v>2020</v>
      </c>
      <c r="C1982" s="263">
        <v>43982</v>
      </c>
      <c r="D1982" s="264">
        <f t="shared" si="94"/>
        <v>7</v>
      </c>
      <c r="E1982" s="44">
        <v>139</v>
      </c>
      <c r="F1982" s="44">
        <v>13</v>
      </c>
      <c r="G1982" s="44">
        <v>187</v>
      </c>
      <c r="H1982" s="44">
        <v>200</v>
      </c>
      <c r="I1982" s="44">
        <v>996</v>
      </c>
      <c r="J1982" s="44">
        <v>52</v>
      </c>
      <c r="K1982" s="44">
        <v>1253</v>
      </c>
      <c r="L1982" s="44">
        <v>1305</v>
      </c>
      <c r="M1982" s="44">
        <f t="shared" si="95"/>
        <v>146.85714285714286</v>
      </c>
      <c r="N1982" s="44">
        <f t="shared" si="96"/>
        <v>8.4285714285714288</v>
      </c>
      <c r="O1982" s="44">
        <f t="shared" si="97"/>
        <v>-2.8617710583153211</v>
      </c>
      <c r="P1982" s="44">
        <f t="shared" si="98"/>
        <v>2.1434460016488188</v>
      </c>
    </row>
    <row r="1983" spans="2:16" x14ac:dyDescent="0.2">
      <c r="B1983" s="44">
        <v>2020</v>
      </c>
      <c r="C1983" s="263">
        <v>43983</v>
      </c>
      <c r="D1983" s="264">
        <f t="shared" si="94"/>
        <v>1</v>
      </c>
      <c r="E1983" s="44">
        <v>117</v>
      </c>
      <c r="F1983" s="44">
        <v>9</v>
      </c>
      <c r="G1983" s="44">
        <v>149</v>
      </c>
      <c r="H1983" s="44">
        <v>158</v>
      </c>
      <c r="I1983" s="44">
        <v>1005</v>
      </c>
      <c r="J1983" s="44">
        <v>58</v>
      </c>
      <c r="K1983" s="44">
        <v>1257</v>
      </c>
      <c r="L1983" s="44">
        <v>1315</v>
      </c>
      <c r="M1983" s="44">
        <f t="shared" si="95"/>
        <v>143.28571428571428</v>
      </c>
      <c r="N1983" s="44">
        <f t="shared" si="96"/>
        <v>8.4285714285714288</v>
      </c>
      <c r="O1983" s="44">
        <f t="shared" si="97"/>
        <v>-5.224082073434122</v>
      </c>
      <c r="P1983" s="44">
        <f t="shared" si="98"/>
        <v>2.1434460016488188</v>
      </c>
    </row>
    <row r="1984" spans="2:16" x14ac:dyDescent="0.2">
      <c r="B1984" s="44">
        <v>2020</v>
      </c>
      <c r="C1984" s="263">
        <v>43984</v>
      </c>
      <c r="D1984" s="264">
        <f t="shared" si="94"/>
        <v>2</v>
      </c>
      <c r="E1984" s="44">
        <v>147</v>
      </c>
      <c r="F1984" s="44">
        <v>6</v>
      </c>
      <c r="G1984" s="44">
        <v>175</v>
      </c>
      <c r="H1984" s="44">
        <v>181</v>
      </c>
      <c r="I1984" s="44">
        <v>1008</v>
      </c>
      <c r="J1984" s="44">
        <v>60</v>
      </c>
      <c r="K1984" s="44">
        <v>1249</v>
      </c>
      <c r="L1984" s="44">
        <v>1309</v>
      </c>
      <c r="M1984" s="44">
        <f t="shared" si="95"/>
        <v>135.85714285714286</v>
      </c>
      <c r="N1984" s="44">
        <f t="shared" si="96"/>
        <v>7.5714285714285712</v>
      </c>
      <c r="O1984" s="44">
        <f t="shared" si="97"/>
        <v>-10.1376889848812</v>
      </c>
      <c r="P1984" s="44">
        <f t="shared" si="98"/>
        <v>-8.2440230832646293</v>
      </c>
    </row>
    <row r="1985" spans="2:16" x14ac:dyDescent="0.2">
      <c r="B1985" s="44">
        <v>2020</v>
      </c>
      <c r="C1985" s="263">
        <v>43985</v>
      </c>
      <c r="D1985" s="264">
        <f t="shared" si="94"/>
        <v>3</v>
      </c>
      <c r="E1985" s="44">
        <v>152</v>
      </c>
      <c r="F1985" s="44">
        <v>8</v>
      </c>
      <c r="G1985" s="44">
        <v>194</v>
      </c>
      <c r="H1985" s="44">
        <v>202</v>
      </c>
      <c r="I1985" s="44">
        <v>1028</v>
      </c>
      <c r="J1985" s="44">
        <v>59</v>
      </c>
      <c r="K1985" s="44">
        <v>1277</v>
      </c>
      <c r="L1985" s="44">
        <v>1336</v>
      </c>
      <c r="M1985" s="44">
        <f t="shared" si="95"/>
        <v>134</v>
      </c>
      <c r="N1985" s="44">
        <f t="shared" si="96"/>
        <v>7.1428571428571432</v>
      </c>
      <c r="O1985" s="44">
        <f t="shared" si="97"/>
        <v>-11.36609071274297</v>
      </c>
      <c r="P1985" s="44">
        <f t="shared" si="98"/>
        <v>-13.437757625721346</v>
      </c>
    </row>
    <row r="1986" spans="2:16" x14ac:dyDescent="0.2">
      <c r="B1986" s="44">
        <v>2020</v>
      </c>
      <c r="C1986" s="263">
        <v>43986</v>
      </c>
      <c r="D1986" s="264">
        <f t="shared" si="94"/>
        <v>4</v>
      </c>
      <c r="E1986" s="44">
        <v>124</v>
      </c>
      <c r="F1986" s="44">
        <v>5</v>
      </c>
      <c r="G1986" s="44">
        <v>144</v>
      </c>
      <c r="H1986" s="44">
        <v>149</v>
      </c>
      <c r="I1986" s="44">
        <v>1003</v>
      </c>
      <c r="J1986" s="44">
        <v>59</v>
      </c>
      <c r="K1986" s="44">
        <v>1242</v>
      </c>
      <c r="L1986" s="44">
        <v>1301</v>
      </c>
      <c r="M1986" s="44">
        <f t="shared" si="95"/>
        <v>127.71428571428571</v>
      </c>
      <c r="N1986" s="44">
        <f t="shared" si="96"/>
        <v>6.1428571428571432</v>
      </c>
      <c r="O1986" s="44">
        <f t="shared" si="97"/>
        <v>-15.523758099352047</v>
      </c>
      <c r="P1986" s="44">
        <f t="shared" si="98"/>
        <v>-25.556471558120354</v>
      </c>
    </row>
    <row r="1987" spans="2:16" x14ac:dyDescent="0.2">
      <c r="B1987" s="44">
        <v>2020</v>
      </c>
      <c r="C1987" s="263">
        <v>43987</v>
      </c>
      <c r="D1987" s="264">
        <f t="shared" si="94"/>
        <v>5</v>
      </c>
      <c r="E1987" s="44">
        <v>114</v>
      </c>
      <c r="F1987" s="44">
        <v>3</v>
      </c>
      <c r="G1987" s="44">
        <v>137</v>
      </c>
      <c r="H1987" s="44">
        <v>140</v>
      </c>
      <c r="I1987" s="44">
        <v>951</v>
      </c>
      <c r="J1987" s="44">
        <v>53</v>
      </c>
      <c r="K1987" s="44">
        <v>1177</v>
      </c>
      <c r="L1987" s="44">
        <v>1230</v>
      </c>
      <c r="M1987" s="44">
        <f t="shared" si="95"/>
        <v>128</v>
      </c>
      <c r="N1987" s="44">
        <f t="shared" si="96"/>
        <v>5</v>
      </c>
      <c r="O1987" s="44">
        <f t="shared" si="97"/>
        <v>-15.334773218142539</v>
      </c>
      <c r="P1987" s="44">
        <f t="shared" si="98"/>
        <v>-39.406430338004938</v>
      </c>
    </row>
    <row r="1988" spans="2:16" x14ac:dyDescent="0.2">
      <c r="B1988" s="44">
        <v>2020</v>
      </c>
      <c r="C1988" s="263">
        <v>43988</v>
      </c>
      <c r="D1988" s="264">
        <f t="shared" si="94"/>
        <v>6</v>
      </c>
      <c r="E1988" s="44">
        <v>145</v>
      </c>
      <c r="F1988" s="44">
        <v>6</v>
      </c>
      <c r="G1988" s="44">
        <v>186</v>
      </c>
      <c r="H1988" s="44">
        <v>192</v>
      </c>
      <c r="I1988" s="44">
        <v>938</v>
      </c>
      <c r="J1988" s="44">
        <v>50</v>
      </c>
      <c r="K1988" s="44">
        <v>1172</v>
      </c>
      <c r="L1988" s="44">
        <v>1222</v>
      </c>
      <c r="M1988" s="44">
        <f t="shared" si="95"/>
        <v>127</v>
      </c>
      <c r="N1988" s="44">
        <f t="shared" si="96"/>
        <v>4.8571428571428568</v>
      </c>
      <c r="O1988" s="44">
        <f t="shared" si="97"/>
        <v>-15.996220302375807</v>
      </c>
      <c r="P1988" s="44">
        <f t="shared" si="98"/>
        <v>-41.137675185490522</v>
      </c>
    </row>
    <row r="1989" spans="2:16" x14ac:dyDescent="0.2">
      <c r="B1989" s="44">
        <v>2020</v>
      </c>
      <c r="C1989" s="263">
        <v>43989</v>
      </c>
      <c r="D1989" s="264">
        <f t="shared" si="94"/>
        <v>7</v>
      </c>
      <c r="E1989" s="44">
        <v>95</v>
      </c>
      <c r="F1989" s="44">
        <v>6</v>
      </c>
      <c r="G1989" s="44">
        <v>133</v>
      </c>
      <c r="H1989" s="44">
        <v>139</v>
      </c>
      <c r="I1989" s="44">
        <v>894</v>
      </c>
      <c r="J1989" s="44">
        <v>43</v>
      </c>
      <c r="K1989" s="44">
        <v>1118</v>
      </c>
      <c r="L1989" s="44">
        <v>1161</v>
      </c>
      <c r="M1989" s="44">
        <f t="shared" si="95"/>
        <v>121.28571428571429</v>
      </c>
      <c r="N1989" s="44">
        <f t="shared" si="96"/>
        <v>4.1428571428571432</v>
      </c>
      <c r="O1989" s="44">
        <f t="shared" si="97"/>
        <v>-19.775917926565867</v>
      </c>
      <c r="P1989" s="44">
        <f t="shared" si="98"/>
        <v>-49.793899422918372</v>
      </c>
    </row>
    <row r="1990" spans="2:16" x14ac:dyDescent="0.2">
      <c r="B1990" s="44">
        <v>2020</v>
      </c>
      <c r="C1990" s="263">
        <v>43990</v>
      </c>
      <c r="D1990" s="264">
        <f t="shared" ref="D1990:D2018" si="99">IF(WEEKDAY(C1990)-1=0,7,WEEKDAY(C1990)-1)</f>
        <v>1</v>
      </c>
      <c r="E1990" s="44">
        <v>119</v>
      </c>
      <c r="F1990" s="44">
        <v>1</v>
      </c>
      <c r="G1990" s="44">
        <v>136</v>
      </c>
      <c r="H1990" s="44">
        <v>137</v>
      </c>
      <c r="I1990" s="44">
        <v>896</v>
      </c>
      <c r="J1990" s="44">
        <v>35</v>
      </c>
      <c r="K1990" s="44">
        <v>1105</v>
      </c>
      <c r="L1990" s="44">
        <v>1140</v>
      </c>
      <c r="M1990" s="44">
        <f t="shared" si="95"/>
        <v>120.57142857142857</v>
      </c>
      <c r="N1990" s="44">
        <f t="shared" si="96"/>
        <v>4.4285714285714288</v>
      </c>
      <c r="O1990" s="44">
        <f t="shared" si="97"/>
        <v>-20.248380129589627</v>
      </c>
      <c r="P1990" s="44">
        <f t="shared" si="98"/>
        <v>-46.331409727947239</v>
      </c>
    </row>
    <row r="1991" spans="2:16" x14ac:dyDescent="0.2">
      <c r="B1991" s="44">
        <v>2020</v>
      </c>
      <c r="C1991" s="263">
        <v>43991</v>
      </c>
      <c r="D1991" s="264">
        <f t="shared" si="99"/>
        <v>2</v>
      </c>
      <c r="E1991" s="44">
        <v>140</v>
      </c>
      <c r="F1991" s="44">
        <v>5</v>
      </c>
      <c r="G1991" s="44">
        <v>167</v>
      </c>
      <c r="H1991" s="44">
        <v>172</v>
      </c>
      <c r="I1991" s="44">
        <v>889</v>
      </c>
      <c r="J1991" s="44">
        <v>34</v>
      </c>
      <c r="K1991" s="44">
        <v>1097</v>
      </c>
      <c r="L1991" s="44">
        <v>1131</v>
      </c>
      <c r="M1991" s="44">
        <f t="shared" si="95"/>
        <v>123.57142857142857</v>
      </c>
      <c r="N1991" s="44">
        <f t="shared" si="96"/>
        <v>5.2857142857142856</v>
      </c>
      <c r="O1991" s="44">
        <f t="shared" si="97"/>
        <v>-18.264038876889842</v>
      </c>
      <c r="P1991" s="44">
        <f t="shared" si="98"/>
        <v>-35.943940643033798</v>
      </c>
    </row>
    <row r="1992" spans="2:16" x14ac:dyDescent="0.2">
      <c r="B1992" s="44">
        <v>2020</v>
      </c>
      <c r="C1992" s="263">
        <v>43992</v>
      </c>
      <c r="D1992" s="264">
        <f t="shared" si="99"/>
        <v>3</v>
      </c>
      <c r="E1992" s="44">
        <v>112</v>
      </c>
      <c r="F1992" s="44">
        <v>3</v>
      </c>
      <c r="G1992" s="44">
        <v>139</v>
      </c>
      <c r="H1992" s="44">
        <v>142</v>
      </c>
      <c r="I1992" s="44">
        <v>849</v>
      </c>
      <c r="J1992" s="44">
        <v>29</v>
      </c>
      <c r="K1992" s="44">
        <v>1042</v>
      </c>
      <c r="L1992" s="44">
        <v>1071</v>
      </c>
      <c r="M1992" s="44">
        <f t="shared" si="95"/>
        <v>119.85714285714286</v>
      </c>
      <c r="N1992" s="44">
        <f t="shared" si="96"/>
        <v>5.4285714285714288</v>
      </c>
      <c r="O1992" s="44">
        <f t="shared" si="97"/>
        <v>-20.720842332613376</v>
      </c>
      <c r="P1992" s="44">
        <f t="shared" si="98"/>
        <v>-34.212695795548221</v>
      </c>
    </row>
    <row r="1993" spans="2:16" x14ac:dyDescent="0.2">
      <c r="B1993" s="44">
        <v>2020</v>
      </c>
      <c r="C1993" s="263">
        <v>43993</v>
      </c>
      <c r="D1993" s="264">
        <f t="shared" si="99"/>
        <v>4</v>
      </c>
      <c r="E1993" s="44">
        <v>119</v>
      </c>
      <c r="F1993" s="44">
        <v>7</v>
      </c>
      <c r="G1993" s="44">
        <v>143</v>
      </c>
      <c r="H1993" s="44">
        <v>150</v>
      </c>
      <c r="I1993" s="44">
        <v>844</v>
      </c>
      <c r="J1993" s="44">
        <v>31</v>
      </c>
      <c r="K1993" s="44">
        <v>1041</v>
      </c>
      <c r="L1993" s="44">
        <v>1072</v>
      </c>
      <c r="M1993" s="44">
        <f t="shared" ref="M1993:M2015" si="100">(E1990+E1991+E1992+E1993+E1994+E1995+E1996)/7</f>
        <v>126.42857142857143</v>
      </c>
      <c r="N1993" s="44">
        <f t="shared" ref="N1993:N2015" si="101">(F1990+F1991+F1992+F1993+F1994+F1995+F1996)/7</f>
        <v>5.7142857142857144</v>
      </c>
      <c r="O1993" s="44">
        <f t="shared" si="97"/>
        <v>-16.374190064794803</v>
      </c>
      <c r="P1993" s="44">
        <f t="shared" si="98"/>
        <v>-30.750206100577081</v>
      </c>
    </row>
    <row r="1994" spans="2:16" x14ac:dyDescent="0.2">
      <c r="B1994" s="44">
        <v>2020</v>
      </c>
      <c r="C1994" s="263">
        <v>43994</v>
      </c>
      <c r="D1994" s="264">
        <f t="shared" si="99"/>
        <v>5</v>
      </c>
      <c r="E1994" s="44">
        <v>135</v>
      </c>
      <c r="F1994" s="44">
        <v>9</v>
      </c>
      <c r="G1994" s="44">
        <v>166</v>
      </c>
      <c r="H1994" s="44">
        <v>175</v>
      </c>
      <c r="I1994" s="44">
        <v>865</v>
      </c>
      <c r="J1994" s="44">
        <v>37</v>
      </c>
      <c r="K1994" s="44">
        <v>1070</v>
      </c>
      <c r="L1994" s="44">
        <v>1107</v>
      </c>
      <c r="M1994" s="44">
        <f t="shared" si="100"/>
        <v>128.14285714285714</v>
      </c>
      <c r="N1994" s="44">
        <f t="shared" si="101"/>
        <v>6.1428571428571432</v>
      </c>
      <c r="O1994" s="44">
        <f t="shared" si="97"/>
        <v>-15.240280777537796</v>
      </c>
      <c r="P1994" s="44">
        <f t="shared" si="98"/>
        <v>-25.556471558120354</v>
      </c>
    </row>
    <row r="1995" spans="2:16" x14ac:dyDescent="0.2">
      <c r="B1995" s="44">
        <v>2020</v>
      </c>
      <c r="C1995" s="263">
        <v>43995</v>
      </c>
      <c r="D1995" s="264">
        <f t="shared" si="99"/>
        <v>6</v>
      </c>
      <c r="E1995" s="44">
        <v>119</v>
      </c>
      <c r="F1995" s="44">
        <v>7</v>
      </c>
      <c r="G1995" s="44">
        <v>163</v>
      </c>
      <c r="H1995" s="44">
        <v>170</v>
      </c>
      <c r="I1995" s="44">
        <v>839</v>
      </c>
      <c r="J1995" s="44">
        <v>38</v>
      </c>
      <c r="K1995" s="44">
        <v>1047</v>
      </c>
      <c r="L1995" s="44">
        <v>1085</v>
      </c>
      <c r="M1995" s="44">
        <f t="shared" si="100"/>
        <v>128.71428571428572</v>
      </c>
      <c r="N1995" s="44">
        <f t="shared" si="101"/>
        <v>5.8571428571428568</v>
      </c>
      <c r="O1995" s="44">
        <f t="shared" si="97"/>
        <v>-14.862311015118779</v>
      </c>
      <c r="P1995" s="44">
        <f t="shared" si="98"/>
        <v>-29.018961253091511</v>
      </c>
    </row>
    <row r="1996" spans="2:16" x14ac:dyDescent="0.2">
      <c r="B1996" s="44">
        <v>2020</v>
      </c>
      <c r="C1996" s="263">
        <v>43996</v>
      </c>
      <c r="D1996" s="264">
        <f t="shared" si="99"/>
        <v>7</v>
      </c>
      <c r="E1996" s="44">
        <v>141</v>
      </c>
      <c r="F1996" s="44">
        <v>8</v>
      </c>
      <c r="G1996" s="44">
        <v>214</v>
      </c>
      <c r="H1996" s="44">
        <v>222</v>
      </c>
      <c r="I1996" s="44">
        <v>885</v>
      </c>
      <c r="J1996" s="44">
        <v>40</v>
      </c>
      <c r="K1996" s="44">
        <v>1128</v>
      </c>
      <c r="L1996" s="44">
        <v>1168</v>
      </c>
      <c r="M1996" s="44">
        <f t="shared" si="100"/>
        <v>130.28571428571428</v>
      </c>
      <c r="N1996" s="44">
        <f t="shared" si="101"/>
        <v>6.2857142857142856</v>
      </c>
      <c r="O1996" s="44">
        <f t="shared" si="97"/>
        <v>-13.822894168466515</v>
      </c>
      <c r="P1996" s="44">
        <f t="shared" si="98"/>
        <v>-23.825226710634784</v>
      </c>
    </row>
    <row r="1997" spans="2:16" x14ac:dyDescent="0.2">
      <c r="B1997" s="44">
        <v>2020</v>
      </c>
      <c r="C1997" s="263">
        <v>43997</v>
      </c>
      <c r="D1997" s="264">
        <f t="shared" si="99"/>
        <v>1</v>
      </c>
      <c r="E1997" s="44">
        <v>131</v>
      </c>
      <c r="F1997" s="44">
        <v>4</v>
      </c>
      <c r="G1997" s="44">
        <v>183</v>
      </c>
      <c r="H1997" s="44">
        <v>187</v>
      </c>
      <c r="I1997" s="44">
        <v>897</v>
      </c>
      <c r="J1997" s="44">
        <v>43</v>
      </c>
      <c r="K1997" s="44">
        <v>1175</v>
      </c>
      <c r="L1997" s="44">
        <v>1218</v>
      </c>
      <c r="M1997" s="44">
        <f t="shared" si="100"/>
        <v>134.57142857142858</v>
      </c>
      <c r="N1997" s="44">
        <f t="shared" si="101"/>
        <v>5.8571428571428568</v>
      </c>
      <c r="O1997" s="44">
        <f t="shared" si="97"/>
        <v>-10.988120950323953</v>
      </c>
      <c r="P1997" s="44">
        <f t="shared" si="98"/>
        <v>-29.018961253091511</v>
      </c>
    </row>
    <row r="1998" spans="2:16" x14ac:dyDescent="0.2">
      <c r="B1998" s="44">
        <v>2020</v>
      </c>
      <c r="C1998" s="263">
        <v>43998</v>
      </c>
      <c r="D1998" s="264">
        <f t="shared" si="99"/>
        <v>2</v>
      </c>
      <c r="E1998" s="44">
        <v>144</v>
      </c>
      <c r="F1998" s="44">
        <v>3</v>
      </c>
      <c r="G1998" s="44">
        <v>168</v>
      </c>
      <c r="H1998" s="44">
        <v>171</v>
      </c>
      <c r="I1998" s="44">
        <v>901</v>
      </c>
      <c r="J1998" s="44">
        <v>41</v>
      </c>
      <c r="K1998" s="44">
        <v>1176</v>
      </c>
      <c r="L1998" s="44">
        <v>1217</v>
      </c>
      <c r="M1998" s="44">
        <f t="shared" si="100"/>
        <v>138.14285714285714</v>
      </c>
      <c r="N1998" s="44">
        <f t="shared" si="101"/>
        <v>6.4285714285714288</v>
      </c>
      <c r="O1998" s="44">
        <f t="shared" si="97"/>
        <v>-8.6258099352051758</v>
      </c>
      <c r="P1998" s="44">
        <f t="shared" si="98"/>
        <v>-22.093981863149214</v>
      </c>
    </row>
    <row r="1999" spans="2:16" x14ac:dyDescent="0.2">
      <c r="B1999" s="44">
        <v>2020</v>
      </c>
      <c r="C1999" s="263">
        <v>43999</v>
      </c>
      <c r="D1999" s="264">
        <f t="shared" si="99"/>
        <v>3</v>
      </c>
      <c r="E1999" s="44">
        <v>123</v>
      </c>
      <c r="F1999" s="44">
        <v>6</v>
      </c>
      <c r="G1999" s="44">
        <v>153</v>
      </c>
      <c r="H1999" s="44">
        <v>159</v>
      </c>
      <c r="I1999" s="44">
        <v>912</v>
      </c>
      <c r="J1999" s="44">
        <v>44</v>
      </c>
      <c r="K1999" s="44">
        <v>1190</v>
      </c>
      <c r="L1999" s="44">
        <v>1234</v>
      </c>
      <c r="M1999" s="44">
        <f t="shared" si="100"/>
        <v>142.71428571428572</v>
      </c>
      <c r="N1999" s="44">
        <f t="shared" si="101"/>
        <v>6.2857142857142856</v>
      </c>
      <c r="O1999" s="44">
        <f t="shared" si="97"/>
        <v>-5.6020518358531168</v>
      </c>
      <c r="P1999" s="44">
        <f t="shared" si="98"/>
        <v>-23.825226710634784</v>
      </c>
    </row>
    <row r="2000" spans="2:16" x14ac:dyDescent="0.2">
      <c r="B2000" s="44">
        <v>2020</v>
      </c>
      <c r="C2000" s="263">
        <v>44000</v>
      </c>
      <c r="D2000" s="264">
        <f t="shared" si="99"/>
        <v>4</v>
      </c>
      <c r="E2000" s="44">
        <v>149</v>
      </c>
      <c r="F2000" s="44">
        <v>4</v>
      </c>
      <c r="G2000" s="44">
        <v>178</v>
      </c>
      <c r="H2000" s="44">
        <v>182</v>
      </c>
      <c r="I2000" s="44">
        <v>942</v>
      </c>
      <c r="J2000" s="44">
        <v>41</v>
      </c>
      <c r="K2000" s="44">
        <v>1225</v>
      </c>
      <c r="L2000" s="44">
        <v>1266</v>
      </c>
      <c r="M2000" s="44">
        <f t="shared" si="100"/>
        <v>142.14285714285714</v>
      </c>
      <c r="N2000" s="44">
        <f t="shared" si="101"/>
        <v>6.1428571428571432</v>
      </c>
      <c r="O2000" s="44">
        <f t="shared" si="97"/>
        <v>-5.9800215982721339</v>
      </c>
      <c r="P2000" s="44">
        <f t="shared" si="98"/>
        <v>-25.556471558120354</v>
      </c>
    </row>
    <row r="2001" spans="2:16" x14ac:dyDescent="0.2">
      <c r="B2001" s="44">
        <v>2020</v>
      </c>
      <c r="C2001" s="263">
        <v>44001</v>
      </c>
      <c r="D2001" s="264">
        <f t="shared" si="99"/>
        <v>5</v>
      </c>
      <c r="E2001" s="44">
        <v>160</v>
      </c>
      <c r="F2001" s="44">
        <v>13</v>
      </c>
      <c r="G2001" s="44">
        <v>190</v>
      </c>
      <c r="H2001" s="44">
        <v>203</v>
      </c>
      <c r="I2001" s="44">
        <v>967</v>
      </c>
      <c r="J2001" s="44">
        <v>45</v>
      </c>
      <c r="K2001" s="44">
        <v>1249</v>
      </c>
      <c r="L2001" s="44">
        <v>1294</v>
      </c>
      <c r="M2001" s="44">
        <f t="shared" si="100"/>
        <v>144.85714285714286</v>
      </c>
      <c r="N2001" s="44">
        <f t="shared" si="101"/>
        <v>6.4285714285714288</v>
      </c>
      <c r="O2001" s="44">
        <f t="shared" si="97"/>
        <v>-4.1846652267818474</v>
      </c>
      <c r="P2001" s="44">
        <f t="shared" si="98"/>
        <v>-22.093981863149214</v>
      </c>
    </row>
    <row r="2002" spans="2:16" x14ac:dyDescent="0.2">
      <c r="B2002" s="44">
        <v>2020</v>
      </c>
      <c r="C2002" s="263">
        <v>44002</v>
      </c>
      <c r="D2002" s="264">
        <f t="shared" si="99"/>
        <v>6</v>
      </c>
      <c r="E2002" s="44">
        <v>151</v>
      </c>
      <c r="F2002" s="44">
        <v>6</v>
      </c>
      <c r="G2002" s="44">
        <v>196</v>
      </c>
      <c r="H2002" s="44">
        <v>202</v>
      </c>
      <c r="I2002" s="44">
        <v>999</v>
      </c>
      <c r="J2002" s="44">
        <v>44</v>
      </c>
      <c r="K2002" s="44">
        <v>1282</v>
      </c>
      <c r="L2002" s="44">
        <v>1326</v>
      </c>
      <c r="M2002" s="44">
        <f t="shared" si="100"/>
        <v>148.71428571428572</v>
      </c>
      <c r="N2002" s="44">
        <f t="shared" si="101"/>
        <v>6.8571428571428568</v>
      </c>
      <c r="O2002" s="44">
        <f t="shared" si="97"/>
        <v>-1.633369330453549</v>
      </c>
      <c r="P2002" s="44">
        <f t="shared" si="98"/>
        <v>-16.900247320692497</v>
      </c>
    </row>
    <row r="2003" spans="2:16" x14ac:dyDescent="0.2">
      <c r="B2003" s="44">
        <v>2020</v>
      </c>
      <c r="C2003" s="263">
        <v>44003</v>
      </c>
      <c r="D2003" s="264">
        <f t="shared" si="99"/>
        <v>7</v>
      </c>
      <c r="E2003" s="44">
        <v>137</v>
      </c>
      <c r="F2003" s="44">
        <v>7</v>
      </c>
      <c r="G2003" s="44">
        <v>198</v>
      </c>
      <c r="H2003" s="44">
        <v>205</v>
      </c>
      <c r="I2003" s="44">
        <v>995</v>
      </c>
      <c r="J2003" s="44">
        <v>43</v>
      </c>
      <c r="K2003" s="44">
        <v>1266</v>
      </c>
      <c r="L2003" s="44">
        <v>1309</v>
      </c>
      <c r="M2003" s="44">
        <f t="shared" si="100"/>
        <v>154.42857142857142</v>
      </c>
      <c r="N2003" s="44">
        <f t="shared" si="101"/>
        <v>7.2857142857142856</v>
      </c>
      <c r="O2003" s="44">
        <f t="shared" si="97"/>
        <v>2.1463282937365102</v>
      </c>
      <c r="P2003" s="44">
        <f t="shared" si="98"/>
        <v>-11.706512778235778</v>
      </c>
    </row>
    <row r="2004" spans="2:16" x14ac:dyDescent="0.2">
      <c r="B2004" s="44">
        <v>2020</v>
      </c>
      <c r="C2004" s="263">
        <v>44004</v>
      </c>
      <c r="D2004" s="264">
        <f t="shared" si="99"/>
        <v>1</v>
      </c>
      <c r="E2004" s="44">
        <v>150</v>
      </c>
      <c r="F2004" s="44">
        <v>6</v>
      </c>
      <c r="G2004" s="44">
        <v>196</v>
      </c>
      <c r="H2004" s="44">
        <v>202</v>
      </c>
      <c r="I2004" s="44">
        <v>1014</v>
      </c>
      <c r="J2004" s="44">
        <v>45</v>
      </c>
      <c r="K2004" s="44">
        <v>1279</v>
      </c>
      <c r="L2004" s="44">
        <v>1324</v>
      </c>
      <c r="M2004" s="44">
        <f t="shared" si="100"/>
        <v>157.57142857142858</v>
      </c>
      <c r="N2004" s="44">
        <f t="shared" si="101"/>
        <v>7.2857142857142856</v>
      </c>
      <c r="O2004" s="44">
        <f t="shared" si="97"/>
        <v>4.2251619870410595</v>
      </c>
      <c r="P2004" s="44">
        <f t="shared" si="98"/>
        <v>-11.706512778235778</v>
      </c>
    </row>
    <row r="2005" spans="2:16" x14ac:dyDescent="0.2">
      <c r="B2005" s="44">
        <v>2020</v>
      </c>
      <c r="C2005" s="263">
        <v>44005</v>
      </c>
      <c r="D2005" s="264">
        <f t="shared" si="99"/>
        <v>2</v>
      </c>
      <c r="E2005" s="44">
        <v>171</v>
      </c>
      <c r="F2005" s="44">
        <v>6</v>
      </c>
      <c r="G2005" s="44">
        <v>197</v>
      </c>
      <c r="H2005" s="44">
        <v>203</v>
      </c>
      <c r="I2005" s="44">
        <v>1041</v>
      </c>
      <c r="J2005" s="44">
        <v>48</v>
      </c>
      <c r="K2005" s="44">
        <v>1308</v>
      </c>
      <c r="L2005" s="44">
        <v>1356</v>
      </c>
      <c r="M2005" s="44">
        <f t="shared" si="100"/>
        <v>155.42857142857142</v>
      </c>
      <c r="N2005" s="44">
        <f t="shared" si="101"/>
        <v>6.5714285714285712</v>
      </c>
      <c r="O2005" s="44">
        <f t="shared" si="97"/>
        <v>2.8077753779697678</v>
      </c>
      <c r="P2005" s="44">
        <f t="shared" si="98"/>
        <v>-20.362737015663647</v>
      </c>
    </row>
    <row r="2006" spans="2:16" x14ac:dyDescent="0.2">
      <c r="B2006" s="44">
        <v>2020</v>
      </c>
      <c r="C2006" s="263">
        <v>44006</v>
      </c>
      <c r="D2006" s="264">
        <f t="shared" si="99"/>
        <v>3</v>
      </c>
      <c r="E2006" s="44">
        <v>163</v>
      </c>
      <c r="F2006" s="44">
        <v>9</v>
      </c>
      <c r="G2006" s="44">
        <v>198</v>
      </c>
      <c r="H2006" s="44">
        <v>207</v>
      </c>
      <c r="I2006" s="44">
        <v>1081</v>
      </c>
      <c r="J2006" s="44">
        <v>51</v>
      </c>
      <c r="K2006" s="44">
        <v>1353</v>
      </c>
      <c r="L2006" s="44">
        <v>1404</v>
      </c>
      <c r="M2006" s="44">
        <f t="shared" si="100"/>
        <v>153.71428571428572</v>
      </c>
      <c r="N2006" s="44">
        <f t="shared" si="101"/>
        <v>7</v>
      </c>
      <c r="O2006" s="44">
        <f t="shared" si="97"/>
        <v>1.6738660907127612</v>
      </c>
      <c r="P2006" s="44">
        <f t="shared" si="98"/>
        <v>-15.169002473206916</v>
      </c>
    </row>
    <row r="2007" spans="2:16" x14ac:dyDescent="0.2">
      <c r="B2007" s="44">
        <v>2020</v>
      </c>
      <c r="C2007" s="263">
        <v>44007</v>
      </c>
      <c r="D2007" s="264">
        <f t="shared" si="99"/>
        <v>4</v>
      </c>
      <c r="E2007" s="44">
        <v>171</v>
      </c>
      <c r="F2007" s="44">
        <v>4</v>
      </c>
      <c r="G2007" s="44">
        <v>222</v>
      </c>
      <c r="H2007" s="44">
        <v>226</v>
      </c>
      <c r="I2007" s="44">
        <v>1103</v>
      </c>
      <c r="J2007" s="44">
        <v>51</v>
      </c>
      <c r="K2007" s="44">
        <v>1397</v>
      </c>
      <c r="L2007" s="44">
        <v>1448</v>
      </c>
      <c r="M2007" s="44">
        <f t="shared" si="100"/>
        <v>153.71428571428572</v>
      </c>
      <c r="N2007" s="44">
        <f t="shared" si="101"/>
        <v>7.1428571428571432</v>
      </c>
      <c r="O2007" s="44">
        <f t="shared" si="97"/>
        <v>1.6738660907127612</v>
      </c>
      <c r="P2007" s="44">
        <f t="shared" si="98"/>
        <v>-13.437757625721346</v>
      </c>
    </row>
    <row r="2008" spans="2:16" x14ac:dyDescent="0.2">
      <c r="B2008" s="44">
        <v>2020</v>
      </c>
      <c r="C2008" s="263">
        <v>44008</v>
      </c>
      <c r="D2008" s="264">
        <f t="shared" si="99"/>
        <v>5</v>
      </c>
      <c r="E2008" s="44">
        <v>145</v>
      </c>
      <c r="F2008" s="44">
        <v>8</v>
      </c>
      <c r="G2008" s="44">
        <v>178</v>
      </c>
      <c r="H2008" s="44">
        <v>186</v>
      </c>
      <c r="I2008" s="44">
        <v>1088</v>
      </c>
      <c r="J2008" s="44">
        <v>46</v>
      </c>
      <c r="K2008" s="44">
        <v>1385</v>
      </c>
      <c r="L2008" s="44">
        <v>1431</v>
      </c>
      <c r="M2008" s="44">
        <f t="shared" si="100"/>
        <v>153</v>
      </c>
      <c r="N2008" s="44">
        <f t="shared" si="101"/>
        <v>6.5714285714285712</v>
      </c>
      <c r="O2008" s="44">
        <f t="shared" si="97"/>
        <v>1.2014038876889899</v>
      </c>
      <c r="P2008" s="44">
        <f t="shared" si="98"/>
        <v>-20.362737015663647</v>
      </c>
    </row>
    <row r="2009" spans="2:16" x14ac:dyDescent="0.2">
      <c r="B2009" s="44">
        <v>2020</v>
      </c>
      <c r="C2009" s="263">
        <v>44009</v>
      </c>
      <c r="D2009" s="264">
        <f t="shared" si="99"/>
        <v>6</v>
      </c>
      <c r="E2009" s="44">
        <v>139</v>
      </c>
      <c r="F2009" s="44">
        <v>9</v>
      </c>
      <c r="G2009" s="44">
        <v>183</v>
      </c>
      <c r="H2009" s="44">
        <v>192</v>
      </c>
      <c r="I2009" s="44">
        <v>1076</v>
      </c>
      <c r="J2009" s="44">
        <v>49</v>
      </c>
      <c r="K2009" s="44">
        <v>1372</v>
      </c>
      <c r="L2009" s="44">
        <v>1421</v>
      </c>
      <c r="M2009" s="44">
        <f t="shared" si="100"/>
        <v>150.57142857142858</v>
      </c>
      <c r="N2009" s="44">
        <f t="shared" si="101"/>
        <v>7.2857142857142856</v>
      </c>
      <c r="O2009" s="44">
        <f t="shared" si="97"/>
        <v>-0.404967602591777</v>
      </c>
      <c r="P2009" s="44">
        <f t="shared" si="98"/>
        <v>-11.706512778235778</v>
      </c>
    </row>
    <row r="2010" spans="2:16" x14ac:dyDescent="0.2">
      <c r="B2010" s="44">
        <v>2020</v>
      </c>
      <c r="C2010" s="263">
        <v>44010</v>
      </c>
      <c r="D2010" s="264">
        <f t="shared" si="99"/>
        <v>7</v>
      </c>
      <c r="E2010" s="44">
        <v>137</v>
      </c>
      <c r="F2010" s="44">
        <v>8</v>
      </c>
      <c r="G2010" s="44">
        <v>199</v>
      </c>
      <c r="H2010" s="44">
        <v>207</v>
      </c>
      <c r="I2010" s="44">
        <v>1076</v>
      </c>
      <c r="J2010" s="44">
        <v>50</v>
      </c>
      <c r="K2010" s="44">
        <v>1373</v>
      </c>
      <c r="L2010" s="44">
        <v>1423</v>
      </c>
      <c r="M2010" s="44">
        <f t="shared" si="100"/>
        <v>148.57142857142858</v>
      </c>
      <c r="N2010" s="44">
        <f t="shared" si="101"/>
        <v>7.2857142857142856</v>
      </c>
      <c r="O2010" s="44">
        <f t="shared" si="97"/>
        <v>-1.7278617710583033</v>
      </c>
      <c r="P2010" s="44">
        <f t="shared" si="98"/>
        <v>-11.706512778235778</v>
      </c>
    </row>
    <row r="2011" spans="2:16" x14ac:dyDescent="0.2">
      <c r="B2011" s="44">
        <v>2020</v>
      </c>
      <c r="C2011" s="263">
        <v>44011</v>
      </c>
      <c r="D2011" s="264">
        <f t="shared" si="99"/>
        <v>1</v>
      </c>
      <c r="E2011" s="44">
        <v>145</v>
      </c>
      <c r="F2011" s="44">
        <v>2</v>
      </c>
      <c r="G2011" s="44">
        <v>188</v>
      </c>
      <c r="H2011" s="44">
        <v>190</v>
      </c>
      <c r="I2011" s="44">
        <v>1071</v>
      </c>
      <c r="J2011" s="44">
        <v>46</v>
      </c>
      <c r="K2011" s="44">
        <v>1365</v>
      </c>
      <c r="L2011" s="44">
        <v>1411</v>
      </c>
      <c r="M2011" s="44">
        <f t="shared" si="100"/>
        <v>143</v>
      </c>
      <c r="N2011" s="44">
        <f t="shared" si="101"/>
        <v>7</v>
      </c>
      <c r="O2011" s="44">
        <f t="shared" si="97"/>
        <v>-5.4130669546436199</v>
      </c>
      <c r="P2011" s="44">
        <f t="shared" si="98"/>
        <v>-15.169002473206916</v>
      </c>
    </row>
    <row r="2012" spans="2:16" x14ac:dyDescent="0.2">
      <c r="B2012" s="44">
        <v>2020</v>
      </c>
      <c r="C2012" s="263">
        <v>44012</v>
      </c>
      <c r="D2012" s="264">
        <f t="shared" si="99"/>
        <v>2</v>
      </c>
      <c r="E2012" s="44">
        <v>154</v>
      </c>
      <c r="F2012" s="44">
        <v>11</v>
      </c>
      <c r="G2012" s="44">
        <v>175</v>
      </c>
      <c r="H2012" s="44">
        <v>186</v>
      </c>
      <c r="I2012" s="44">
        <v>1054</v>
      </c>
      <c r="J2012" s="44">
        <v>51</v>
      </c>
      <c r="K2012" s="44">
        <v>1343</v>
      </c>
      <c r="L2012" s="44">
        <v>1394</v>
      </c>
      <c r="M2012" s="44">
        <f t="shared" si="100"/>
        <v>146.28571428571428</v>
      </c>
      <c r="N2012" s="44">
        <f t="shared" si="101"/>
        <v>7</v>
      </c>
      <c r="O2012" s="44">
        <f t="shared" si="97"/>
        <v>-3.2397408207343381</v>
      </c>
      <c r="P2012" s="44">
        <f t="shared" si="98"/>
        <v>-15.169002473206916</v>
      </c>
    </row>
    <row r="2013" spans="2:16" x14ac:dyDescent="0.2">
      <c r="B2013" s="44">
        <v>2020</v>
      </c>
      <c r="C2013" s="263">
        <v>44013</v>
      </c>
      <c r="D2013" s="264">
        <f t="shared" si="99"/>
        <v>3</v>
      </c>
      <c r="E2013" s="44">
        <v>149</v>
      </c>
      <c r="F2013" s="44">
        <v>9</v>
      </c>
      <c r="G2013" s="44">
        <v>191</v>
      </c>
      <c r="H2013" s="44">
        <v>200</v>
      </c>
      <c r="I2013" s="44">
        <v>1040</v>
      </c>
      <c r="J2013" s="44">
        <v>51</v>
      </c>
      <c r="K2013" s="44">
        <v>1336</v>
      </c>
      <c r="L2013" s="44">
        <v>1387</v>
      </c>
      <c r="M2013" s="44">
        <f t="shared" si="100"/>
        <v>146.28571428571428</v>
      </c>
      <c r="N2013" s="44">
        <f t="shared" si="101"/>
        <v>7.7142857142857144</v>
      </c>
      <c r="O2013" s="44">
        <f t="shared" si="97"/>
        <v>-3.2397408207343381</v>
      </c>
      <c r="P2013" s="44">
        <f t="shared" si="98"/>
        <v>-6.5127782357790593</v>
      </c>
    </row>
    <row r="2014" spans="2:16" x14ac:dyDescent="0.2">
      <c r="B2014" s="44">
        <v>2020</v>
      </c>
      <c r="C2014" s="263">
        <v>44014</v>
      </c>
      <c r="D2014" s="264">
        <f t="shared" si="99"/>
        <v>4</v>
      </c>
      <c r="E2014" s="44">
        <v>132</v>
      </c>
      <c r="F2014" s="44">
        <v>2</v>
      </c>
      <c r="G2014" s="44">
        <v>169</v>
      </c>
      <c r="H2014" s="44">
        <v>171</v>
      </c>
      <c r="I2014" s="44">
        <v>1001</v>
      </c>
      <c r="J2014" s="44">
        <v>49</v>
      </c>
      <c r="K2014" s="44">
        <v>1283</v>
      </c>
      <c r="L2014" s="44">
        <v>1332</v>
      </c>
      <c r="M2014" s="44">
        <f t="shared" si="100"/>
        <v>142.28571428571428</v>
      </c>
      <c r="N2014" s="44">
        <f t="shared" si="101"/>
        <v>7.2857142857142856</v>
      </c>
      <c r="O2014" s="44">
        <f t="shared" si="97"/>
        <v>-5.8855291576673796</v>
      </c>
      <c r="P2014" s="44">
        <f t="shared" si="98"/>
        <v>-11.706512778235778</v>
      </c>
    </row>
    <row r="2015" spans="2:16" x14ac:dyDescent="0.2">
      <c r="B2015" s="44">
        <v>2020</v>
      </c>
      <c r="C2015" s="263">
        <v>44015</v>
      </c>
      <c r="D2015" s="264">
        <f t="shared" si="99"/>
        <v>5</v>
      </c>
      <c r="E2015" s="44">
        <v>168</v>
      </c>
      <c r="F2015" s="44">
        <v>8</v>
      </c>
      <c r="G2015" s="44">
        <v>215</v>
      </c>
      <c r="H2015" s="44">
        <v>223</v>
      </c>
      <c r="I2015" s="44">
        <v>1024</v>
      </c>
      <c r="J2015" s="44">
        <v>49</v>
      </c>
      <c r="K2015" s="44">
        <v>1320</v>
      </c>
      <c r="L2015" s="44">
        <v>1369</v>
      </c>
      <c r="M2015" s="44">
        <f t="shared" si="100"/>
        <v>124.14285714285714</v>
      </c>
      <c r="N2015" s="44">
        <f t="shared" si="101"/>
        <v>7.8571428571428568</v>
      </c>
      <c r="O2015" s="44">
        <f t="shared" si="97"/>
        <v>-17.886069114470835</v>
      </c>
      <c r="P2015" s="44">
        <f t="shared" si="98"/>
        <v>-4.7815333882934912</v>
      </c>
    </row>
    <row r="2016" spans="2:16" x14ac:dyDescent="0.2">
      <c r="B2016" s="44">
        <v>2020</v>
      </c>
      <c r="C2016" s="263">
        <v>44016</v>
      </c>
      <c r="D2016" s="264">
        <f t="shared" si="99"/>
        <v>6</v>
      </c>
      <c r="E2016" s="44">
        <v>139</v>
      </c>
      <c r="F2016" s="44">
        <v>14</v>
      </c>
      <c r="G2016" s="44">
        <v>183</v>
      </c>
      <c r="H2016" s="44">
        <v>197</v>
      </c>
      <c r="I2016" s="44">
        <v>1024</v>
      </c>
      <c r="J2016" s="44">
        <v>54</v>
      </c>
      <c r="K2016" s="44">
        <v>1320</v>
      </c>
      <c r="L2016" s="44">
        <v>1374</v>
      </c>
      <c r="O2016" s="44">
        <f t="shared" si="97"/>
        <v>-100</v>
      </c>
      <c r="P2016" s="44">
        <f t="shared" si="98"/>
        <v>-100</v>
      </c>
    </row>
    <row r="2017" spans="2:16" x14ac:dyDescent="0.2">
      <c r="B2017" s="44">
        <v>2020</v>
      </c>
      <c r="C2017" s="263">
        <v>44017</v>
      </c>
      <c r="D2017" s="264">
        <f t="shared" si="99"/>
        <v>7</v>
      </c>
      <c r="E2017" s="44">
        <v>109</v>
      </c>
      <c r="F2017" s="44">
        <v>5</v>
      </c>
      <c r="G2017" s="44">
        <v>145</v>
      </c>
      <c r="H2017" s="44">
        <v>150</v>
      </c>
      <c r="I2017" s="44">
        <v>996</v>
      </c>
      <c r="J2017" s="44">
        <v>51</v>
      </c>
      <c r="K2017" s="44">
        <v>1266</v>
      </c>
      <c r="L2017" s="44">
        <v>1317</v>
      </c>
      <c r="O2017" s="44">
        <f t="shared" si="97"/>
        <v>-100</v>
      </c>
      <c r="P2017" s="44">
        <f t="shared" si="98"/>
        <v>-100</v>
      </c>
    </row>
    <row r="2018" spans="2:16" x14ac:dyDescent="0.2">
      <c r="B2018" s="44">
        <v>2020</v>
      </c>
      <c r="C2018" s="263">
        <v>44018</v>
      </c>
      <c r="D2018" s="264">
        <f t="shared" si="99"/>
        <v>1</v>
      </c>
      <c r="E2018" s="44">
        <v>18</v>
      </c>
      <c r="F2018" s="44">
        <v>6</v>
      </c>
      <c r="G2018" s="44">
        <v>25</v>
      </c>
      <c r="H2018" s="44">
        <v>31</v>
      </c>
      <c r="I2018" s="44">
        <v>869</v>
      </c>
      <c r="J2018" s="44">
        <v>55</v>
      </c>
      <c r="K2018" s="44">
        <v>1103</v>
      </c>
      <c r="L2018" s="44">
        <v>1158</v>
      </c>
      <c r="O2018" s="44">
        <f t="shared" si="97"/>
        <v>-100</v>
      </c>
      <c r="P2018" s="44">
        <f t="shared" si="98"/>
        <v>-100</v>
      </c>
    </row>
    <row r="2020" spans="2:16" x14ac:dyDescent="0.2">
      <c r="E2020" s="44" t="s">
        <v>228</v>
      </c>
      <c r="F2020" s="44" t="s">
        <v>229</v>
      </c>
      <c r="G2020" s="44" t="s">
        <v>230</v>
      </c>
    </row>
    <row r="2021" spans="2:16" x14ac:dyDescent="0.2">
      <c r="C2021" s="44" t="s">
        <v>79</v>
      </c>
      <c r="D2021" s="44" t="s">
        <v>264</v>
      </c>
      <c r="E2021" s="264">
        <f>SUM(E80:E134,E446:E500,E811:E865,E1176:E1230,E1541:E1595)/5</f>
        <v>8224</v>
      </c>
      <c r="F2021" s="264">
        <f t="shared" ref="F2021:G2021" si="102">SUM(F80:F134,F446:F500,F811:F865,F1176:F1230,F1541:F1595)/5</f>
        <v>467.2</v>
      </c>
      <c r="G2021" s="264">
        <f t="shared" si="102"/>
        <v>10316.6</v>
      </c>
    </row>
    <row r="2022" spans="2:16" x14ac:dyDescent="0.2">
      <c r="C2022" s="44" t="s">
        <v>79</v>
      </c>
      <c r="D2022" s="44" t="s">
        <v>265</v>
      </c>
      <c r="E2022" s="264">
        <f>SUM(E135:E183,E501:E549,E866:E914,E1237:E1279,E1596:E1644)/5</f>
        <v>8270.7999999999993</v>
      </c>
      <c r="F2022" s="264">
        <f t="shared" ref="F2022:G2022" si="103">SUM(F135:F183,F501:F549,F866:F914,F1237:F1279,F1596:F1644)/5</f>
        <v>457.2</v>
      </c>
      <c r="G2022" s="264">
        <f t="shared" si="103"/>
        <v>10371.4</v>
      </c>
    </row>
    <row r="2023" spans="2:16" x14ac:dyDescent="0.2">
      <c r="C2023" s="54">
        <v>2020</v>
      </c>
      <c r="D2023" s="44" t="s">
        <v>264</v>
      </c>
      <c r="E2023" s="44">
        <f>SUM(E1907:E1961)</f>
        <v>1934</v>
      </c>
      <c r="F2023" s="44">
        <f>SUM(F1907:F1961)</f>
        <v>174</v>
      </c>
      <c r="G2023" s="44">
        <f>SUM(G1907:G1961)</f>
        <v>2162</v>
      </c>
    </row>
    <row r="2024" spans="2:16" x14ac:dyDescent="0.2">
      <c r="C2024" s="54">
        <v>2020</v>
      </c>
      <c r="D2024" s="44" t="s">
        <v>265</v>
      </c>
      <c r="E2024" s="44">
        <f>SUM(E1962:E2010)</f>
        <v>6530</v>
      </c>
      <c r="F2024" s="44">
        <f t="shared" ref="F2024:G2024" si="104">SUM(F1962:F2010)</f>
        <v>341</v>
      </c>
      <c r="G2024" s="44">
        <f t="shared" si="104"/>
        <v>8116</v>
      </c>
    </row>
  </sheetData>
  <autoFilter ref="AC4:AM292">
    <filterColumn colId="0">
      <filters>
        <filter val="2015"/>
      </filters>
    </filterColumn>
  </autoFilter>
  <pageMargins left="0.7" right="0.7" top="0.75" bottom="0.75" header="0.3" footer="0.3"/>
  <pageSetup paperSize="9" orientation="portrait"/>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dimension ref="B1:AZ368"/>
  <sheetViews>
    <sheetView topLeftCell="E23" workbookViewId="0">
      <selection activeCell="J50" sqref="J50"/>
    </sheetView>
  </sheetViews>
  <sheetFormatPr baseColWidth="10" defaultRowHeight="12.75" x14ac:dyDescent="0.2"/>
  <cols>
    <col min="1" max="1" width="1.85546875" style="19" customWidth="1"/>
    <col min="2" max="2" width="9.5703125" style="19" customWidth="1"/>
    <col min="3" max="10" width="10.7109375" style="19" customWidth="1"/>
    <col min="11" max="11" width="11.42578125" style="19" customWidth="1"/>
    <col min="12" max="12" width="8.28515625" style="19" customWidth="1"/>
    <col min="13" max="21" width="10.7109375" style="19" customWidth="1"/>
    <col min="22" max="22" width="8.28515625" style="19" customWidth="1"/>
    <col min="23" max="23" width="10.140625" style="19" customWidth="1"/>
    <col min="24" max="29" width="10.7109375" style="19" customWidth="1"/>
    <col min="30" max="30" width="8.42578125" style="19" customWidth="1"/>
    <col min="31" max="31" width="10.85546875" style="19" customWidth="1"/>
    <col min="32" max="33" width="11.42578125" style="19"/>
    <col min="34" max="34" width="9.140625" style="19" customWidth="1"/>
    <col min="35" max="40" width="10.7109375" style="19" customWidth="1"/>
    <col min="41" max="41" width="8.42578125" style="19" customWidth="1"/>
    <col min="42" max="42" width="10.85546875" style="19" customWidth="1"/>
    <col min="43" max="43" width="11.42578125" style="19"/>
    <col min="44" max="44" width="9.140625" style="19" customWidth="1"/>
    <col min="45" max="50" width="10.7109375" style="19" customWidth="1"/>
    <col min="51" max="51" width="8.42578125" style="19" customWidth="1"/>
    <col min="52" max="52" width="10.85546875" style="19" customWidth="1"/>
    <col min="53" max="16384" width="11.42578125" style="19"/>
  </cols>
  <sheetData>
    <row r="1" spans="2:52" s="6" customFormat="1" x14ac:dyDescent="0.2">
      <c r="B1" s="18" t="s">
        <v>113</v>
      </c>
      <c r="L1" s="18" t="s">
        <v>112</v>
      </c>
      <c r="W1" s="18" t="s">
        <v>111</v>
      </c>
      <c r="AH1" s="18" t="s">
        <v>157</v>
      </c>
      <c r="AR1" s="18" t="s">
        <v>158</v>
      </c>
    </row>
    <row r="2" spans="2:52" s="6" customFormat="1" ht="12" x14ac:dyDescent="0.2">
      <c r="H2" s="6" t="s">
        <v>116</v>
      </c>
      <c r="I2" s="6" t="s">
        <v>116</v>
      </c>
      <c r="R2" s="6" t="s">
        <v>117</v>
      </c>
      <c r="S2" s="6" t="s">
        <v>117</v>
      </c>
      <c r="AN2" s="6" t="s">
        <v>159</v>
      </c>
      <c r="AO2" s="6" t="s">
        <v>159</v>
      </c>
    </row>
    <row r="3" spans="2:52" s="25" customFormat="1" ht="24" x14ac:dyDescent="0.2">
      <c r="B3" s="23"/>
      <c r="C3" s="24">
        <v>2015</v>
      </c>
      <c r="D3" s="24">
        <v>2016</v>
      </c>
      <c r="E3" s="24">
        <v>2017</v>
      </c>
      <c r="F3" s="24">
        <v>2018</v>
      </c>
      <c r="G3" s="24">
        <v>2019</v>
      </c>
      <c r="H3" s="24" t="s">
        <v>79</v>
      </c>
      <c r="I3" s="24">
        <v>2020</v>
      </c>
      <c r="J3" s="24" t="s">
        <v>118</v>
      </c>
      <c r="L3" s="24" t="s">
        <v>114</v>
      </c>
      <c r="M3" s="24">
        <v>2015</v>
      </c>
      <c r="N3" s="24">
        <v>2016</v>
      </c>
      <c r="O3" s="24">
        <v>2017</v>
      </c>
      <c r="P3" s="24">
        <v>2018</v>
      </c>
      <c r="Q3" s="24">
        <v>2019</v>
      </c>
      <c r="R3" s="24" t="s">
        <v>79</v>
      </c>
      <c r="S3" s="24">
        <v>2020</v>
      </c>
      <c r="T3" s="24" t="s">
        <v>118</v>
      </c>
      <c r="U3" s="24"/>
      <c r="W3" s="23"/>
      <c r="X3" s="24">
        <v>2015</v>
      </c>
      <c r="Y3" s="24">
        <v>2016</v>
      </c>
      <c r="Z3" s="24">
        <v>2017</v>
      </c>
      <c r="AA3" s="24">
        <v>2018</v>
      </c>
      <c r="AB3" s="24">
        <v>2019</v>
      </c>
      <c r="AC3" s="24" t="s">
        <v>79</v>
      </c>
      <c r="AD3" s="24">
        <v>2020</v>
      </c>
      <c r="AE3" s="24" t="s">
        <v>118</v>
      </c>
      <c r="AH3" s="23"/>
      <c r="AI3" s="24">
        <v>2015</v>
      </c>
      <c r="AJ3" s="24">
        <v>2016</v>
      </c>
      <c r="AK3" s="24">
        <v>2017</v>
      </c>
      <c r="AL3" s="24">
        <v>2018</v>
      </c>
      <c r="AM3" s="24">
        <v>2019</v>
      </c>
      <c r="AN3" s="24" t="s">
        <v>79</v>
      </c>
      <c r="AO3" s="24">
        <v>2020</v>
      </c>
      <c r="AP3" s="24" t="s">
        <v>118</v>
      </c>
      <c r="AR3" s="23"/>
      <c r="AS3" s="24">
        <v>2015</v>
      </c>
      <c r="AT3" s="24">
        <v>2016</v>
      </c>
      <c r="AU3" s="24">
        <v>2017</v>
      </c>
      <c r="AV3" s="24">
        <v>2018</v>
      </c>
      <c r="AW3" s="24">
        <v>2019</v>
      </c>
      <c r="AX3" s="24" t="s">
        <v>79</v>
      </c>
      <c r="AY3" s="24">
        <v>2020</v>
      </c>
      <c r="AZ3" s="24" t="s">
        <v>118</v>
      </c>
    </row>
    <row r="4" spans="2:52" s="6" customFormat="1" ht="12" x14ac:dyDescent="0.2">
      <c r="B4" s="265">
        <v>43835</v>
      </c>
      <c r="C4" s="14">
        <v>375</v>
      </c>
      <c r="D4" s="14">
        <v>803</v>
      </c>
      <c r="E4" s="14">
        <v>794</v>
      </c>
      <c r="F4" s="14">
        <v>763</v>
      </c>
      <c r="G4" s="14">
        <v>676</v>
      </c>
      <c r="H4" s="14">
        <f>SUM(C4:G4)/5</f>
        <v>682.2</v>
      </c>
      <c r="I4" s="14">
        <v>753</v>
      </c>
      <c r="L4" s="265">
        <v>43835</v>
      </c>
      <c r="M4" s="14">
        <v>30</v>
      </c>
      <c r="N4" s="14">
        <v>62</v>
      </c>
      <c r="O4" s="14">
        <v>61</v>
      </c>
      <c r="P4" s="14">
        <v>39</v>
      </c>
      <c r="Q4" s="14">
        <v>47</v>
      </c>
      <c r="R4" s="14">
        <f>SUM(M4:Q4)/5</f>
        <v>47.8</v>
      </c>
      <c r="S4" s="14">
        <v>56</v>
      </c>
      <c r="U4" s="14"/>
      <c r="W4" s="265">
        <v>43835</v>
      </c>
      <c r="X4" s="14">
        <v>480</v>
      </c>
      <c r="Y4" s="14">
        <v>1124</v>
      </c>
      <c r="Z4" s="14">
        <v>1024</v>
      </c>
      <c r="AA4" s="14">
        <v>996</v>
      </c>
      <c r="AB4" s="14">
        <v>898</v>
      </c>
      <c r="AC4" s="14">
        <f>SUM(X4:AB4)/5</f>
        <v>904.4</v>
      </c>
      <c r="AD4" s="14">
        <v>1038</v>
      </c>
      <c r="AE4" s="14"/>
      <c r="AH4" s="265">
        <v>43835</v>
      </c>
      <c r="AI4" s="14">
        <f>X4+M4</f>
        <v>510</v>
      </c>
      <c r="AJ4" s="14">
        <f t="shared" ref="AJ4:AO19" si="0">Y4+N4</f>
        <v>1186</v>
      </c>
      <c r="AK4" s="14">
        <f t="shared" si="0"/>
        <v>1085</v>
      </c>
      <c r="AL4" s="14">
        <f t="shared" si="0"/>
        <v>1035</v>
      </c>
      <c r="AM4" s="14">
        <f t="shared" si="0"/>
        <v>945</v>
      </c>
      <c r="AN4" s="14">
        <f>SUM(AI4:AM4)/5</f>
        <v>952.2</v>
      </c>
      <c r="AO4" s="14">
        <f t="shared" si="0"/>
        <v>1094</v>
      </c>
      <c r="AP4" s="14"/>
      <c r="AR4" s="265">
        <v>43835</v>
      </c>
      <c r="AS4" s="60"/>
      <c r="AT4" s="60"/>
      <c r="AU4" s="60"/>
      <c r="AV4" s="60"/>
      <c r="AW4" s="60"/>
      <c r="AX4" s="60"/>
      <c r="AY4" s="60"/>
      <c r="AZ4" s="60"/>
    </row>
    <row r="5" spans="2:52" s="6" customFormat="1" ht="12" x14ac:dyDescent="0.2">
      <c r="B5" s="265">
        <v>43842</v>
      </c>
      <c r="C5" s="14">
        <v>932</v>
      </c>
      <c r="D5" s="14">
        <v>1144</v>
      </c>
      <c r="E5" s="14">
        <v>983</v>
      </c>
      <c r="F5" s="14">
        <v>1017</v>
      </c>
      <c r="G5" s="14">
        <v>972</v>
      </c>
      <c r="H5" s="14">
        <f t="shared" ref="H5:H56" si="1">SUM(C5:G5)/5</f>
        <v>1009.6</v>
      </c>
      <c r="I5" s="14">
        <v>1094</v>
      </c>
      <c r="L5" s="265">
        <v>43842</v>
      </c>
      <c r="M5" s="14">
        <v>51</v>
      </c>
      <c r="N5" s="14">
        <v>51</v>
      </c>
      <c r="O5" s="14">
        <v>74</v>
      </c>
      <c r="P5" s="14">
        <v>64</v>
      </c>
      <c r="Q5" s="14">
        <v>55</v>
      </c>
      <c r="R5" s="14">
        <f t="shared" ref="R5:R56" si="2">SUM(M5:Q5)/5</f>
        <v>59</v>
      </c>
      <c r="S5" s="14">
        <v>64</v>
      </c>
      <c r="U5" s="14"/>
      <c r="W5" s="265">
        <v>43842</v>
      </c>
      <c r="X5" s="14">
        <v>1160</v>
      </c>
      <c r="Y5" s="14">
        <v>1424</v>
      </c>
      <c r="Z5" s="14">
        <v>1221</v>
      </c>
      <c r="AA5" s="14">
        <v>1222</v>
      </c>
      <c r="AB5" s="14">
        <v>1206</v>
      </c>
      <c r="AC5" s="14">
        <f t="shared" ref="AC5:AC56" si="3">SUM(X5:AB5)/5</f>
        <v>1246.5999999999999</v>
      </c>
      <c r="AD5" s="14">
        <v>1318</v>
      </c>
      <c r="AE5" s="14"/>
      <c r="AH5" s="265">
        <v>43842</v>
      </c>
      <c r="AI5" s="14">
        <f t="shared" ref="AI5:AM56" si="4">X5+M5</f>
        <v>1211</v>
      </c>
      <c r="AJ5" s="14">
        <f t="shared" si="0"/>
        <v>1475</v>
      </c>
      <c r="AK5" s="14">
        <f t="shared" si="0"/>
        <v>1295</v>
      </c>
      <c r="AL5" s="14">
        <f t="shared" si="0"/>
        <v>1286</v>
      </c>
      <c r="AM5" s="14">
        <f t="shared" si="0"/>
        <v>1261</v>
      </c>
      <c r="AN5" s="14">
        <f t="shared" ref="AN5:AN56" si="5">SUM(AI5:AM5)/5</f>
        <v>1305.5999999999999</v>
      </c>
      <c r="AO5" s="14">
        <f t="shared" si="0"/>
        <v>1382</v>
      </c>
      <c r="AP5" s="14"/>
      <c r="AR5" s="265">
        <v>43842</v>
      </c>
      <c r="AS5" s="60"/>
      <c r="AT5" s="60"/>
      <c r="AU5" s="60"/>
      <c r="AV5" s="60"/>
      <c r="AW5" s="60"/>
      <c r="AX5" s="60"/>
      <c r="AY5" s="60"/>
      <c r="AZ5" s="60"/>
    </row>
    <row r="6" spans="2:52" s="6" customFormat="1" ht="12" x14ac:dyDescent="0.2">
      <c r="B6" s="265">
        <v>43849</v>
      </c>
      <c r="C6" s="14">
        <v>1047</v>
      </c>
      <c r="D6" s="14">
        <v>1129</v>
      </c>
      <c r="E6" s="14">
        <v>1055</v>
      </c>
      <c r="F6" s="14">
        <v>1027</v>
      </c>
      <c r="G6" s="14">
        <v>1013</v>
      </c>
      <c r="H6" s="14">
        <f t="shared" si="1"/>
        <v>1054.2</v>
      </c>
      <c r="I6" s="14">
        <v>1067</v>
      </c>
      <c r="L6" s="265">
        <v>43849</v>
      </c>
      <c r="M6" s="14">
        <v>64</v>
      </c>
      <c r="N6" s="14">
        <v>69</v>
      </c>
      <c r="O6" s="14">
        <v>62</v>
      </c>
      <c r="P6" s="14">
        <v>52</v>
      </c>
      <c r="Q6" s="14">
        <v>59</v>
      </c>
      <c r="R6" s="14">
        <f t="shared" si="2"/>
        <v>61.2</v>
      </c>
      <c r="S6" s="14">
        <v>64</v>
      </c>
      <c r="U6" s="14"/>
      <c r="W6" s="265">
        <v>43849</v>
      </c>
      <c r="X6" s="14">
        <v>1277</v>
      </c>
      <c r="Y6" s="14">
        <v>1382</v>
      </c>
      <c r="Z6" s="14">
        <v>1243</v>
      </c>
      <c r="AA6" s="14">
        <v>1247</v>
      </c>
      <c r="AB6" s="14">
        <v>1225</v>
      </c>
      <c r="AC6" s="14">
        <f t="shared" si="3"/>
        <v>1274.8</v>
      </c>
      <c r="AD6" s="14">
        <v>1321</v>
      </c>
      <c r="AE6" s="14"/>
      <c r="AH6" s="265">
        <v>43849</v>
      </c>
      <c r="AI6" s="14">
        <f t="shared" si="4"/>
        <v>1341</v>
      </c>
      <c r="AJ6" s="14">
        <f t="shared" si="0"/>
        <v>1451</v>
      </c>
      <c r="AK6" s="14">
        <f t="shared" si="0"/>
        <v>1305</v>
      </c>
      <c r="AL6" s="14">
        <f t="shared" si="0"/>
        <v>1299</v>
      </c>
      <c r="AM6" s="14">
        <f t="shared" si="0"/>
        <v>1284</v>
      </c>
      <c r="AN6" s="14">
        <f t="shared" si="5"/>
        <v>1336</v>
      </c>
      <c r="AO6" s="14">
        <f t="shared" si="0"/>
        <v>1385</v>
      </c>
      <c r="AP6" s="14"/>
      <c r="AR6" s="265">
        <v>43849</v>
      </c>
      <c r="AS6" s="60"/>
      <c r="AT6" s="60"/>
      <c r="AU6" s="60"/>
      <c r="AV6" s="60"/>
      <c r="AW6" s="60"/>
      <c r="AX6" s="60"/>
      <c r="AY6" s="60"/>
      <c r="AZ6" s="60"/>
    </row>
    <row r="7" spans="2:52" s="6" customFormat="1" x14ac:dyDescent="0.2">
      <c r="B7" s="265">
        <v>43856</v>
      </c>
      <c r="C7" s="14">
        <v>979</v>
      </c>
      <c r="D7" s="14">
        <v>994</v>
      </c>
      <c r="E7" s="19">
        <v>991</v>
      </c>
      <c r="F7" s="14">
        <v>1025</v>
      </c>
      <c r="G7" s="14">
        <v>877</v>
      </c>
      <c r="H7" s="14">
        <f t="shared" si="1"/>
        <v>973.2</v>
      </c>
      <c r="I7" s="14">
        <v>1039</v>
      </c>
      <c r="L7" s="265">
        <v>43856</v>
      </c>
      <c r="M7" s="14">
        <v>64</v>
      </c>
      <c r="N7" s="14">
        <v>43</v>
      </c>
      <c r="O7" s="14">
        <v>58</v>
      </c>
      <c r="P7" s="14">
        <v>50</v>
      </c>
      <c r="Q7" s="14">
        <v>49</v>
      </c>
      <c r="R7" s="14">
        <f t="shared" si="2"/>
        <v>52.8</v>
      </c>
      <c r="S7" s="14">
        <v>51</v>
      </c>
      <c r="U7" s="14"/>
      <c r="W7" s="265">
        <v>43856</v>
      </c>
      <c r="X7" s="14">
        <v>1208</v>
      </c>
      <c r="Y7" s="14">
        <v>1297</v>
      </c>
      <c r="Z7" s="14">
        <v>1211</v>
      </c>
      <c r="AA7" s="14">
        <v>1273</v>
      </c>
      <c r="AB7" s="14">
        <v>1114</v>
      </c>
      <c r="AC7" s="14">
        <f t="shared" si="3"/>
        <v>1220.5999999999999</v>
      </c>
      <c r="AD7" s="14">
        <v>1321</v>
      </c>
      <c r="AE7" s="14"/>
      <c r="AH7" s="265">
        <v>43856</v>
      </c>
      <c r="AI7" s="14">
        <f t="shared" si="4"/>
        <v>1272</v>
      </c>
      <c r="AJ7" s="14">
        <f t="shared" si="0"/>
        <v>1340</v>
      </c>
      <c r="AK7" s="14">
        <f t="shared" si="0"/>
        <v>1269</v>
      </c>
      <c r="AL7" s="14">
        <f t="shared" si="0"/>
        <v>1323</v>
      </c>
      <c r="AM7" s="14">
        <f t="shared" si="0"/>
        <v>1163</v>
      </c>
      <c r="AN7" s="14">
        <f t="shared" si="5"/>
        <v>1273.4000000000001</v>
      </c>
      <c r="AO7" s="14">
        <f t="shared" si="0"/>
        <v>1372</v>
      </c>
      <c r="AP7" s="14"/>
      <c r="AR7" s="265">
        <v>43856</v>
      </c>
      <c r="AS7" s="60"/>
      <c r="AT7" s="60"/>
      <c r="AU7" s="60"/>
      <c r="AV7" s="60"/>
      <c r="AW7" s="60"/>
      <c r="AX7" s="60"/>
      <c r="AY7" s="60"/>
      <c r="AZ7" s="60"/>
    </row>
    <row r="8" spans="2:52" s="6" customFormat="1" x14ac:dyDescent="0.2">
      <c r="B8" s="265">
        <v>43863</v>
      </c>
      <c r="C8" s="14">
        <v>1045</v>
      </c>
      <c r="D8" s="14">
        <v>1048</v>
      </c>
      <c r="E8" s="19">
        <v>1008</v>
      </c>
      <c r="F8" s="14">
        <v>969</v>
      </c>
      <c r="G8" s="14">
        <v>918</v>
      </c>
      <c r="H8" s="14">
        <f t="shared" si="1"/>
        <v>997.6</v>
      </c>
      <c r="I8" s="14">
        <v>1076</v>
      </c>
      <c r="L8" s="265">
        <v>43863</v>
      </c>
      <c r="M8" s="14">
        <v>61</v>
      </c>
      <c r="N8" s="14">
        <v>51</v>
      </c>
      <c r="O8" s="14">
        <v>43</v>
      </c>
      <c r="P8" s="14">
        <v>57</v>
      </c>
      <c r="Q8" s="14">
        <v>63</v>
      </c>
      <c r="R8" s="14">
        <f t="shared" si="2"/>
        <v>55</v>
      </c>
      <c r="S8" s="14">
        <v>55</v>
      </c>
      <c r="U8" s="14"/>
      <c r="W8" s="265">
        <v>43863</v>
      </c>
      <c r="X8" s="14">
        <v>1275</v>
      </c>
      <c r="Y8" s="14">
        <v>1290</v>
      </c>
      <c r="Z8" s="14">
        <v>1259</v>
      </c>
      <c r="AA8" s="14">
        <v>1213</v>
      </c>
      <c r="AB8" s="14">
        <v>1132</v>
      </c>
      <c r="AC8" s="14">
        <f t="shared" si="3"/>
        <v>1233.8</v>
      </c>
      <c r="AD8" s="14">
        <v>1313</v>
      </c>
      <c r="AE8" s="14"/>
      <c r="AH8" s="265">
        <v>43863</v>
      </c>
      <c r="AI8" s="14">
        <f t="shared" si="4"/>
        <v>1336</v>
      </c>
      <c r="AJ8" s="14">
        <f t="shared" si="0"/>
        <v>1341</v>
      </c>
      <c r="AK8" s="14">
        <f t="shared" si="0"/>
        <v>1302</v>
      </c>
      <c r="AL8" s="14">
        <f t="shared" si="0"/>
        <v>1270</v>
      </c>
      <c r="AM8" s="14">
        <f t="shared" si="0"/>
        <v>1195</v>
      </c>
      <c r="AN8" s="14">
        <f t="shared" si="5"/>
        <v>1288.8</v>
      </c>
      <c r="AO8" s="14">
        <f t="shared" si="0"/>
        <v>1368</v>
      </c>
      <c r="AP8" s="14"/>
      <c r="AR8" s="265">
        <v>43863</v>
      </c>
      <c r="AS8" s="60"/>
      <c r="AT8" s="60"/>
      <c r="AU8" s="60"/>
      <c r="AV8" s="60"/>
      <c r="AW8" s="60"/>
      <c r="AX8" s="60"/>
      <c r="AY8" s="60"/>
      <c r="AZ8" s="60"/>
    </row>
    <row r="9" spans="2:52" s="6" customFormat="1" x14ac:dyDescent="0.2">
      <c r="B9" s="265">
        <v>43870</v>
      </c>
      <c r="C9" s="14">
        <v>919</v>
      </c>
      <c r="D9" s="14">
        <v>1035</v>
      </c>
      <c r="E9" s="19">
        <v>1037</v>
      </c>
      <c r="F9" s="14">
        <v>726</v>
      </c>
      <c r="G9" s="14">
        <v>1001</v>
      </c>
      <c r="H9" s="14">
        <f t="shared" si="1"/>
        <v>943.6</v>
      </c>
      <c r="I9" s="14">
        <v>1061</v>
      </c>
      <c r="L9" s="265">
        <v>43870</v>
      </c>
      <c r="M9" s="14">
        <v>64</v>
      </c>
      <c r="N9" s="14">
        <v>68</v>
      </c>
      <c r="O9" s="14">
        <v>37</v>
      </c>
      <c r="P9" s="14">
        <v>57</v>
      </c>
      <c r="Q9" s="14">
        <v>59</v>
      </c>
      <c r="R9" s="14">
        <f t="shared" si="2"/>
        <v>57</v>
      </c>
      <c r="S9" s="14">
        <v>62</v>
      </c>
      <c r="U9" s="14"/>
      <c r="W9" s="265">
        <v>43870</v>
      </c>
      <c r="X9" s="14">
        <v>1141</v>
      </c>
      <c r="Y9" s="14">
        <v>1224</v>
      </c>
      <c r="Z9" s="14">
        <v>1297</v>
      </c>
      <c r="AA9" s="14">
        <v>889</v>
      </c>
      <c r="AB9" s="14">
        <v>1237</v>
      </c>
      <c r="AC9" s="14">
        <f t="shared" si="3"/>
        <v>1157.5999999999999</v>
      </c>
      <c r="AD9" s="14">
        <v>1291</v>
      </c>
      <c r="AE9" s="14"/>
      <c r="AH9" s="265">
        <v>43870</v>
      </c>
      <c r="AI9" s="14">
        <f t="shared" si="4"/>
        <v>1205</v>
      </c>
      <c r="AJ9" s="14">
        <f t="shared" si="0"/>
        <v>1292</v>
      </c>
      <c r="AK9" s="14">
        <f t="shared" si="0"/>
        <v>1334</v>
      </c>
      <c r="AL9" s="14">
        <f t="shared" si="0"/>
        <v>946</v>
      </c>
      <c r="AM9" s="14">
        <f t="shared" si="0"/>
        <v>1296</v>
      </c>
      <c r="AN9" s="14">
        <f t="shared" si="5"/>
        <v>1214.5999999999999</v>
      </c>
      <c r="AO9" s="14">
        <f t="shared" si="0"/>
        <v>1353</v>
      </c>
      <c r="AP9" s="14"/>
      <c r="AR9" s="265">
        <v>43870</v>
      </c>
      <c r="AS9" s="60"/>
      <c r="AT9" s="60"/>
      <c r="AU9" s="60"/>
      <c r="AV9" s="60"/>
      <c r="AW9" s="60"/>
      <c r="AX9" s="60"/>
      <c r="AY9" s="60"/>
      <c r="AZ9" s="60"/>
    </row>
    <row r="10" spans="2:52" s="6" customFormat="1" x14ac:dyDescent="0.2">
      <c r="B10" s="265">
        <v>43877</v>
      </c>
      <c r="C10" s="14">
        <v>992</v>
      </c>
      <c r="D10" s="14">
        <v>1054</v>
      </c>
      <c r="E10" s="19">
        <v>939</v>
      </c>
      <c r="F10" s="14">
        <v>948</v>
      </c>
      <c r="G10" s="14">
        <v>1115</v>
      </c>
      <c r="H10" s="14">
        <f t="shared" si="1"/>
        <v>1009.6</v>
      </c>
      <c r="I10" s="14">
        <v>988</v>
      </c>
      <c r="L10" s="265">
        <v>43877</v>
      </c>
      <c r="M10" s="14">
        <v>59</v>
      </c>
      <c r="N10" s="14">
        <v>69</v>
      </c>
      <c r="O10" s="14">
        <v>53</v>
      </c>
      <c r="P10" s="14">
        <v>51</v>
      </c>
      <c r="Q10" s="14">
        <v>73</v>
      </c>
      <c r="R10" s="14">
        <f t="shared" si="2"/>
        <v>61</v>
      </c>
      <c r="S10" s="14">
        <v>58</v>
      </c>
      <c r="U10" s="14"/>
      <c r="W10" s="265">
        <v>43877</v>
      </c>
      <c r="X10" s="14">
        <v>1245</v>
      </c>
      <c r="Y10" s="14">
        <v>1300</v>
      </c>
      <c r="Z10" s="14">
        <v>1141</v>
      </c>
      <c r="AA10" s="14">
        <v>1176</v>
      </c>
      <c r="AB10" s="14">
        <v>1347</v>
      </c>
      <c r="AC10" s="14">
        <f t="shared" si="3"/>
        <v>1241.8</v>
      </c>
      <c r="AD10" s="14">
        <v>1223</v>
      </c>
      <c r="AE10" s="14"/>
      <c r="AH10" s="265">
        <v>43877</v>
      </c>
      <c r="AI10" s="14">
        <f t="shared" si="4"/>
        <v>1304</v>
      </c>
      <c r="AJ10" s="14">
        <f t="shared" si="0"/>
        <v>1369</v>
      </c>
      <c r="AK10" s="14">
        <f t="shared" si="0"/>
        <v>1194</v>
      </c>
      <c r="AL10" s="14">
        <f t="shared" si="0"/>
        <v>1227</v>
      </c>
      <c r="AM10" s="14">
        <f t="shared" si="0"/>
        <v>1420</v>
      </c>
      <c r="AN10" s="14">
        <f t="shared" si="5"/>
        <v>1302.8</v>
      </c>
      <c r="AO10" s="14">
        <f t="shared" si="0"/>
        <v>1281</v>
      </c>
      <c r="AP10" s="14"/>
      <c r="AR10" s="265">
        <v>43877</v>
      </c>
      <c r="AS10" s="60"/>
      <c r="AT10" s="60"/>
      <c r="AU10" s="60"/>
      <c r="AV10" s="60"/>
      <c r="AW10" s="60"/>
      <c r="AX10" s="60"/>
      <c r="AY10" s="60"/>
      <c r="AZ10" s="60"/>
    </row>
    <row r="11" spans="2:52" s="6" customFormat="1" x14ac:dyDescent="0.2">
      <c r="B11" s="265">
        <v>43884</v>
      </c>
      <c r="C11" s="14">
        <v>913</v>
      </c>
      <c r="D11" s="14">
        <v>873</v>
      </c>
      <c r="E11" s="19">
        <v>999</v>
      </c>
      <c r="F11" s="14">
        <v>812</v>
      </c>
      <c r="G11" s="14">
        <v>972</v>
      </c>
      <c r="H11" s="14">
        <f t="shared" si="1"/>
        <v>913.8</v>
      </c>
      <c r="I11" s="14">
        <v>946</v>
      </c>
      <c r="L11" s="265">
        <v>43884</v>
      </c>
      <c r="M11" s="14">
        <v>57</v>
      </c>
      <c r="N11" s="14">
        <v>61</v>
      </c>
      <c r="O11" s="14">
        <v>66</v>
      </c>
      <c r="P11" s="14">
        <v>57</v>
      </c>
      <c r="Q11" s="14">
        <v>46</v>
      </c>
      <c r="R11" s="14">
        <f t="shared" si="2"/>
        <v>57.4</v>
      </c>
      <c r="S11" s="14">
        <v>51</v>
      </c>
      <c r="U11" s="14"/>
      <c r="W11" s="265">
        <v>43884</v>
      </c>
      <c r="X11" s="14">
        <v>1145</v>
      </c>
      <c r="Y11" s="14">
        <v>1077</v>
      </c>
      <c r="Z11" s="14">
        <v>1226</v>
      </c>
      <c r="AA11" s="14">
        <v>1010</v>
      </c>
      <c r="AB11" s="14">
        <v>1192</v>
      </c>
      <c r="AC11" s="14">
        <f t="shared" si="3"/>
        <v>1130</v>
      </c>
      <c r="AD11" s="14">
        <v>1154</v>
      </c>
      <c r="AE11" s="14"/>
      <c r="AH11" s="265">
        <v>43884</v>
      </c>
      <c r="AI11" s="14">
        <f t="shared" si="4"/>
        <v>1202</v>
      </c>
      <c r="AJ11" s="14">
        <f t="shared" si="0"/>
        <v>1138</v>
      </c>
      <c r="AK11" s="14">
        <f t="shared" si="0"/>
        <v>1292</v>
      </c>
      <c r="AL11" s="14">
        <f t="shared" si="0"/>
        <v>1067</v>
      </c>
      <c r="AM11" s="14">
        <f t="shared" si="0"/>
        <v>1238</v>
      </c>
      <c r="AN11" s="14">
        <f t="shared" si="5"/>
        <v>1187.4000000000001</v>
      </c>
      <c r="AO11" s="14">
        <f t="shared" si="0"/>
        <v>1205</v>
      </c>
      <c r="AP11" s="14"/>
      <c r="AR11" s="265">
        <v>43884</v>
      </c>
      <c r="AS11" s="60"/>
      <c r="AT11" s="60"/>
      <c r="AU11" s="60"/>
      <c r="AV11" s="60"/>
      <c r="AW11" s="60"/>
      <c r="AX11" s="60"/>
      <c r="AY11" s="60"/>
      <c r="AZ11" s="60"/>
    </row>
    <row r="12" spans="2:52" s="6" customFormat="1" x14ac:dyDescent="0.2">
      <c r="B12" s="265">
        <v>43891</v>
      </c>
      <c r="C12" s="14">
        <v>885</v>
      </c>
      <c r="D12" s="14">
        <v>869</v>
      </c>
      <c r="E12" s="19">
        <v>899</v>
      </c>
      <c r="F12" s="14">
        <v>749</v>
      </c>
      <c r="G12" s="14">
        <v>957</v>
      </c>
      <c r="H12" s="14">
        <f t="shared" si="1"/>
        <v>871.8</v>
      </c>
      <c r="I12" s="14">
        <v>927</v>
      </c>
      <c r="L12" s="265">
        <v>43891</v>
      </c>
      <c r="M12" s="14">
        <v>66</v>
      </c>
      <c r="N12" s="14">
        <v>57</v>
      </c>
      <c r="O12" s="14">
        <v>50</v>
      </c>
      <c r="P12" s="14">
        <v>52</v>
      </c>
      <c r="Q12" s="14">
        <v>71</v>
      </c>
      <c r="R12" s="14">
        <f t="shared" si="2"/>
        <v>59.2</v>
      </c>
      <c r="S12" s="14">
        <v>48</v>
      </c>
      <c r="U12" s="14"/>
      <c r="W12" s="265">
        <v>43891</v>
      </c>
      <c r="X12" s="14">
        <v>1160</v>
      </c>
      <c r="Y12" s="14">
        <v>1085</v>
      </c>
      <c r="Z12" s="14">
        <v>1104</v>
      </c>
      <c r="AA12" s="14">
        <v>960</v>
      </c>
      <c r="AB12" s="14">
        <v>1139</v>
      </c>
      <c r="AC12" s="14">
        <f t="shared" si="3"/>
        <v>1089.5999999999999</v>
      </c>
      <c r="AD12" s="14">
        <v>1154</v>
      </c>
      <c r="AE12" s="14"/>
      <c r="AH12" s="265">
        <v>43891</v>
      </c>
      <c r="AI12" s="14">
        <f t="shared" si="4"/>
        <v>1226</v>
      </c>
      <c r="AJ12" s="14">
        <f t="shared" si="0"/>
        <v>1142</v>
      </c>
      <c r="AK12" s="14">
        <f t="shared" si="0"/>
        <v>1154</v>
      </c>
      <c r="AL12" s="14">
        <f t="shared" si="0"/>
        <v>1012</v>
      </c>
      <c r="AM12" s="14">
        <f t="shared" si="0"/>
        <v>1210</v>
      </c>
      <c r="AN12" s="14">
        <f t="shared" si="5"/>
        <v>1148.8</v>
      </c>
      <c r="AO12" s="14">
        <f t="shared" si="0"/>
        <v>1202</v>
      </c>
      <c r="AP12" s="14"/>
      <c r="AR12" s="265">
        <v>43891</v>
      </c>
      <c r="AS12" s="60"/>
      <c r="AT12" s="60"/>
      <c r="AU12" s="60"/>
      <c r="AV12" s="60"/>
      <c r="AW12" s="60"/>
      <c r="AX12" s="60"/>
      <c r="AY12" s="60"/>
      <c r="AZ12" s="60"/>
    </row>
    <row r="13" spans="2:52" s="6" customFormat="1" x14ac:dyDescent="0.2">
      <c r="B13" s="265">
        <v>43898</v>
      </c>
      <c r="C13" s="14">
        <v>990</v>
      </c>
      <c r="D13" s="14">
        <v>1028</v>
      </c>
      <c r="E13" s="19">
        <v>1035</v>
      </c>
      <c r="F13" s="14">
        <v>864</v>
      </c>
      <c r="G13" s="14">
        <v>909</v>
      </c>
      <c r="H13" s="14">
        <f t="shared" si="1"/>
        <v>965.2</v>
      </c>
      <c r="I13" s="14">
        <v>983</v>
      </c>
      <c r="L13" s="265">
        <v>43898</v>
      </c>
      <c r="M13" s="14">
        <v>50</v>
      </c>
      <c r="N13" s="14">
        <v>61</v>
      </c>
      <c r="O13" s="14">
        <v>51</v>
      </c>
      <c r="P13" s="14">
        <v>60</v>
      </c>
      <c r="Q13" s="14">
        <v>54</v>
      </c>
      <c r="R13" s="14">
        <f t="shared" si="2"/>
        <v>55.2</v>
      </c>
      <c r="S13" s="14">
        <v>37</v>
      </c>
      <c r="U13" s="14"/>
      <c r="W13" s="265">
        <v>43898</v>
      </c>
      <c r="X13" s="14">
        <v>1267</v>
      </c>
      <c r="Y13" s="14">
        <v>1284</v>
      </c>
      <c r="Z13" s="14">
        <v>1299</v>
      </c>
      <c r="AA13" s="14">
        <v>1080</v>
      </c>
      <c r="AB13" s="14">
        <v>1106</v>
      </c>
      <c r="AC13" s="14">
        <f t="shared" si="3"/>
        <v>1207.2</v>
      </c>
      <c r="AD13" s="14">
        <v>1209</v>
      </c>
      <c r="AE13" s="14"/>
      <c r="AH13" s="265">
        <v>43898</v>
      </c>
      <c r="AI13" s="14">
        <f t="shared" si="4"/>
        <v>1317</v>
      </c>
      <c r="AJ13" s="14">
        <f t="shared" si="0"/>
        <v>1345</v>
      </c>
      <c r="AK13" s="14">
        <f t="shared" si="0"/>
        <v>1350</v>
      </c>
      <c r="AL13" s="14">
        <f t="shared" si="0"/>
        <v>1140</v>
      </c>
      <c r="AM13" s="14">
        <f t="shared" si="0"/>
        <v>1160</v>
      </c>
      <c r="AN13" s="14">
        <f t="shared" si="5"/>
        <v>1262.4000000000001</v>
      </c>
      <c r="AO13" s="14">
        <f t="shared" si="0"/>
        <v>1246</v>
      </c>
      <c r="AP13" s="14"/>
      <c r="AR13" s="265">
        <v>43898</v>
      </c>
      <c r="AS13" s="60"/>
      <c r="AT13" s="60"/>
      <c r="AU13" s="60"/>
      <c r="AV13" s="60"/>
      <c r="AW13" s="60"/>
      <c r="AX13" s="60"/>
      <c r="AY13" s="60"/>
      <c r="AZ13" s="60"/>
    </row>
    <row r="14" spans="2:52" s="6" customFormat="1" x14ac:dyDescent="0.2">
      <c r="B14" s="265">
        <v>43905</v>
      </c>
      <c r="C14" s="14">
        <v>967</v>
      </c>
      <c r="D14" s="14">
        <v>1008</v>
      </c>
      <c r="E14" s="19">
        <v>1058</v>
      </c>
      <c r="F14" s="14">
        <v>963</v>
      </c>
      <c r="G14" s="14">
        <v>938</v>
      </c>
      <c r="H14" s="14">
        <f t="shared" si="1"/>
        <v>986.8</v>
      </c>
      <c r="I14" s="14">
        <v>910</v>
      </c>
      <c r="L14" s="265">
        <v>43905</v>
      </c>
      <c r="M14" s="14">
        <v>44</v>
      </c>
      <c r="N14" s="14">
        <v>56</v>
      </c>
      <c r="O14" s="14">
        <v>63</v>
      </c>
      <c r="P14" s="14">
        <v>58</v>
      </c>
      <c r="Q14" s="14">
        <v>48</v>
      </c>
      <c r="R14" s="14">
        <f t="shared" si="2"/>
        <v>53.8</v>
      </c>
      <c r="S14" s="14">
        <v>52</v>
      </c>
      <c r="U14" s="14"/>
      <c r="W14" s="265">
        <v>43905</v>
      </c>
      <c r="X14" s="14">
        <v>1130</v>
      </c>
      <c r="Y14" s="14">
        <v>1239</v>
      </c>
      <c r="Z14" s="14">
        <v>1343</v>
      </c>
      <c r="AA14" s="14">
        <v>1200</v>
      </c>
      <c r="AB14" s="14">
        <v>1174</v>
      </c>
      <c r="AC14" s="14">
        <f t="shared" si="3"/>
        <v>1217.2</v>
      </c>
      <c r="AD14" s="14">
        <v>1107</v>
      </c>
      <c r="AE14" s="14"/>
      <c r="AH14" s="265">
        <v>43905</v>
      </c>
      <c r="AI14" s="14">
        <f t="shared" si="4"/>
        <v>1174</v>
      </c>
      <c r="AJ14" s="14">
        <f t="shared" si="0"/>
        <v>1295</v>
      </c>
      <c r="AK14" s="14">
        <f t="shared" si="0"/>
        <v>1406</v>
      </c>
      <c r="AL14" s="14">
        <f t="shared" si="0"/>
        <v>1258</v>
      </c>
      <c r="AM14" s="14">
        <f t="shared" si="0"/>
        <v>1222</v>
      </c>
      <c r="AN14" s="14">
        <f t="shared" si="5"/>
        <v>1271</v>
      </c>
      <c r="AO14" s="14">
        <f t="shared" si="0"/>
        <v>1159</v>
      </c>
      <c r="AP14" s="14"/>
      <c r="AR14" s="265">
        <v>43905</v>
      </c>
      <c r="AS14" s="60"/>
      <c r="AT14" s="60"/>
      <c r="AU14" s="60"/>
      <c r="AV14" s="60"/>
      <c r="AW14" s="60"/>
      <c r="AX14" s="60"/>
      <c r="AY14" s="60"/>
      <c r="AZ14" s="60"/>
    </row>
    <row r="15" spans="2:52" s="6" customFormat="1" x14ac:dyDescent="0.2">
      <c r="B15" s="265">
        <v>43912</v>
      </c>
      <c r="C15" s="14">
        <v>953</v>
      </c>
      <c r="D15" s="14">
        <v>994</v>
      </c>
      <c r="E15" s="19">
        <v>1134</v>
      </c>
      <c r="F15" s="14">
        <v>867</v>
      </c>
      <c r="G15" s="14">
        <v>1088</v>
      </c>
      <c r="H15" s="14">
        <f t="shared" si="1"/>
        <v>1007.2</v>
      </c>
      <c r="I15" s="14">
        <v>225</v>
      </c>
      <c r="L15" s="265">
        <v>43912</v>
      </c>
      <c r="M15" s="14">
        <v>53</v>
      </c>
      <c r="N15" s="14">
        <v>59</v>
      </c>
      <c r="O15" s="14">
        <v>63</v>
      </c>
      <c r="P15" s="14">
        <v>46</v>
      </c>
      <c r="Q15" s="14">
        <v>57</v>
      </c>
      <c r="R15" s="14">
        <f t="shared" si="2"/>
        <v>55.6</v>
      </c>
      <c r="S15" s="14">
        <v>15</v>
      </c>
      <c r="U15" s="14"/>
      <c r="W15" s="265">
        <v>43912</v>
      </c>
      <c r="X15" s="14">
        <v>1192</v>
      </c>
      <c r="Y15" s="14">
        <v>1204</v>
      </c>
      <c r="Z15" s="14">
        <v>1406</v>
      </c>
      <c r="AA15" s="14">
        <v>1111</v>
      </c>
      <c r="AB15" s="14">
        <v>1354</v>
      </c>
      <c r="AC15" s="14">
        <f t="shared" si="3"/>
        <v>1253.4000000000001</v>
      </c>
      <c r="AD15" s="14">
        <v>283</v>
      </c>
      <c r="AE15" s="14"/>
      <c r="AH15" s="265">
        <v>43912</v>
      </c>
      <c r="AI15" s="14">
        <f t="shared" si="4"/>
        <v>1245</v>
      </c>
      <c r="AJ15" s="14">
        <f t="shared" si="0"/>
        <v>1263</v>
      </c>
      <c r="AK15" s="14">
        <f t="shared" si="0"/>
        <v>1469</v>
      </c>
      <c r="AL15" s="14">
        <f t="shared" si="0"/>
        <v>1157</v>
      </c>
      <c r="AM15" s="14">
        <f t="shared" si="0"/>
        <v>1411</v>
      </c>
      <c r="AN15" s="14">
        <f t="shared" si="5"/>
        <v>1309</v>
      </c>
      <c r="AO15" s="14">
        <f t="shared" si="0"/>
        <v>298</v>
      </c>
      <c r="AP15" s="14"/>
      <c r="AR15" s="265">
        <v>43912</v>
      </c>
      <c r="AS15" s="60"/>
      <c r="AT15" s="60"/>
      <c r="AU15" s="60"/>
      <c r="AV15" s="60"/>
      <c r="AW15" s="60"/>
      <c r="AX15" s="60"/>
      <c r="AY15" s="60"/>
      <c r="AZ15" s="60"/>
    </row>
    <row r="16" spans="2:52" s="6" customFormat="1" x14ac:dyDescent="0.2">
      <c r="B16" s="265">
        <v>43919</v>
      </c>
      <c r="C16" s="14">
        <v>974</v>
      </c>
      <c r="D16" s="14">
        <v>951</v>
      </c>
      <c r="E16" s="19">
        <v>1048</v>
      </c>
      <c r="F16" s="14">
        <v>916</v>
      </c>
      <c r="G16" s="14">
        <v>1168</v>
      </c>
      <c r="H16" s="14">
        <f t="shared" si="1"/>
        <v>1011.4</v>
      </c>
      <c r="I16" s="14">
        <v>148</v>
      </c>
      <c r="L16" s="265">
        <v>43919</v>
      </c>
      <c r="M16" s="14">
        <v>42</v>
      </c>
      <c r="N16" s="14">
        <v>56</v>
      </c>
      <c r="O16" s="14">
        <v>60</v>
      </c>
      <c r="P16" s="14">
        <v>53</v>
      </c>
      <c r="Q16" s="14">
        <v>71</v>
      </c>
      <c r="R16" s="14">
        <f t="shared" si="2"/>
        <v>56.4</v>
      </c>
      <c r="S16" s="14">
        <v>22</v>
      </c>
      <c r="U16" s="14"/>
      <c r="W16" s="265">
        <v>43919</v>
      </c>
      <c r="X16" s="14">
        <v>1209</v>
      </c>
      <c r="Y16" s="14">
        <v>1185</v>
      </c>
      <c r="Z16" s="14">
        <v>1298</v>
      </c>
      <c r="AA16" s="14">
        <v>1119</v>
      </c>
      <c r="AB16" s="14">
        <v>1427</v>
      </c>
      <c r="AC16" s="14">
        <f t="shared" si="3"/>
        <v>1247.5999999999999</v>
      </c>
      <c r="AD16" s="14">
        <v>150</v>
      </c>
      <c r="AE16" s="14"/>
      <c r="AH16" s="265">
        <v>43919</v>
      </c>
      <c r="AI16" s="14">
        <f t="shared" si="4"/>
        <v>1251</v>
      </c>
      <c r="AJ16" s="14">
        <f t="shared" si="0"/>
        <v>1241</v>
      </c>
      <c r="AK16" s="14">
        <f t="shared" si="0"/>
        <v>1358</v>
      </c>
      <c r="AL16" s="14">
        <f t="shared" si="0"/>
        <v>1172</v>
      </c>
      <c r="AM16" s="14">
        <f t="shared" si="0"/>
        <v>1498</v>
      </c>
      <c r="AN16" s="14">
        <f t="shared" si="5"/>
        <v>1304</v>
      </c>
      <c r="AO16" s="14">
        <f t="shared" si="0"/>
        <v>172</v>
      </c>
      <c r="AP16" s="14"/>
      <c r="AR16" s="265">
        <v>43919</v>
      </c>
      <c r="AS16" s="60"/>
      <c r="AT16" s="60"/>
      <c r="AU16" s="60"/>
      <c r="AV16" s="60"/>
      <c r="AW16" s="60"/>
      <c r="AX16" s="60"/>
      <c r="AY16" s="60"/>
      <c r="AZ16" s="60"/>
    </row>
    <row r="17" spans="2:52" s="6" customFormat="1" x14ac:dyDescent="0.2">
      <c r="B17" s="265">
        <v>43926</v>
      </c>
      <c r="C17" s="14">
        <v>1000</v>
      </c>
      <c r="D17" s="14">
        <v>966</v>
      </c>
      <c r="E17" s="19">
        <v>1217</v>
      </c>
      <c r="F17" s="14">
        <v>1041</v>
      </c>
      <c r="G17" s="14">
        <v>1024</v>
      </c>
      <c r="H17" s="14">
        <f t="shared" si="1"/>
        <v>1049.5999999999999</v>
      </c>
      <c r="I17" s="14">
        <v>197</v>
      </c>
      <c r="L17" s="265">
        <v>43926</v>
      </c>
      <c r="M17" s="14">
        <v>57</v>
      </c>
      <c r="N17" s="14">
        <v>50</v>
      </c>
      <c r="O17" s="14">
        <v>56</v>
      </c>
      <c r="P17" s="14">
        <v>62</v>
      </c>
      <c r="Q17" s="14">
        <v>48</v>
      </c>
      <c r="R17" s="14">
        <f t="shared" si="2"/>
        <v>54.6</v>
      </c>
      <c r="S17" s="14">
        <v>18</v>
      </c>
      <c r="U17" s="14"/>
      <c r="W17" s="265">
        <v>43926</v>
      </c>
      <c r="X17" s="14">
        <v>1260</v>
      </c>
      <c r="Y17" s="14">
        <v>1230</v>
      </c>
      <c r="Z17" s="14">
        <v>1503</v>
      </c>
      <c r="AA17" s="14">
        <v>1319</v>
      </c>
      <c r="AB17" s="14">
        <v>1267</v>
      </c>
      <c r="AC17" s="14">
        <f t="shared" si="3"/>
        <v>1315.8</v>
      </c>
      <c r="AD17" s="14">
        <v>220</v>
      </c>
      <c r="AE17" s="14"/>
      <c r="AH17" s="265">
        <v>43926</v>
      </c>
      <c r="AI17" s="14">
        <f t="shared" si="4"/>
        <v>1317</v>
      </c>
      <c r="AJ17" s="14">
        <f t="shared" si="0"/>
        <v>1280</v>
      </c>
      <c r="AK17" s="14">
        <f t="shared" si="0"/>
        <v>1559</v>
      </c>
      <c r="AL17" s="14">
        <f t="shared" si="0"/>
        <v>1381</v>
      </c>
      <c r="AM17" s="14">
        <f t="shared" si="0"/>
        <v>1315</v>
      </c>
      <c r="AN17" s="14">
        <f t="shared" si="5"/>
        <v>1370.4</v>
      </c>
      <c r="AO17" s="14">
        <f t="shared" si="0"/>
        <v>238</v>
      </c>
      <c r="AP17" s="14"/>
      <c r="AR17" s="265">
        <v>43926</v>
      </c>
      <c r="AS17" s="60"/>
      <c r="AT17" s="60"/>
      <c r="AU17" s="60"/>
      <c r="AV17" s="60"/>
      <c r="AW17" s="60"/>
      <c r="AX17" s="60"/>
      <c r="AY17" s="60"/>
      <c r="AZ17" s="60"/>
    </row>
    <row r="18" spans="2:52" s="6" customFormat="1" x14ac:dyDescent="0.2">
      <c r="B18" s="265">
        <v>43933</v>
      </c>
      <c r="C18" s="14">
        <v>1170</v>
      </c>
      <c r="D18" s="14">
        <v>1038</v>
      </c>
      <c r="E18" s="19">
        <v>1328</v>
      </c>
      <c r="F18" s="14">
        <v>1050</v>
      </c>
      <c r="G18" s="14">
        <v>1049</v>
      </c>
      <c r="H18" s="14">
        <f t="shared" si="1"/>
        <v>1127</v>
      </c>
      <c r="I18" s="14">
        <v>243</v>
      </c>
      <c r="L18" s="265">
        <v>43933</v>
      </c>
      <c r="M18" s="14">
        <v>66</v>
      </c>
      <c r="N18" s="14">
        <v>54</v>
      </c>
      <c r="O18" s="14">
        <v>70</v>
      </c>
      <c r="P18" s="14">
        <v>65</v>
      </c>
      <c r="Q18" s="14">
        <v>54</v>
      </c>
      <c r="R18" s="14">
        <f t="shared" si="2"/>
        <v>61.8</v>
      </c>
      <c r="S18" s="14">
        <v>24</v>
      </c>
      <c r="U18" s="14"/>
      <c r="W18" s="265">
        <v>43933</v>
      </c>
      <c r="X18" s="14">
        <v>1425</v>
      </c>
      <c r="Y18" s="14">
        <v>1298</v>
      </c>
      <c r="Z18" s="14">
        <v>1661</v>
      </c>
      <c r="AA18" s="14">
        <v>1354</v>
      </c>
      <c r="AB18" s="14">
        <v>1303</v>
      </c>
      <c r="AC18" s="14">
        <f t="shared" si="3"/>
        <v>1408.2</v>
      </c>
      <c r="AD18" s="14">
        <v>264</v>
      </c>
      <c r="AE18" s="14"/>
      <c r="AH18" s="265">
        <v>43933</v>
      </c>
      <c r="AI18" s="14">
        <f t="shared" si="4"/>
        <v>1491</v>
      </c>
      <c r="AJ18" s="14">
        <f t="shared" si="0"/>
        <v>1352</v>
      </c>
      <c r="AK18" s="14">
        <f t="shared" si="0"/>
        <v>1731</v>
      </c>
      <c r="AL18" s="14">
        <f t="shared" si="0"/>
        <v>1419</v>
      </c>
      <c r="AM18" s="14">
        <f t="shared" si="0"/>
        <v>1357</v>
      </c>
      <c r="AN18" s="14">
        <f t="shared" si="5"/>
        <v>1470</v>
      </c>
      <c r="AO18" s="14">
        <f t="shared" si="0"/>
        <v>288</v>
      </c>
      <c r="AP18" s="14"/>
      <c r="AR18" s="265">
        <v>43933</v>
      </c>
      <c r="AS18" s="60"/>
      <c r="AT18" s="60"/>
      <c r="AU18" s="60"/>
      <c r="AV18" s="60"/>
      <c r="AW18" s="60"/>
      <c r="AX18" s="60"/>
      <c r="AY18" s="60"/>
      <c r="AZ18" s="60"/>
    </row>
    <row r="19" spans="2:52" s="6" customFormat="1" x14ac:dyDescent="0.2">
      <c r="B19" s="265">
        <v>43940</v>
      </c>
      <c r="C19" s="14">
        <v>1127</v>
      </c>
      <c r="D19" s="14">
        <v>1020</v>
      </c>
      <c r="E19" s="19">
        <v>1148</v>
      </c>
      <c r="F19" s="14">
        <v>1263</v>
      </c>
      <c r="G19" s="14">
        <v>1071</v>
      </c>
      <c r="H19" s="14">
        <f t="shared" si="1"/>
        <v>1125.8</v>
      </c>
      <c r="I19" s="14">
        <v>252</v>
      </c>
      <c r="L19" s="265">
        <v>43940</v>
      </c>
      <c r="M19" s="14">
        <v>50</v>
      </c>
      <c r="N19" s="14">
        <v>61</v>
      </c>
      <c r="O19" s="14">
        <v>59</v>
      </c>
      <c r="P19" s="14">
        <v>70</v>
      </c>
      <c r="Q19" s="14">
        <v>66</v>
      </c>
      <c r="R19" s="14">
        <f t="shared" si="2"/>
        <v>61.2</v>
      </c>
      <c r="S19" s="14">
        <v>27</v>
      </c>
      <c r="U19" s="14"/>
      <c r="W19" s="265">
        <v>43940</v>
      </c>
      <c r="X19" s="14">
        <v>1375</v>
      </c>
      <c r="Y19" s="14">
        <v>1293</v>
      </c>
      <c r="Z19" s="14">
        <v>1411</v>
      </c>
      <c r="AA19" s="14">
        <v>1564</v>
      </c>
      <c r="AB19" s="14">
        <v>1317</v>
      </c>
      <c r="AC19" s="14">
        <f t="shared" si="3"/>
        <v>1392</v>
      </c>
      <c r="AD19" s="14">
        <v>275</v>
      </c>
      <c r="AE19" s="14"/>
      <c r="AH19" s="265">
        <v>43940</v>
      </c>
      <c r="AI19" s="14">
        <f t="shared" si="4"/>
        <v>1425</v>
      </c>
      <c r="AJ19" s="14">
        <f t="shared" si="0"/>
        <v>1354</v>
      </c>
      <c r="AK19" s="14">
        <f t="shared" si="0"/>
        <v>1470</v>
      </c>
      <c r="AL19" s="14">
        <f t="shared" si="0"/>
        <v>1634</v>
      </c>
      <c r="AM19" s="14">
        <f t="shared" si="0"/>
        <v>1383</v>
      </c>
      <c r="AN19" s="14">
        <f t="shared" si="5"/>
        <v>1453.2</v>
      </c>
      <c r="AO19" s="14">
        <f t="shared" si="0"/>
        <v>302</v>
      </c>
      <c r="AP19" s="14"/>
      <c r="AR19" s="265">
        <v>43940</v>
      </c>
      <c r="AS19" s="60"/>
      <c r="AT19" s="60"/>
      <c r="AU19" s="60"/>
      <c r="AV19" s="60"/>
      <c r="AW19" s="60"/>
      <c r="AX19" s="60"/>
      <c r="AY19" s="60"/>
      <c r="AZ19" s="60"/>
    </row>
    <row r="20" spans="2:52" s="6" customFormat="1" x14ac:dyDescent="0.2">
      <c r="B20" s="265">
        <v>43947</v>
      </c>
      <c r="C20" s="14">
        <v>1068</v>
      </c>
      <c r="D20" s="14">
        <v>958</v>
      </c>
      <c r="E20" s="19">
        <v>1097</v>
      </c>
      <c r="F20" s="14">
        <v>1080</v>
      </c>
      <c r="G20" s="14">
        <v>930</v>
      </c>
      <c r="H20" s="14">
        <f t="shared" si="1"/>
        <v>1026.5999999999999</v>
      </c>
      <c r="I20" s="14">
        <v>308</v>
      </c>
      <c r="L20" s="265">
        <v>43947</v>
      </c>
      <c r="M20" s="14">
        <v>73</v>
      </c>
      <c r="N20" s="14">
        <v>67</v>
      </c>
      <c r="O20" s="14">
        <v>65</v>
      </c>
      <c r="P20" s="14">
        <v>66</v>
      </c>
      <c r="Q20" s="14">
        <v>54</v>
      </c>
      <c r="R20" s="14">
        <f t="shared" si="2"/>
        <v>65</v>
      </c>
      <c r="S20" s="14">
        <v>25</v>
      </c>
      <c r="U20" s="14"/>
      <c r="W20" s="265">
        <v>43947</v>
      </c>
      <c r="X20" s="14">
        <v>1337</v>
      </c>
      <c r="Y20" s="14">
        <v>1164</v>
      </c>
      <c r="Z20" s="14">
        <v>1436</v>
      </c>
      <c r="AA20" s="14">
        <v>1333</v>
      </c>
      <c r="AB20" s="14">
        <v>1198</v>
      </c>
      <c r="AC20" s="14">
        <f t="shared" si="3"/>
        <v>1293.5999999999999</v>
      </c>
      <c r="AD20" s="14">
        <v>335</v>
      </c>
      <c r="AE20" s="14"/>
      <c r="AH20" s="265">
        <v>43947</v>
      </c>
      <c r="AI20" s="14">
        <f t="shared" si="4"/>
        <v>1410</v>
      </c>
      <c r="AJ20" s="14">
        <f t="shared" si="4"/>
        <v>1231</v>
      </c>
      <c r="AK20" s="14">
        <f t="shared" si="4"/>
        <v>1501</v>
      </c>
      <c r="AL20" s="14">
        <f t="shared" si="4"/>
        <v>1399</v>
      </c>
      <c r="AM20" s="14">
        <f t="shared" si="4"/>
        <v>1252</v>
      </c>
      <c r="AN20" s="14">
        <f t="shared" si="5"/>
        <v>1358.6</v>
      </c>
      <c r="AO20" s="14">
        <f t="shared" ref="AO20:AO56" si="6">AD20+S20</f>
        <v>360</v>
      </c>
      <c r="AP20" s="14"/>
      <c r="AR20" s="265">
        <v>43947</v>
      </c>
      <c r="AS20" s="60"/>
      <c r="AT20" s="60"/>
      <c r="AU20" s="60"/>
      <c r="AV20" s="60"/>
      <c r="AW20" s="60"/>
      <c r="AX20" s="60"/>
      <c r="AY20" s="60"/>
      <c r="AZ20" s="60"/>
    </row>
    <row r="21" spans="2:52" s="6" customFormat="1" x14ac:dyDescent="0.2">
      <c r="B21" s="265">
        <v>43954</v>
      </c>
      <c r="C21" s="14">
        <v>960</v>
      </c>
      <c r="D21" s="14">
        <v>988</v>
      </c>
      <c r="E21" s="19">
        <v>1116</v>
      </c>
      <c r="F21" s="14">
        <v>1078</v>
      </c>
      <c r="G21" s="14">
        <v>950</v>
      </c>
      <c r="H21" s="14">
        <f t="shared" si="1"/>
        <v>1018.4</v>
      </c>
      <c r="I21" s="14">
        <v>269</v>
      </c>
      <c r="L21" s="265">
        <v>43954</v>
      </c>
      <c r="M21" s="14">
        <v>47</v>
      </c>
      <c r="N21" s="14">
        <v>47</v>
      </c>
      <c r="O21" s="14">
        <v>70</v>
      </c>
      <c r="P21" s="14">
        <v>55</v>
      </c>
      <c r="Q21" s="14">
        <v>60</v>
      </c>
      <c r="R21" s="14">
        <f t="shared" si="2"/>
        <v>55.8</v>
      </c>
      <c r="S21" s="14">
        <v>22</v>
      </c>
      <c r="U21" s="14"/>
      <c r="W21" s="265">
        <v>43954</v>
      </c>
      <c r="X21" s="14">
        <v>1280</v>
      </c>
      <c r="Y21" s="14">
        <v>1230</v>
      </c>
      <c r="Z21" s="14">
        <v>1385</v>
      </c>
      <c r="AA21" s="14">
        <v>1409</v>
      </c>
      <c r="AB21" s="14">
        <v>1200</v>
      </c>
      <c r="AC21" s="14">
        <f t="shared" si="3"/>
        <v>1300.8</v>
      </c>
      <c r="AD21" s="14">
        <v>323</v>
      </c>
      <c r="AE21" s="14"/>
      <c r="AH21" s="265">
        <v>43954</v>
      </c>
      <c r="AI21" s="14">
        <f t="shared" si="4"/>
        <v>1327</v>
      </c>
      <c r="AJ21" s="14">
        <f t="shared" si="4"/>
        <v>1277</v>
      </c>
      <c r="AK21" s="14">
        <f t="shared" si="4"/>
        <v>1455</v>
      </c>
      <c r="AL21" s="14">
        <f t="shared" si="4"/>
        <v>1464</v>
      </c>
      <c r="AM21" s="14">
        <f t="shared" si="4"/>
        <v>1260</v>
      </c>
      <c r="AN21" s="14">
        <f t="shared" si="5"/>
        <v>1356.6</v>
      </c>
      <c r="AO21" s="14">
        <f t="shared" si="6"/>
        <v>345</v>
      </c>
      <c r="AP21" s="14"/>
      <c r="AR21" s="265">
        <v>43954</v>
      </c>
      <c r="AS21" s="60"/>
      <c r="AT21" s="60"/>
      <c r="AU21" s="60"/>
      <c r="AV21" s="60"/>
      <c r="AW21" s="60"/>
      <c r="AX21" s="60"/>
      <c r="AY21" s="60"/>
      <c r="AZ21" s="60"/>
    </row>
    <row r="22" spans="2:52" s="6" customFormat="1" x14ac:dyDescent="0.2">
      <c r="B22" s="265">
        <v>43961</v>
      </c>
      <c r="C22" s="14">
        <v>1009</v>
      </c>
      <c r="D22" s="14">
        <v>1148</v>
      </c>
      <c r="E22" s="19">
        <v>1031</v>
      </c>
      <c r="F22" s="14">
        <v>939</v>
      </c>
      <c r="G22" s="14">
        <v>963</v>
      </c>
      <c r="H22" s="14">
        <f t="shared" si="1"/>
        <v>1018</v>
      </c>
      <c r="I22" s="14">
        <v>363</v>
      </c>
      <c r="L22" s="265">
        <v>43961</v>
      </c>
      <c r="M22" s="14">
        <v>57</v>
      </c>
      <c r="N22" s="14">
        <v>87</v>
      </c>
      <c r="O22" s="14">
        <v>55</v>
      </c>
      <c r="P22" s="14">
        <v>62</v>
      </c>
      <c r="Q22" s="14">
        <v>49</v>
      </c>
      <c r="R22" s="14">
        <f t="shared" si="2"/>
        <v>62</v>
      </c>
      <c r="S22" s="14">
        <v>25</v>
      </c>
      <c r="U22" s="14"/>
      <c r="W22" s="265">
        <v>43961</v>
      </c>
      <c r="X22" s="14">
        <v>1303</v>
      </c>
      <c r="Y22" s="14">
        <v>1444</v>
      </c>
      <c r="Z22" s="14">
        <v>1298</v>
      </c>
      <c r="AA22" s="14">
        <v>1221</v>
      </c>
      <c r="AB22" s="14">
        <v>1255</v>
      </c>
      <c r="AC22" s="14">
        <f t="shared" si="3"/>
        <v>1304.2</v>
      </c>
      <c r="AD22" s="14">
        <v>396</v>
      </c>
      <c r="AE22" s="14"/>
      <c r="AH22" s="265">
        <v>43961</v>
      </c>
      <c r="AI22" s="14">
        <f t="shared" si="4"/>
        <v>1360</v>
      </c>
      <c r="AJ22" s="14">
        <f t="shared" si="4"/>
        <v>1531</v>
      </c>
      <c r="AK22" s="14">
        <f t="shared" si="4"/>
        <v>1353</v>
      </c>
      <c r="AL22" s="14">
        <f t="shared" si="4"/>
        <v>1283</v>
      </c>
      <c r="AM22" s="14">
        <f t="shared" si="4"/>
        <v>1304</v>
      </c>
      <c r="AN22" s="14">
        <f t="shared" si="5"/>
        <v>1366.2</v>
      </c>
      <c r="AO22" s="14">
        <f t="shared" si="6"/>
        <v>421</v>
      </c>
      <c r="AP22" s="14"/>
      <c r="AR22" s="265">
        <v>43961</v>
      </c>
      <c r="AS22" s="60"/>
      <c r="AT22" s="60"/>
      <c r="AU22" s="60"/>
      <c r="AV22" s="60"/>
      <c r="AW22" s="60"/>
      <c r="AX22" s="60"/>
      <c r="AY22" s="60"/>
      <c r="AZ22" s="60"/>
    </row>
    <row r="23" spans="2:52" s="6" customFormat="1" x14ac:dyDescent="0.2">
      <c r="B23" s="265">
        <v>43968</v>
      </c>
      <c r="C23" s="14">
        <v>1089</v>
      </c>
      <c r="D23" s="14">
        <v>1108</v>
      </c>
      <c r="E23" s="19">
        <v>1080</v>
      </c>
      <c r="F23" s="14">
        <v>1173</v>
      </c>
      <c r="G23" s="14">
        <v>1105</v>
      </c>
      <c r="H23" s="14">
        <f t="shared" si="1"/>
        <v>1111</v>
      </c>
      <c r="I23" s="14">
        <v>757</v>
      </c>
      <c r="L23" s="265">
        <v>43968</v>
      </c>
      <c r="M23" s="14">
        <v>64</v>
      </c>
      <c r="N23" s="14">
        <v>65</v>
      </c>
      <c r="O23" s="14">
        <v>67</v>
      </c>
      <c r="P23" s="14">
        <v>60</v>
      </c>
      <c r="Q23" s="14">
        <v>69</v>
      </c>
      <c r="R23" s="14">
        <f t="shared" si="2"/>
        <v>65</v>
      </c>
      <c r="S23" s="14">
        <v>41</v>
      </c>
      <c r="U23" s="14"/>
      <c r="W23" s="265">
        <v>43968</v>
      </c>
      <c r="X23" s="14">
        <v>1326</v>
      </c>
      <c r="Y23" s="14">
        <v>1390</v>
      </c>
      <c r="Z23" s="14">
        <v>1292</v>
      </c>
      <c r="AA23" s="14">
        <v>1506</v>
      </c>
      <c r="AB23" s="14">
        <v>1364</v>
      </c>
      <c r="AC23" s="14">
        <f t="shared" si="3"/>
        <v>1375.6</v>
      </c>
      <c r="AD23" s="14">
        <v>878</v>
      </c>
      <c r="AE23" s="14"/>
      <c r="AH23" s="265">
        <v>43968</v>
      </c>
      <c r="AI23" s="14">
        <f t="shared" si="4"/>
        <v>1390</v>
      </c>
      <c r="AJ23" s="14">
        <f t="shared" si="4"/>
        <v>1455</v>
      </c>
      <c r="AK23" s="14">
        <f t="shared" si="4"/>
        <v>1359</v>
      </c>
      <c r="AL23" s="14">
        <f t="shared" si="4"/>
        <v>1566</v>
      </c>
      <c r="AM23" s="14">
        <f t="shared" si="4"/>
        <v>1433</v>
      </c>
      <c r="AN23" s="14">
        <f t="shared" si="5"/>
        <v>1440.6</v>
      </c>
      <c r="AO23" s="14">
        <f t="shared" si="6"/>
        <v>919</v>
      </c>
      <c r="AP23" s="14"/>
      <c r="AR23" s="265">
        <v>43968</v>
      </c>
      <c r="AS23" s="60"/>
      <c r="AT23" s="60"/>
      <c r="AU23" s="60"/>
      <c r="AV23" s="60"/>
      <c r="AW23" s="60"/>
      <c r="AX23" s="60"/>
      <c r="AY23" s="60"/>
      <c r="AZ23" s="60"/>
    </row>
    <row r="24" spans="2:52" s="6" customFormat="1" x14ac:dyDescent="0.2">
      <c r="B24" s="265">
        <v>43975</v>
      </c>
      <c r="C24" s="14">
        <v>1133</v>
      </c>
      <c r="D24" s="14">
        <v>1104</v>
      </c>
      <c r="E24" s="19">
        <v>1274</v>
      </c>
      <c r="F24" s="14">
        <v>1146</v>
      </c>
      <c r="G24" s="14">
        <v>1116</v>
      </c>
      <c r="H24" s="14">
        <f t="shared" si="1"/>
        <v>1154.5999999999999</v>
      </c>
      <c r="I24" s="14">
        <v>927</v>
      </c>
      <c r="L24" s="265">
        <v>43975</v>
      </c>
      <c r="M24" s="14">
        <v>65</v>
      </c>
      <c r="N24" s="14">
        <v>62</v>
      </c>
      <c r="O24" s="14">
        <v>70</v>
      </c>
      <c r="P24" s="14">
        <v>68</v>
      </c>
      <c r="Q24" s="14">
        <v>50</v>
      </c>
      <c r="R24" s="14">
        <f t="shared" si="2"/>
        <v>63</v>
      </c>
      <c r="S24" s="14">
        <v>72</v>
      </c>
      <c r="U24" s="14"/>
      <c r="W24" s="265">
        <v>43975</v>
      </c>
      <c r="X24" s="14">
        <v>1392</v>
      </c>
      <c r="Y24" s="14">
        <v>1391</v>
      </c>
      <c r="Z24" s="14">
        <v>1567</v>
      </c>
      <c r="AA24" s="14">
        <v>1452</v>
      </c>
      <c r="AB24" s="14">
        <v>1378</v>
      </c>
      <c r="AC24" s="14">
        <f t="shared" si="3"/>
        <v>1436</v>
      </c>
      <c r="AD24" s="14">
        <v>1100</v>
      </c>
      <c r="AE24" s="14"/>
      <c r="AH24" s="265">
        <v>43975</v>
      </c>
      <c r="AI24" s="14">
        <f t="shared" si="4"/>
        <v>1457</v>
      </c>
      <c r="AJ24" s="14">
        <f t="shared" si="4"/>
        <v>1453</v>
      </c>
      <c r="AK24" s="14">
        <f t="shared" si="4"/>
        <v>1637</v>
      </c>
      <c r="AL24" s="14">
        <f t="shared" si="4"/>
        <v>1520</v>
      </c>
      <c r="AM24" s="14">
        <f t="shared" si="4"/>
        <v>1428</v>
      </c>
      <c r="AN24" s="14">
        <f t="shared" si="5"/>
        <v>1499</v>
      </c>
      <c r="AO24" s="14">
        <f t="shared" si="6"/>
        <v>1172</v>
      </c>
      <c r="AP24" s="14"/>
      <c r="AR24" s="265">
        <v>43975</v>
      </c>
      <c r="AS24" s="60"/>
      <c r="AT24" s="60"/>
      <c r="AU24" s="60"/>
      <c r="AV24" s="60"/>
      <c r="AW24" s="60"/>
      <c r="AX24" s="60"/>
      <c r="AY24" s="60"/>
      <c r="AZ24" s="60"/>
    </row>
    <row r="25" spans="2:52" s="6" customFormat="1" x14ac:dyDescent="0.2">
      <c r="B25" s="265">
        <v>43982</v>
      </c>
      <c r="C25" s="14">
        <v>1110</v>
      </c>
      <c r="D25" s="14">
        <v>1135</v>
      </c>
      <c r="E25" s="19">
        <v>1225</v>
      </c>
      <c r="F25" s="14">
        <v>1146</v>
      </c>
      <c r="G25" s="14">
        <v>1124</v>
      </c>
      <c r="H25" s="14">
        <f t="shared" si="1"/>
        <v>1148</v>
      </c>
      <c r="I25" s="14">
        <v>996</v>
      </c>
      <c r="L25" s="265">
        <v>43982</v>
      </c>
      <c r="M25" s="14">
        <v>57</v>
      </c>
      <c r="N25" s="14">
        <v>55</v>
      </c>
      <c r="O25" s="14">
        <v>71</v>
      </c>
      <c r="P25" s="14">
        <v>71</v>
      </c>
      <c r="Q25" s="14">
        <v>59</v>
      </c>
      <c r="R25" s="14">
        <f t="shared" si="2"/>
        <v>62.6</v>
      </c>
      <c r="S25" s="14">
        <v>52</v>
      </c>
      <c r="U25" s="14"/>
      <c r="W25" s="265">
        <v>43982</v>
      </c>
      <c r="X25" s="14">
        <v>1393</v>
      </c>
      <c r="Y25" s="14">
        <v>1466</v>
      </c>
      <c r="Z25" s="14">
        <v>1601</v>
      </c>
      <c r="AA25" s="14">
        <v>1447</v>
      </c>
      <c r="AB25" s="14">
        <v>1442</v>
      </c>
      <c r="AC25" s="14">
        <f t="shared" si="3"/>
        <v>1469.8</v>
      </c>
      <c r="AD25" s="14">
        <v>1253</v>
      </c>
      <c r="AE25" s="14"/>
      <c r="AH25" s="265">
        <v>43982</v>
      </c>
      <c r="AI25" s="14">
        <f t="shared" si="4"/>
        <v>1450</v>
      </c>
      <c r="AJ25" s="14">
        <f t="shared" si="4"/>
        <v>1521</v>
      </c>
      <c r="AK25" s="14">
        <f t="shared" si="4"/>
        <v>1672</v>
      </c>
      <c r="AL25" s="14">
        <f t="shared" si="4"/>
        <v>1518</v>
      </c>
      <c r="AM25" s="14">
        <f t="shared" si="4"/>
        <v>1501</v>
      </c>
      <c r="AN25" s="14">
        <f t="shared" si="5"/>
        <v>1532.4</v>
      </c>
      <c r="AO25" s="14">
        <f t="shared" si="6"/>
        <v>1305</v>
      </c>
      <c r="AP25" s="14"/>
      <c r="AR25" s="265">
        <v>43982</v>
      </c>
      <c r="AS25" s="60"/>
      <c r="AT25" s="60"/>
      <c r="AU25" s="60"/>
      <c r="AV25" s="60"/>
      <c r="AW25" s="60"/>
      <c r="AX25" s="60"/>
      <c r="AY25" s="14"/>
      <c r="AZ25" s="60"/>
    </row>
    <row r="26" spans="2:52" s="6" customFormat="1" x14ac:dyDescent="0.2">
      <c r="B26" s="265">
        <v>43989</v>
      </c>
      <c r="C26" s="14">
        <v>1357</v>
      </c>
      <c r="D26" s="14">
        <v>1114</v>
      </c>
      <c r="E26" s="19">
        <v>1231</v>
      </c>
      <c r="F26" s="14">
        <v>1173</v>
      </c>
      <c r="G26" s="14">
        <v>1157</v>
      </c>
      <c r="H26" s="14">
        <f t="shared" si="1"/>
        <v>1206.4000000000001</v>
      </c>
      <c r="I26" s="14">
        <v>894</v>
      </c>
      <c r="L26" s="265">
        <v>43989</v>
      </c>
      <c r="M26" s="14">
        <v>77</v>
      </c>
      <c r="N26" s="14">
        <v>59</v>
      </c>
      <c r="O26" s="14">
        <v>68</v>
      </c>
      <c r="P26" s="14">
        <v>64</v>
      </c>
      <c r="Q26" s="14">
        <v>50</v>
      </c>
      <c r="R26" s="14">
        <f t="shared" si="2"/>
        <v>63.6</v>
      </c>
      <c r="S26" s="14">
        <v>43</v>
      </c>
      <c r="U26" s="14"/>
      <c r="W26" s="265">
        <v>43989</v>
      </c>
      <c r="X26" s="14">
        <v>1717</v>
      </c>
      <c r="Y26" s="14">
        <v>1435</v>
      </c>
      <c r="Z26" s="14">
        <v>1518</v>
      </c>
      <c r="AA26" s="14">
        <v>1456</v>
      </c>
      <c r="AB26" s="14">
        <v>1467</v>
      </c>
      <c r="AC26" s="14">
        <f t="shared" si="3"/>
        <v>1518.6</v>
      </c>
      <c r="AD26" s="14">
        <v>1118</v>
      </c>
      <c r="AE26" s="14"/>
      <c r="AH26" s="265">
        <v>43989</v>
      </c>
      <c r="AI26" s="14">
        <f t="shared" si="4"/>
        <v>1794</v>
      </c>
      <c r="AJ26" s="14">
        <f t="shared" si="4"/>
        <v>1494</v>
      </c>
      <c r="AK26" s="14">
        <f t="shared" si="4"/>
        <v>1586</v>
      </c>
      <c r="AL26" s="14">
        <f t="shared" si="4"/>
        <v>1520</v>
      </c>
      <c r="AM26" s="14">
        <f t="shared" si="4"/>
        <v>1517</v>
      </c>
      <c r="AN26" s="14">
        <f t="shared" si="5"/>
        <v>1582.2</v>
      </c>
      <c r="AO26" s="14">
        <f t="shared" si="6"/>
        <v>1161</v>
      </c>
      <c r="AP26" s="14"/>
      <c r="AR26" s="265">
        <v>43989</v>
      </c>
      <c r="AS26" s="60"/>
      <c r="AT26" s="60"/>
      <c r="AU26" s="60"/>
      <c r="AV26" s="60"/>
      <c r="AW26" s="60"/>
      <c r="AX26" s="60"/>
      <c r="AY26" s="14"/>
      <c r="AZ26" s="60"/>
    </row>
    <row r="27" spans="2:52" s="6" customFormat="1" x14ac:dyDescent="0.2">
      <c r="B27" s="265">
        <v>43996</v>
      </c>
      <c r="C27" s="14">
        <v>1270</v>
      </c>
      <c r="D27" s="14">
        <v>1330</v>
      </c>
      <c r="E27" s="19">
        <v>1286</v>
      </c>
      <c r="F27" s="14">
        <v>1158</v>
      </c>
      <c r="G27" s="14">
        <v>1144</v>
      </c>
      <c r="H27" s="14">
        <f t="shared" si="1"/>
        <v>1237.5999999999999</v>
      </c>
      <c r="I27" s="14">
        <v>885</v>
      </c>
      <c r="L27" s="265">
        <v>43996</v>
      </c>
      <c r="M27" s="14">
        <v>70</v>
      </c>
      <c r="N27" s="14">
        <v>77</v>
      </c>
      <c r="O27" s="14">
        <v>74</v>
      </c>
      <c r="P27" s="14">
        <v>63</v>
      </c>
      <c r="Q27" s="14">
        <v>58</v>
      </c>
      <c r="R27" s="14">
        <f t="shared" si="2"/>
        <v>68.400000000000006</v>
      </c>
      <c r="S27" s="14">
        <v>40</v>
      </c>
      <c r="U27" s="14"/>
      <c r="W27" s="265">
        <v>43996</v>
      </c>
      <c r="X27" s="14">
        <v>1556</v>
      </c>
      <c r="Y27" s="14">
        <v>1706</v>
      </c>
      <c r="Z27" s="14">
        <v>1601</v>
      </c>
      <c r="AA27" s="14">
        <v>1454</v>
      </c>
      <c r="AB27" s="14">
        <v>1463</v>
      </c>
      <c r="AC27" s="14">
        <f t="shared" si="3"/>
        <v>1556</v>
      </c>
      <c r="AD27" s="14">
        <v>1128</v>
      </c>
      <c r="AE27" s="14"/>
      <c r="AH27" s="265">
        <v>43996</v>
      </c>
      <c r="AI27" s="14">
        <f t="shared" si="4"/>
        <v>1626</v>
      </c>
      <c r="AJ27" s="14">
        <f t="shared" si="4"/>
        <v>1783</v>
      </c>
      <c r="AK27" s="14">
        <f t="shared" si="4"/>
        <v>1675</v>
      </c>
      <c r="AL27" s="14">
        <f t="shared" si="4"/>
        <v>1517</v>
      </c>
      <c r="AM27" s="14">
        <f t="shared" si="4"/>
        <v>1521</v>
      </c>
      <c r="AN27" s="14">
        <f t="shared" si="5"/>
        <v>1624.4</v>
      </c>
      <c r="AO27" s="14">
        <f t="shared" si="6"/>
        <v>1168</v>
      </c>
      <c r="AP27" s="14"/>
      <c r="AR27" s="265">
        <v>43996</v>
      </c>
      <c r="AS27" s="60"/>
      <c r="AT27" s="60"/>
      <c r="AU27" s="60"/>
      <c r="AV27" s="60"/>
      <c r="AW27" s="60"/>
      <c r="AX27" s="60"/>
      <c r="AY27" s="14"/>
      <c r="AZ27" s="60"/>
    </row>
    <row r="28" spans="2:52" s="6" customFormat="1" x14ac:dyDescent="0.2">
      <c r="B28" s="265">
        <v>44003</v>
      </c>
      <c r="C28" s="14">
        <v>1209</v>
      </c>
      <c r="D28" s="14">
        <v>1124</v>
      </c>
      <c r="E28" s="19">
        <v>1413</v>
      </c>
      <c r="F28" s="14">
        <v>1372</v>
      </c>
      <c r="G28" s="14">
        <v>1293</v>
      </c>
      <c r="H28" s="14">
        <f t="shared" si="1"/>
        <v>1282.2</v>
      </c>
      <c r="I28" s="14">
        <v>995</v>
      </c>
      <c r="L28" s="265">
        <v>44003</v>
      </c>
      <c r="M28" s="14">
        <v>66</v>
      </c>
      <c r="N28" s="14">
        <v>61</v>
      </c>
      <c r="O28" s="14">
        <v>75</v>
      </c>
      <c r="P28" s="14">
        <v>70</v>
      </c>
      <c r="Q28" s="14">
        <v>66</v>
      </c>
      <c r="R28" s="14">
        <f t="shared" si="2"/>
        <v>67.599999999999994</v>
      </c>
      <c r="S28" s="14">
        <v>43</v>
      </c>
      <c r="U28" s="14"/>
      <c r="W28" s="265">
        <v>44003</v>
      </c>
      <c r="X28" s="14">
        <v>1499</v>
      </c>
      <c r="Y28" s="14">
        <v>1425</v>
      </c>
      <c r="Z28" s="14">
        <v>1760</v>
      </c>
      <c r="AA28" s="14">
        <v>1683</v>
      </c>
      <c r="AB28" s="14">
        <v>1604</v>
      </c>
      <c r="AC28" s="14">
        <f t="shared" si="3"/>
        <v>1594.2</v>
      </c>
      <c r="AD28" s="14">
        <v>1266</v>
      </c>
      <c r="AE28" s="14"/>
      <c r="AH28" s="265">
        <v>44003</v>
      </c>
      <c r="AI28" s="14">
        <f t="shared" si="4"/>
        <v>1565</v>
      </c>
      <c r="AJ28" s="14">
        <f t="shared" si="4"/>
        <v>1486</v>
      </c>
      <c r="AK28" s="14">
        <f t="shared" si="4"/>
        <v>1835</v>
      </c>
      <c r="AL28" s="14">
        <f t="shared" si="4"/>
        <v>1753</v>
      </c>
      <c r="AM28" s="14">
        <f t="shared" si="4"/>
        <v>1670</v>
      </c>
      <c r="AN28" s="14">
        <f t="shared" si="5"/>
        <v>1661.8</v>
      </c>
      <c r="AO28" s="14">
        <f t="shared" si="6"/>
        <v>1309</v>
      </c>
      <c r="AP28" s="14"/>
      <c r="AR28" s="265">
        <v>44003</v>
      </c>
      <c r="AS28" s="60"/>
      <c r="AT28" s="60"/>
      <c r="AU28" s="60"/>
      <c r="AV28" s="60"/>
      <c r="AW28" s="60"/>
      <c r="AX28" s="60"/>
      <c r="AY28" s="14"/>
      <c r="AZ28" s="60"/>
    </row>
    <row r="29" spans="2:52" s="6" customFormat="1" x14ac:dyDescent="0.2">
      <c r="B29" s="265">
        <v>44010</v>
      </c>
      <c r="C29" s="14">
        <v>1256</v>
      </c>
      <c r="D29" s="14">
        <v>1284</v>
      </c>
      <c r="E29" s="19">
        <v>1410</v>
      </c>
      <c r="F29" s="14">
        <v>1405</v>
      </c>
      <c r="G29" s="14">
        <v>1320</v>
      </c>
      <c r="H29" s="14">
        <f t="shared" si="1"/>
        <v>1335</v>
      </c>
      <c r="I29" s="14">
        <v>1076</v>
      </c>
      <c r="L29" s="265">
        <v>44010</v>
      </c>
      <c r="M29" s="14">
        <v>66</v>
      </c>
      <c r="N29" s="14">
        <v>74</v>
      </c>
      <c r="O29" s="14">
        <v>79</v>
      </c>
      <c r="P29" s="14">
        <v>61</v>
      </c>
      <c r="Q29" s="14">
        <v>87</v>
      </c>
      <c r="R29" s="14">
        <f t="shared" si="2"/>
        <v>73.400000000000006</v>
      </c>
      <c r="S29" s="14">
        <v>50</v>
      </c>
      <c r="U29" s="14"/>
      <c r="W29" s="265">
        <v>44010</v>
      </c>
      <c r="X29" s="14">
        <v>1553</v>
      </c>
      <c r="Y29" s="14">
        <v>1639</v>
      </c>
      <c r="Z29" s="14">
        <v>1799</v>
      </c>
      <c r="AA29" s="14">
        <v>1744</v>
      </c>
      <c r="AB29" s="14">
        <v>1694</v>
      </c>
      <c r="AC29" s="14">
        <f t="shared" si="3"/>
        <v>1685.8</v>
      </c>
      <c r="AD29" s="14">
        <v>1373</v>
      </c>
      <c r="AE29" s="14"/>
      <c r="AH29" s="265">
        <v>44010</v>
      </c>
      <c r="AI29" s="14">
        <f t="shared" si="4"/>
        <v>1619</v>
      </c>
      <c r="AJ29" s="14">
        <f t="shared" si="4"/>
        <v>1713</v>
      </c>
      <c r="AK29" s="14">
        <f t="shared" si="4"/>
        <v>1878</v>
      </c>
      <c r="AL29" s="14">
        <f t="shared" si="4"/>
        <v>1805</v>
      </c>
      <c r="AM29" s="14">
        <f t="shared" si="4"/>
        <v>1781</v>
      </c>
      <c r="AN29" s="14">
        <f t="shared" si="5"/>
        <v>1759.2</v>
      </c>
      <c r="AO29" s="14">
        <f t="shared" si="6"/>
        <v>1423</v>
      </c>
      <c r="AP29" s="14"/>
      <c r="AR29" s="265">
        <v>44010</v>
      </c>
      <c r="AS29" s="60"/>
      <c r="AT29" s="60"/>
      <c r="AU29" s="60"/>
      <c r="AV29" s="60"/>
      <c r="AW29" s="60"/>
      <c r="AX29" s="60"/>
      <c r="AY29" s="14"/>
      <c r="AZ29" s="60"/>
    </row>
    <row r="30" spans="2:52" s="6" customFormat="1" x14ac:dyDescent="0.2">
      <c r="B30" s="265">
        <v>44017</v>
      </c>
      <c r="C30" s="14">
        <v>1357</v>
      </c>
      <c r="D30" s="14">
        <v>1176</v>
      </c>
      <c r="E30" s="19">
        <v>1238</v>
      </c>
      <c r="F30" s="14">
        <v>1251</v>
      </c>
      <c r="G30" s="14">
        <v>1409</v>
      </c>
      <c r="H30" s="14">
        <f t="shared" si="1"/>
        <v>1286.2</v>
      </c>
      <c r="I30" s="14">
        <v>996</v>
      </c>
      <c r="L30" s="265">
        <v>44017</v>
      </c>
      <c r="M30" s="14">
        <v>84</v>
      </c>
      <c r="N30" s="14">
        <v>66</v>
      </c>
      <c r="O30" s="14">
        <v>80</v>
      </c>
      <c r="P30" s="14">
        <v>79</v>
      </c>
      <c r="Q30" s="14">
        <v>80</v>
      </c>
      <c r="R30" s="14">
        <f t="shared" si="2"/>
        <v>77.8</v>
      </c>
      <c r="S30" s="14">
        <v>51</v>
      </c>
      <c r="U30" s="14"/>
      <c r="W30" s="265">
        <v>44017</v>
      </c>
      <c r="X30" s="14">
        <v>1713</v>
      </c>
      <c r="Y30" s="14">
        <v>1490</v>
      </c>
      <c r="Z30" s="14">
        <v>1608</v>
      </c>
      <c r="AA30" s="14">
        <v>1633</v>
      </c>
      <c r="AB30" s="14">
        <v>1836</v>
      </c>
      <c r="AC30" s="14">
        <f t="shared" si="3"/>
        <v>1656</v>
      </c>
      <c r="AD30" s="14">
        <v>1266</v>
      </c>
      <c r="AE30" s="14"/>
      <c r="AH30" s="265">
        <v>44017</v>
      </c>
      <c r="AI30" s="14">
        <f t="shared" si="4"/>
        <v>1797</v>
      </c>
      <c r="AJ30" s="14">
        <f t="shared" si="4"/>
        <v>1556</v>
      </c>
      <c r="AK30" s="14">
        <f t="shared" si="4"/>
        <v>1688</v>
      </c>
      <c r="AL30" s="14">
        <f t="shared" si="4"/>
        <v>1712</v>
      </c>
      <c r="AM30" s="14">
        <f t="shared" si="4"/>
        <v>1916</v>
      </c>
      <c r="AN30" s="14">
        <f t="shared" si="5"/>
        <v>1733.8</v>
      </c>
      <c r="AO30" s="14">
        <f t="shared" si="6"/>
        <v>1317</v>
      </c>
      <c r="AP30" s="14"/>
      <c r="AR30" s="265">
        <v>44017</v>
      </c>
      <c r="AS30" s="60"/>
      <c r="AT30" s="60"/>
      <c r="AU30" s="60"/>
      <c r="AV30" s="60"/>
      <c r="AW30" s="60"/>
      <c r="AX30" s="60"/>
      <c r="AY30" s="14"/>
      <c r="AZ30" s="60"/>
    </row>
    <row r="31" spans="2:52" s="6" customFormat="1" x14ac:dyDescent="0.2">
      <c r="B31" s="265">
        <v>44024</v>
      </c>
      <c r="C31" s="14">
        <v>1270</v>
      </c>
      <c r="D31" s="14">
        <v>1339</v>
      </c>
      <c r="E31" s="19">
        <v>1399</v>
      </c>
      <c r="F31" s="14">
        <v>1291</v>
      </c>
      <c r="G31" s="14">
        <v>1237</v>
      </c>
      <c r="H31" s="14">
        <f t="shared" si="1"/>
        <v>1307.2</v>
      </c>
      <c r="I31" s="14"/>
      <c r="J31" s="14"/>
      <c r="L31" s="265">
        <v>44024</v>
      </c>
      <c r="M31" s="14">
        <v>90</v>
      </c>
      <c r="N31" s="14">
        <v>88</v>
      </c>
      <c r="O31" s="14">
        <v>73</v>
      </c>
      <c r="P31" s="14">
        <v>86</v>
      </c>
      <c r="Q31" s="14">
        <v>83</v>
      </c>
      <c r="R31" s="14">
        <f t="shared" si="2"/>
        <v>84</v>
      </c>
      <c r="S31" s="14"/>
      <c r="T31" s="14"/>
      <c r="U31" s="14"/>
      <c r="W31" s="265">
        <v>44024</v>
      </c>
      <c r="X31" s="14">
        <v>1611</v>
      </c>
      <c r="Y31" s="14">
        <v>1701</v>
      </c>
      <c r="Z31" s="14">
        <v>1810</v>
      </c>
      <c r="AA31" s="14">
        <v>1654</v>
      </c>
      <c r="AB31" s="14">
        <v>1585</v>
      </c>
      <c r="AC31" s="14">
        <f t="shared" si="3"/>
        <v>1672.2</v>
      </c>
      <c r="AD31" s="14"/>
      <c r="AE31" s="14"/>
      <c r="AH31" s="265">
        <v>44024</v>
      </c>
      <c r="AI31" s="14">
        <f t="shared" si="4"/>
        <v>1701</v>
      </c>
      <c r="AJ31" s="14">
        <f t="shared" si="4"/>
        <v>1789</v>
      </c>
      <c r="AK31" s="14">
        <f t="shared" si="4"/>
        <v>1883</v>
      </c>
      <c r="AL31" s="14">
        <f t="shared" si="4"/>
        <v>1740</v>
      </c>
      <c r="AM31" s="14">
        <f t="shared" si="4"/>
        <v>1668</v>
      </c>
      <c r="AN31" s="14">
        <f t="shared" si="5"/>
        <v>1756.2</v>
      </c>
      <c r="AO31" s="14">
        <f t="shared" si="6"/>
        <v>0</v>
      </c>
      <c r="AP31" s="14"/>
      <c r="AR31" s="265">
        <v>44024</v>
      </c>
      <c r="AS31" s="60"/>
      <c r="AT31" s="60"/>
      <c r="AU31" s="60"/>
      <c r="AV31" s="60"/>
      <c r="AW31" s="60"/>
      <c r="AX31" s="60"/>
      <c r="AY31" s="14"/>
      <c r="AZ31" s="60"/>
    </row>
    <row r="32" spans="2:52" s="6" customFormat="1" x14ac:dyDescent="0.2">
      <c r="B32" s="265">
        <v>44031</v>
      </c>
      <c r="C32" s="14">
        <v>1073</v>
      </c>
      <c r="D32" s="14">
        <v>1072</v>
      </c>
      <c r="E32" s="19">
        <v>1133</v>
      </c>
      <c r="F32" s="14">
        <v>1044</v>
      </c>
      <c r="G32" s="14">
        <v>1173</v>
      </c>
      <c r="H32" s="14">
        <f t="shared" si="1"/>
        <v>1099</v>
      </c>
      <c r="I32" s="14"/>
      <c r="J32" s="14"/>
      <c r="L32" s="265">
        <v>44031</v>
      </c>
      <c r="M32" s="14">
        <v>82</v>
      </c>
      <c r="N32" s="14">
        <v>75</v>
      </c>
      <c r="O32" s="14">
        <v>96</v>
      </c>
      <c r="P32" s="14">
        <v>67</v>
      </c>
      <c r="Q32" s="14">
        <v>69</v>
      </c>
      <c r="R32" s="14">
        <f t="shared" si="2"/>
        <v>77.8</v>
      </c>
      <c r="S32" s="14"/>
      <c r="T32" s="14"/>
      <c r="U32" s="14"/>
      <c r="W32" s="265">
        <v>44031</v>
      </c>
      <c r="X32" s="14">
        <v>1405</v>
      </c>
      <c r="Y32" s="14">
        <v>1468</v>
      </c>
      <c r="Z32" s="14">
        <v>1557</v>
      </c>
      <c r="AA32" s="14">
        <v>1366</v>
      </c>
      <c r="AB32" s="14">
        <v>1486</v>
      </c>
      <c r="AC32" s="14">
        <f t="shared" si="3"/>
        <v>1456.4</v>
      </c>
      <c r="AD32" s="14"/>
      <c r="AE32" s="14"/>
      <c r="AH32" s="265">
        <v>44031</v>
      </c>
      <c r="AI32" s="14">
        <f t="shared" si="4"/>
        <v>1487</v>
      </c>
      <c r="AJ32" s="14">
        <f t="shared" si="4"/>
        <v>1543</v>
      </c>
      <c r="AK32" s="14">
        <f t="shared" si="4"/>
        <v>1653</v>
      </c>
      <c r="AL32" s="14">
        <f t="shared" si="4"/>
        <v>1433</v>
      </c>
      <c r="AM32" s="14">
        <f t="shared" si="4"/>
        <v>1555</v>
      </c>
      <c r="AN32" s="14">
        <f t="shared" si="5"/>
        <v>1534.2</v>
      </c>
      <c r="AO32" s="14">
        <f t="shared" si="6"/>
        <v>0</v>
      </c>
      <c r="AP32" s="14"/>
      <c r="AR32" s="265">
        <v>44031</v>
      </c>
      <c r="AS32" s="60"/>
      <c r="AT32" s="60"/>
      <c r="AU32" s="60"/>
      <c r="AV32" s="60"/>
      <c r="AW32" s="60"/>
      <c r="AX32" s="60"/>
      <c r="AY32" s="14"/>
      <c r="AZ32" s="60"/>
    </row>
    <row r="33" spans="2:52" s="6" customFormat="1" x14ac:dyDescent="0.2">
      <c r="B33" s="265">
        <v>44038</v>
      </c>
      <c r="C33" s="14">
        <v>1077</v>
      </c>
      <c r="D33" s="14">
        <v>1091</v>
      </c>
      <c r="E33" s="19">
        <v>1123</v>
      </c>
      <c r="F33" s="14">
        <v>1041</v>
      </c>
      <c r="G33" s="14">
        <v>1047</v>
      </c>
      <c r="H33" s="14">
        <f t="shared" si="1"/>
        <v>1075.8</v>
      </c>
      <c r="I33" s="14"/>
      <c r="J33" s="14"/>
      <c r="L33" s="265">
        <v>44038</v>
      </c>
      <c r="M33" s="14">
        <v>61</v>
      </c>
      <c r="N33" s="14">
        <v>94</v>
      </c>
      <c r="O33" s="14">
        <v>72</v>
      </c>
      <c r="P33" s="14">
        <v>64</v>
      </c>
      <c r="Q33" s="14">
        <v>69</v>
      </c>
      <c r="R33" s="14">
        <f t="shared" si="2"/>
        <v>72</v>
      </c>
      <c r="S33" s="14"/>
      <c r="T33" s="14"/>
      <c r="U33" s="14"/>
      <c r="W33" s="265">
        <v>44038</v>
      </c>
      <c r="X33" s="14">
        <v>1466</v>
      </c>
      <c r="Y33" s="14">
        <v>1420</v>
      </c>
      <c r="Z33" s="14">
        <v>1423</v>
      </c>
      <c r="AA33" s="14">
        <v>1312</v>
      </c>
      <c r="AB33" s="14">
        <v>1347</v>
      </c>
      <c r="AC33" s="14">
        <f t="shared" si="3"/>
        <v>1393.6</v>
      </c>
      <c r="AD33" s="14"/>
      <c r="AE33" s="14"/>
      <c r="AH33" s="265">
        <v>44038</v>
      </c>
      <c r="AI33" s="14">
        <f t="shared" si="4"/>
        <v>1527</v>
      </c>
      <c r="AJ33" s="14">
        <f t="shared" si="4"/>
        <v>1514</v>
      </c>
      <c r="AK33" s="14">
        <f t="shared" si="4"/>
        <v>1495</v>
      </c>
      <c r="AL33" s="14">
        <f t="shared" si="4"/>
        <v>1376</v>
      </c>
      <c r="AM33" s="14">
        <f t="shared" si="4"/>
        <v>1416</v>
      </c>
      <c r="AN33" s="14">
        <f t="shared" si="5"/>
        <v>1465.6</v>
      </c>
      <c r="AO33" s="14">
        <f t="shared" si="6"/>
        <v>0</v>
      </c>
      <c r="AP33" s="14"/>
      <c r="AR33" s="265">
        <v>44038</v>
      </c>
      <c r="AS33" s="60"/>
      <c r="AT33" s="60"/>
      <c r="AU33" s="60"/>
      <c r="AV33" s="60"/>
      <c r="AW33" s="60"/>
      <c r="AX33" s="60"/>
      <c r="AY33" s="14"/>
      <c r="AZ33" s="60"/>
    </row>
    <row r="34" spans="2:52" s="6" customFormat="1" x14ac:dyDescent="0.2">
      <c r="B34" s="265">
        <v>44045</v>
      </c>
      <c r="C34" s="14">
        <v>996</v>
      </c>
      <c r="D34" s="14">
        <v>1087</v>
      </c>
      <c r="E34" s="19">
        <v>1030</v>
      </c>
      <c r="F34" s="14">
        <v>1046</v>
      </c>
      <c r="G34" s="14">
        <v>990</v>
      </c>
      <c r="H34" s="14">
        <f t="shared" si="1"/>
        <v>1029.8</v>
      </c>
      <c r="I34" s="14"/>
      <c r="J34" s="14"/>
      <c r="L34" s="265">
        <v>44045</v>
      </c>
      <c r="M34" s="14">
        <v>85</v>
      </c>
      <c r="N34" s="14">
        <v>67</v>
      </c>
      <c r="O34" s="14">
        <v>76</v>
      </c>
      <c r="P34" s="14">
        <v>66</v>
      </c>
      <c r="Q34" s="14">
        <v>63</v>
      </c>
      <c r="R34" s="14">
        <f t="shared" si="2"/>
        <v>71.400000000000006</v>
      </c>
      <c r="S34" s="14"/>
      <c r="T34" s="14"/>
      <c r="U34" s="14"/>
      <c r="W34" s="265">
        <v>44045</v>
      </c>
      <c r="X34" s="14">
        <v>1294</v>
      </c>
      <c r="Y34" s="14">
        <v>1386</v>
      </c>
      <c r="Z34" s="14">
        <v>1359</v>
      </c>
      <c r="AA34" s="14">
        <v>1360</v>
      </c>
      <c r="AB34" s="14">
        <v>1302</v>
      </c>
      <c r="AC34" s="14">
        <f t="shared" si="3"/>
        <v>1340.2</v>
      </c>
      <c r="AD34" s="14"/>
      <c r="AE34" s="14"/>
      <c r="AH34" s="265">
        <v>44045</v>
      </c>
      <c r="AI34" s="14">
        <f t="shared" si="4"/>
        <v>1379</v>
      </c>
      <c r="AJ34" s="14">
        <f t="shared" si="4"/>
        <v>1453</v>
      </c>
      <c r="AK34" s="14">
        <f t="shared" si="4"/>
        <v>1435</v>
      </c>
      <c r="AL34" s="14">
        <f t="shared" si="4"/>
        <v>1426</v>
      </c>
      <c r="AM34" s="14">
        <f t="shared" si="4"/>
        <v>1365</v>
      </c>
      <c r="AN34" s="14">
        <f t="shared" si="5"/>
        <v>1411.6</v>
      </c>
      <c r="AO34" s="14">
        <f t="shared" si="6"/>
        <v>0</v>
      </c>
      <c r="AP34" s="14"/>
      <c r="AR34" s="265">
        <v>44045</v>
      </c>
      <c r="AS34" s="60"/>
      <c r="AT34" s="60"/>
      <c r="AU34" s="60"/>
      <c r="AV34" s="60"/>
      <c r="AW34" s="60"/>
      <c r="AX34" s="60"/>
      <c r="AY34" s="14"/>
      <c r="AZ34" s="60"/>
    </row>
    <row r="35" spans="2:52" s="6" customFormat="1" x14ac:dyDescent="0.2">
      <c r="B35" s="265">
        <v>44052</v>
      </c>
      <c r="C35" s="14">
        <v>983</v>
      </c>
      <c r="D35" s="14">
        <v>988</v>
      </c>
      <c r="E35" s="19">
        <v>1027</v>
      </c>
      <c r="F35" s="14">
        <v>908</v>
      </c>
      <c r="G35" s="14">
        <v>984</v>
      </c>
      <c r="H35" s="14">
        <f t="shared" si="1"/>
        <v>978</v>
      </c>
      <c r="I35" s="14"/>
      <c r="J35" s="14"/>
      <c r="L35" s="265">
        <v>44052</v>
      </c>
      <c r="M35" s="14">
        <v>84</v>
      </c>
      <c r="N35" s="14">
        <v>79</v>
      </c>
      <c r="O35" s="14">
        <v>63</v>
      </c>
      <c r="P35" s="14">
        <v>50</v>
      </c>
      <c r="Q35" s="14">
        <v>75</v>
      </c>
      <c r="R35" s="14">
        <f t="shared" si="2"/>
        <v>70.2</v>
      </c>
      <c r="S35" s="14"/>
      <c r="T35" s="14"/>
      <c r="U35" s="14"/>
      <c r="W35" s="265">
        <v>44052</v>
      </c>
      <c r="X35" s="14">
        <v>1258</v>
      </c>
      <c r="Y35" s="14">
        <v>1278</v>
      </c>
      <c r="Z35" s="14">
        <v>1285</v>
      </c>
      <c r="AA35" s="14">
        <v>1195</v>
      </c>
      <c r="AB35" s="14">
        <v>1271</v>
      </c>
      <c r="AC35" s="14">
        <f t="shared" si="3"/>
        <v>1257.4000000000001</v>
      </c>
      <c r="AD35" s="14"/>
      <c r="AE35" s="14"/>
      <c r="AH35" s="265">
        <v>44052</v>
      </c>
      <c r="AI35" s="14">
        <f t="shared" si="4"/>
        <v>1342</v>
      </c>
      <c r="AJ35" s="14">
        <f t="shared" si="4"/>
        <v>1357</v>
      </c>
      <c r="AK35" s="14">
        <f t="shared" si="4"/>
        <v>1348</v>
      </c>
      <c r="AL35" s="14">
        <f t="shared" si="4"/>
        <v>1245</v>
      </c>
      <c r="AM35" s="14">
        <f t="shared" si="4"/>
        <v>1346</v>
      </c>
      <c r="AN35" s="14">
        <f t="shared" si="5"/>
        <v>1327.6</v>
      </c>
      <c r="AO35" s="14">
        <f t="shared" si="6"/>
        <v>0</v>
      </c>
      <c r="AP35" s="14"/>
      <c r="AR35" s="265">
        <v>44052</v>
      </c>
      <c r="AS35" s="60"/>
      <c r="AT35" s="60"/>
      <c r="AU35" s="60"/>
      <c r="AV35" s="60"/>
      <c r="AW35" s="60"/>
      <c r="AX35" s="60"/>
      <c r="AY35" s="14"/>
      <c r="AZ35" s="60"/>
    </row>
    <row r="36" spans="2:52" s="6" customFormat="1" x14ac:dyDescent="0.2">
      <c r="B36" s="265">
        <v>44059</v>
      </c>
      <c r="C36" s="14">
        <v>925</v>
      </c>
      <c r="D36" s="14">
        <v>846</v>
      </c>
      <c r="E36" s="19">
        <v>965</v>
      </c>
      <c r="F36" s="14">
        <v>891</v>
      </c>
      <c r="G36" s="14">
        <v>874</v>
      </c>
      <c r="H36" s="14">
        <f t="shared" si="1"/>
        <v>900.2</v>
      </c>
      <c r="I36" s="14"/>
      <c r="J36" s="14"/>
      <c r="L36" s="265">
        <v>44059</v>
      </c>
      <c r="M36" s="14">
        <v>54</v>
      </c>
      <c r="N36" s="14">
        <v>69</v>
      </c>
      <c r="O36" s="14">
        <v>81</v>
      </c>
      <c r="P36" s="14">
        <v>71</v>
      </c>
      <c r="Q36" s="14">
        <v>61</v>
      </c>
      <c r="R36" s="14">
        <f t="shared" si="2"/>
        <v>67.2</v>
      </c>
      <c r="S36" s="14"/>
      <c r="T36" s="14"/>
      <c r="U36" s="14"/>
      <c r="W36" s="265">
        <v>44059</v>
      </c>
      <c r="X36" s="14">
        <v>1201</v>
      </c>
      <c r="Y36" s="14">
        <v>1156</v>
      </c>
      <c r="Z36" s="14">
        <v>1245</v>
      </c>
      <c r="AA36" s="14">
        <v>1178</v>
      </c>
      <c r="AB36" s="14">
        <v>1173</v>
      </c>
      <c r="AC36" s="14">
        <f t="shared" si="3"/>
        <v>1190.5999999999999</v>
      </c>
      <c r="AD36" s="14"/>
      <c r="AE36" s="14"/>
      <c r="AH36" s="265">
        <v>44059</v>
      </c>
      <c r="AI36" s="14">
        <f t="shared" si="4"/>
        <v>1255</v>
      </c>
      <c r="AJ36" s="14">
        <f t="shared" si="4"/>
        <v>1225</v>
      </c>
      <c r="AK36" s="14">
        <f t="shared" si="4"/>
        <v>1326</v>
      </c>
      <c r="AL36" s="14">
        <f t="shared" si="4"/>
        <v>1249</v>
      </c>
      <c r="AM36" s="14">
        <f t="shared" si="4"/>
        <v>1234</v>
      </c>
      <c r="AN36" s="14">
        <f t="shared" si="5"/>
        <v>1257.8</v>
      </c>
      <c r="AO36" s="14">
        <f t="shared" si="6"/>
        <v>0</v>
      </c>
      <c r="AP36" s="14"/>
      <c r="AR36" s="265">
        <v>44059</v>
      </c>
      <c r="AS36" s="60"/>
      <c r="AT36" s="60"/>
      <c r="AU36" s="60"/>
      <c r="AV36" s="60"/>
      <c r="AW36" s="60"/>
      <c r="AX36" s="60"/>
      <c r="AY36" s="14"/>
      <c r="AZ36" s="60"/>
    </row>
    <row r="37" spans="2:52" s="6" customFormat="1" x14ac:dyDescent="0.2">
      <c r="B37" s="265">
        <v>44066</v>
      </c>
      <c r="C37" s="14">
        <v>905</v>
      </c>
      <c r="D37" s="14">
        <v>832</v>
      </c>
      <c r="E37" s="19">
        <v>879</v>
      </c>
      <c r="F37" s="14">
        <v>897</v>
      </c>
      <c r="G37" s="14">
        <v>934</v>
      </c>
      <c r="H37" s="14">
        <f t="shared" si="1"/>
        <v>889.4</v>
      </c>
      <c r="I37" s="14"/>
      <c r="J37" s="14"/>
      <c r="L37" s="265">
        <v>44066</v>
      </c>
      <c r="M37" s="14">
        <v>74</v>
      </c>
      <c r="N37" s="14">
        <v>55</v>
      </c>
      <c r="O37" s="14">
        <v>58</v>
      </c>
      <c r="P37" s="14">
        <v>54</v>
      </c>
      <c r="Q37" s="14">
        <v>67</v>
      </c>
      <c r="R37" s="14">
        <f t="shared" si="2"/>
        <v>61.6</v>
      </c>
      <c r="S37" s="14"/>
      <c r="T37" s="14"/>
      <c r="U37" s="14"/>
      <c r="W37" s="265">
        <v>44066</v>
      </c>
      <c r="X37" s="14">
        <v>1191</v>
      </c>
      <c r="Y37" s="14">
        <v>1116</v>
      </c>
      <c r="Z37" s="14">
        <v>1202</v>
      </c>
      <c r="AA37" s="14">
        <v>1163</v>
      </c>
      <c r="AB37" s="14">
        <v>1248</v>
      </c>
      <c r="AC37" s="14">
        <f t="shared" si="3"/>
        <v>1184</v>
      </c>
      <c r="AD37" s="14"/>
      <c r="AE37" s="14"/>
      <c r="AH37" s="265">
        <v>44066</v>
      </c>
      <c r="AI37" s="14">
        <f t="shared" si="4"/>
        <v>1265</v>
      </c>
      <c r="AJ37" s="14">
        <f t="shared" si="4"/>
        <v>1171</v>
      </c>
      <c r="AK37" s="14">
        <f t="shared" si="4"/>
        <v>1260</v>
      </c>
      <c r="AL37" s="14">
        <f t="shared" si="4"/>
        <v>1217</v>
      </c>
      <c r="AM37" s="14">
        <f t="shared" si="4"/>
        <v>1315</v>
      </c>
      <c r="AN37" s="14">
        <f t="shared" si="5"/>
        <v>1245.5999999999999</v>
      </c>
      <c r="AO37" s="14">
        <f t="shared" si="6"/>
        <v>0</v>
      </c>
      <c r="AP37" s="14"/>
      <c r="AR37" s="265">
        <v>44066</v>
      </c>
      <c r="AS37" s="60"/>
      <c r="AT37" s="60"/>
      <c r="AU37" s="60"/>
      <c r="AV37" s="60"/>
      <c r="AW37" s="60"/>
      <c r="AX37" s="60"/>
      <c r="AY37" s="14"/>
      <c r="AZ37" s="60"/>
    </row>
    <row r="38" spans="2:52" s="6" customFormat="1" x14ac:dyDescent="0.2">
      <c r="B38" s="265">
        <v>44073</v>
      </c>
      <c r="C38" s="14">
        <v>1031</v>
      </c>
      <c r="D38" s="14">
        <v>1046</v>
      </c>
      <c r="E38" s="19">
        <v>954</v>
      </c>
      <c r="F38" s="14">
        <v>1011</v>
      </c>
      <c r="G38" s="14">
        <v>1024</v>
      </c>
      <c r="H38" s="14">
        <f t="shared" si="1"/>
        <v>1013.2</v>
      </c>
      <c r="I38" s="14"/>
      <c r="J38" s="14"/>
      <c r="L38" s="265">
        <v>44073</v>
      </c>
      <c r="M38" s="14">
        <v>82</v>
      </c>
      <c r="N38" s="14">
        <v>69</v>
      </c>
      <c r="O38" s="14">
        <v>63</v>
      </c>
      <c r="P38" s="14">
        <v>47</v>
      </c>
      <c r="Q38" s="14">
        <v>67</v>
      </c>
      <c r="R38" s="14">
        <f t="shared" si="2"/>
        <v>65.599999999999994</v>
      </c>
      <c r="S38" s="14"/>
      <c r="T38" s="14"/>
      <c r="U38" s="14"/>
      <c r="W38" s="265">
        <v>44073</v>
      </c>
      <c r="X38" s="14">
        <v>1348</v>
      </c>
      <c r="Y38" s="14">
        <v>1361</v>
      </c>
      <c r="Z38" s="14">
        <v>1204</v>
      </c>
      <c r="AA38" s="14">
        <v>1269</v>
      </c>
      <c r="AB38" s="14">
        <v>1322</v>
      </c>
      <c r="AC38" s="14">
        <f t="shared" si="3"/>
        <v>1300.8</v>
      </c>
      <c r="AD38" s="14"/>
      <c r="AE38" s="14"/>
      <c r="AH38" s="265">
        <v>44073</v>
      </c>
      <c r="AI38" s="14">
        <f t="shared" si="4"/>
        <v>1430</v>
      </c>
      <c r="AJ38" s="14">
        <f t="shared" si="4"/>
        <v>1430</v>
      </c>
      <c r="AK38" s="14">
        <f t="shared" si="4"/>
        <v>1267</v>
      </c>
      <c r="AL38" s="14">
        <f t="shared" si="4"/>
        <v>1316</v>
      </c>
      <c r="AM38" s="14">
        <f t="shared" si="4"/>
        <v>1389</v>
      </c>
      <c r="AN38" s="14">
        <f t="shared" si="5"/>
        <v>1366.4</v>
      </c>
      <c r="AO38" s="14">
        <f t="shared" si="6"/>
        <v>0</v>
      </c>
      <c r="AP38" s="14"/>
      <c r="AR38" s="265">
        <v>44073</v>
      </c>
      <c r="AS38" s="60"/>
      <c r="AT38" s="60"/>
      <c r="AU38" s="60"/>
      <c r="AV38" s="60"/>
      <c r="AW38" s="60"/>
      <c r="AX38" s="60"/>
      <c r="AY38" s="14"/>
      <c r="AZ38" s="60"/>
    </row>
    <row r="39" spans="2:52" s="6" customFormat="1" x14ac:dyDescent="0.2">
      <c r="B39" s="265">
        <v>44080</v>
      </c>
      <c r="C39" s="14">
        <v>1014</v>
      </c>
      <c r="D39" s="14">
        <v>1099</v>
      </c>
      <c r="E39" s="19">
        <v>1041</v>
      </c>
      <c r="F39" s="14">
        <v>1161</v>
      </c>
      <c r="G39" s="14">
        <v>1192</v>
      </c>
      <c r="H39" s="14">
        <f t="shared" si="1"/>
        <v>1101.4000000000001</v>
      </c>
      <c r="I39" s="14"/>
      <c r="J39" s="14"/>
      <c r="L39" s="265">
        <v>44080</v>
      </c>
      <c r="M39" s="14">
        <v>62</v>
      </c>
      <c r="N39" s="14">
        <v>74</v>
      </c>
      <c r="O39" s="14">
        <v>70</v>
      </c>
      <c r="P39" s="14">
        <v>78</v>
      </c>
      <c r="Q39" s="14">
        <v>65</v>
      </c>
      <c r="R39" s="14">
        <f t="shared" si="2"/>
        <v>69.8</v>
      </c>
      <c r="S39" s="14"/>
      <c r="T39" s="14"/>
      <c r="U39" s="14"/>
      <c r="W39" s="265">
        <v>44080</v>
      </c>
      <c r="X39" s="14">
        <v>1303</v>
      </c>
      <c r="Y39" s="14">
        <v>1361</v>
      </c>
      <c r="Z39" s="14">
        <v>1340</v>
      </c>
      <c r="AA39" s="14">
        <v>1444</v>
      </c>
      <c r="AB39" s="14">
        <v>1477</v>
      </c>
      <c r="AC39" s="14">
        <f t="shared" si="3"/>
        <v>1385</v>
      </c>
      <c r="AD39" s="14"/>
      <c r="AE39" s="14"/>
      <c r="AH39" s="265">
        <v>44080</v>
      </c>
      <c r="AI39" s="14">
        <f t="shared" si="4"/>
        <v>1365</v>
      </c>
      <c r="AJ39" s="14">
        <f t="shared" si="4"/>
        <v>1435</v>
      </c>
      <c r="AK39" s="14">
        <f t="shared" si="4"/>
        <v>1410</v>
      </c>
      <c r="AL39" s="14">
        <f t="shared" si="4"/>
        <v>1522</v>
      </c>
      <c r="AM39" s="14">
        <f t="shared" si="4"/>
        <v>1542</v>
      </c>
      <c r="AN39" s="14">
        <f t="shared" si="5"/>
        <v>1454.8</v>
      </c>
      <c r="AO39" s="14">
        <f t="shared" si="6"/>
        <v>0</v>
      </c>
      <c r="AP39" s="14"/>
      <c r="AR39" s="265">
        <v>44080</v>
      </c>
      <c r="AS39" s="60"/>
      <c r="AT39" s="60"/>
      <c r="AU39" s="60"/>
      <c r="AV39" s="60"/>
      <c r="AW39" s="60"/>
      <c r="AX39" s="60"/>
      <c r="AY39" s="14"/>
      <c r="AZ39" s="60"/>
    </row>
    <row r="40" spans="2:52" s="6" customFormat="1" x14ac:dyDescent="0.2">
      <c r="B40" s="265">
        <v>44087</v>
      </c>
      <c r="C40" s="14">
        <v>1291</v>
      </c>
      <c r="D40" s="14">
        <v>1304</v>
      </c>
      <c r="E40" s="19">
        <v>1054</v>
      </c>
      <c r="F40" s="14">
        <v>1281</v>
      </c>
      <c r="G40" s="14">
        <v>1253</v>
      </c>
      <c r="H40" s="14">
        <f t="shared" si="1"/>
        <v>1236.5999999999999</v>
      </c>
      <c r="I40" s="14"/>
      <c r="J40" s="14"/>
      <c r="L40" s="265">
        <v>44087</v>
      </c>
      <c r="M40" s="14">
        <v>54</v>
      </c>
      <c r="N40" s="14">
        <v>91</v>
      </c>
      <c r="O40" s="14">
        <v>60</v>
      </c>
      <c r="P40" s="14">
        <v>87</v>
      </c>
      <c r="Q40" s="14">
        <v>77</v>
      </c>
      <c r="R40" s="14">
        <f t="shared" si="2"/>
        <v>73.8</v>
      </c>
      <c r="S40" s="14"/>
      <c r="T40" s="14"/>
      <c r="U40" s="14"/>
      <c r="W40" s="265">
        <v>44087</v>
      </c>
      <c r="X40" s="14">
        <v>1633</v>
      </c>
      <c r="Y40" s="14">
        <v>1584</v>
      </c>
      <c r="Z40" s="14">
        <v>1336</v>
      </c>
      <c r="AA40" s="14">
        <v>1583</v>
      </c>
      <c r="AB40" s="14">
        <v>1532</v>
      </c>
      <c r="AC40" s="14">
        <f t="shared" si="3"/>
        <v>1533.6</v>
      </c>
      <c r="AD40" s="14"/>
      <c r="AE40" s="14"/>
      <c r="AH40" s="265">
        <v>44087</v>
      </c>
      <c r="AI40" s="14">
        <f t="shared" si="4"/>
        <v>1687</v>
      </c>
      <c r="AJ40" s="14">
        <f t="shared" si="4"/>
        <v>1675</v>
      </c>
      <c r="AK40" s="14">
        <f t="shared" si="4"/>
        <v>1396</v>
      </c>
      <c r="AL40" s="14">
        <f t="shared" si="4"/>
        <v>1670</v>
      </c>
      <c r="AM40" s="14">
        <f t="shared" si="4"/>
        <v>1609</v>
      </c>
      <c r="AN40" s="14">
        <f t="shared" si="5"/>
        <v>1607.4</v>
      </c>
      <c r="AO40" s="14">
        <f t="shared" si="6"/>
        <v>0</v>
      </c>
      <c r="AP40" s="14"/>
      <c r="AR40" s="265">
        <v>44087</v>
      </c>
      <c r="AS40" s="60"/>
      <c r="AT40" s="60"/>
      <c r="AU40" s="60"/>
      <c r="AV40" s="60"/>
      <c r="AW40" s="60"/>
      <c r="AX40" s="60"/>
      <c r="AY40" s="14"/>
      <c r="AZ40" s="60"/>
    </row>
    <row r="41" spans="2:52" s="6" customFormat="1" x14ac:dyDescent="0.2">
      <c r="B41" s="265">
        <v>44094</v>
      </c>
      <c r="C41" s="14">
        <v>1195</v>
      </c>
      <c r="D41" s="14">
        <v>1155</v>
      </c>
      <c r="E41" s="19">
        <v>1169</v>
      </c>
      <c r="F41" s="14">
        <v>1288</v>
      </c>
      <c r="G41" s="14">
        <v>1243</v>
      </c>
      <c r="H41" s="14">
        <f t="shared" si="1"/>
        <v>1210</v>
      </c>
      <c r="I41" s="14"/>
      <c r="J41" s="14"/>
      <c r="L41" s="265">
        <v>44094</v>
      </c>
      <c r="M41" s="14">
        <v>55</v>
      </c>
      <c r="N41" s="14">
        <v>80</v>
      </c>
      <c r="O41" s="14">
        <v>63</v>
      </c>
      <c r="P41" s="14">
        <v>61</v>
      </c>
      <c r="Q41" s="14">
        <v>84</v>
      </c>
      <c r="R41" s="14">
        <f t="shared" si="2"/>
        <v>68.599999999999994</v>
      </c>
      <c r="S41" s="14"/>
      <c r="T41" s="14"/>
      <c r="U41" s="14"/>
      <c r="W41" s="265">
        <v>44094</v>
      </c>
      <c r="X41" s="14">
        <v>1472</v>
      </c>
      <c r="Y41" s="14">
        <v>1470</v>
      </c>
      <c r="Z41" s="14">
        <v>1424</v>
      </c>
      <c r="AA41" s="14">
        <v>1563</v>
      </c>
      <c r="AB41" s="14">
        <v>1514</v>
      </c>
      <c r="AC41" s="14">
        <f t="shared" si="3"/>
        <v>1488.6</v>
      </c>
      <c r="AD41" s="14"/>
      <c r="AE41" s="14"/>
      <c r="AH41" s="265">
        <v>44094</v>
      </c>
      <c r="AI41" s="14">
        <f t="shared" si="4"/>
        <v>1527</v>
      </c>
      <c r="AJ41" s="14">
        <f t="shared" si="4"/>
        <v>1550</v>
      </c>
      <c r="AK41" s="14">
        <f t="shared" si="4"/>
        <v>1487</v>
      </c>
      <c r="AL41" s="14">
        <f t="shared" si="4"/>
        <v>1624</v>
      </c>
      <c r="AM41" s="14">
        <f t="shared" si="4"/>
        <v>1598</v>
      </c>
      <c r="AN41" s="14">
        <f t="shared" si="5"/>
        <v>1557.2</v>
      </c>
      <c r="AO41" s="14">
        <f t="shared" si="6"/>
        <v>0</v>
      </c>
      <c r="AP41" s="14"/>
      <c r="AR41" s="265">
        <v>44094</v>
      </c>
      <c r="AS41" s="60"/>
      <c r="AT41" s="60"/>
      <c r="AU41" s="60"/>
      <c r="AV41" s="60"/>
      <c r="AW41" s="60"/>
      <c r="AX41" s="60"/>
      <c r="AY41" s="14"/>
      <c r="AZ41" s="60"/>
    </row>
    <row r="42" spans="2:52" s="6" customFormat="1" x14ac:dyDescent="0.2">
      <c r="B42" s="265">
        <v>44101</v>
      </c>
      <c r="C42" s="14">
        <v>1233</v>
      </c>
      <c r="D42" s="14">
        <v>1206</v>
      </c>
      <c r="E42" s="19">
        <v>1298</v>
      </c>
      <c r="F42" s="14">
        <v>1316</v>
      </c>
      <c r="G42" s="14">
        <v>1128</v>
      </c>
      <c r="H42" s="14">
        <f t="shared" si="1"/>
        <v>1236.2</v>
      </c>
      <c r="I42" s="14"/>
      <c r="J42" s="14"/>
      <c r="L42" s="265">
        <v>44101</v>
      </c>
      <c r="M42" s="14">
        <v>66</v>
      </c>
      <c r="N42" s="14">
        <v>71</v>
      </c>
      <c r="O42" s="14">
        <v>72</v>
      </c>
      <c r="P42" s="14">
        <v>77</v>
      </c>
      <c r="Q42" s="14">
        <v>65</v>
      </c>
      <c r="R42" s="14">
        <f t="shared" si="2"/>
        <v>70.2</v>
      </c>
      <c r="S42" s="14"/>
      <c r="T42" s="14"/>
      <c r="U42" s="14"/>
      <c r="W42" s="265">
        <v>44101</v>
      </c>
      <c r="X42" s="14">
        <v>1570</v>
      </c>
      <c r="Y42" s="14">
        <v>1523</v>
      </c>
      <c r="Z42" s="14">
        <v>1566</v>
      </c>
      <c r="AA42" s="14">
        <v>1610</v>
      </c>
      <c r="AB42" s="14">
        <v>1410</v>
      </c>
      <c r="AC42" s="14">
        <f t="shared" si="3"/>
        <v>1535.8</v>
      </c>
      <c r="AD42" s="14"/>
      <c r="AE42" s="14"/>
      <c r="AH42" s="265">
        <v>44101</v>
      </c>
      <c r="AI42" s="14">
        <f t="shared" si="4"/>
        <v>1636</v>
      </c>
      <c r="AJ42" s="14">
        <f t="shared" si="4"/>
        <v>1594</v>
      </c>
      <c r="AK42" s="14">
        <f t="shared" si="4"/>
        <v>1638</v>
      </c>
      <c r="AL42" s="14">
        <f t="shared" si="4"/>
        <v>1687</v>
      </c>
      <c r="AM42" s="14">
        <f t="shared" si="4"/>
        <v>1475</v>
      </c>
      <c r="AN42" s="14">
        <f t="shared" si="5"/>
        <v>1606</v>
      </c>
      <c r="AO42" s="14">
        <f t="shared" si="6"/>
        <v>0</v>
      </c>
      <c r="AP42" s="14"/>
      <c r="AR42" s="265">
        <v>44101</v>
      </c>
      <c r="AS42" s="60"/>
      <c r="AT42" s="60"/>
      <c r="AU42" s="60"/>
      <c r="AV42" s="60"/>
      <c r="AW42" s="60"/>
      <c r="AX42" s="60"/>
      <c r="AY42" s="14"/>
      <c r="AZ42" s="60"/>
    </row>
    <row r="43" spans="2:52" s="6" customFormat="1" x14ac:dyDescent="0.2">
      <c r="B43" s="265">
        <v>44108</v>
      </c>
      <c r="C43" s="14">
        <v>1391</v>
      </c>
      <c r="D43" s="14">
        <v>1241</v>
      </c>
      <c r="E43" s="19">
        <v>1251</v>
      </c>
      <c r="F43" s="14">
        <v>1337</v>
      </c>
      <c r="G43" s="14">
        <v>1175</v>
      </c>
      <c r="H43" s="14">
        <f t="shared" si="1"/>
        <v>1279</v>
      </c>
      <c r="I43" s="14"/>
      <c r="J43" s="14"/>
      <c r="L43" s="265">
        <v>44108</v>
      </c>
      <c r="M43" s="14">
        <v>93</v>
      </c>
      <c r="N43" s="14">
        <v>81</v>
      </c>
      <c r="O43" s="14">
        <v>83</v>
      </c>
      <c r="P43" s="14">
        <v>74</v>
      </c>
      <c r="Q43" s="14">
        <v>48</v>
      </c>
      <c r="R43" s="14">
        <f t="shared" si="2"/>
        <v>75.8</v>
      </c>
      <c r="S43" s="14"/>
      <c r="T43" s="14"/>
      <c r="U43" s="14"/>
      <c r="W43" s="265">
        <v>44108</v>
      </c>
      <c r="X43" s="14">
        <v>1696</v>
      </c>
      <c r="Y43" s="14">
        <v>1544</v>
      </c>
      <c r="Z43" s="14">
        <v>1554</v>
      </c>
      <c r="AA43" s="14">
        <v>1612</v>
      </c>
      <c r="AB43" s="14">
        <v>1560</v>
      </c>
      <c r="AC43" s="14">
        <f t="shared" si="3"/>
        <v>1593.2</v>
      </c>
      <c r="AD43" s="14"/>
      <c r="AE43" s="14"/>
      <c r="AH43" s="265">
        <v>44108</v>
      </c>
      <c r="AI43" s="14">
        <f t="shared" si="4"/>
        <v>1789</v>
      </c>
      <c r="AJ43" s="14">
        <f t="shared" si="4"/>
        <v>1625</v>
      </c>
      <c r="AK43" s="14">
        <f t="shared" si="4"/>
        <v>1637</v>
      </c>
      <c r="AL43" s="14">
        <f t="shared" si="4"/>
        <v>1686</v>
      </c>
      <c r="AM43" s="14">
        <f t="shared" si="4"/>
        <v>1608</v>
      </c>
      <c r="AN43" s="14">
        <f t="shared" si="5"/>
        <v>1669</v>
      </c>
      <c r="AO43" s="14">
        <f t="shared" si="6"/>
        <v>0</v>
      </c>
      <c r="AP43" s="14"/>
      <c r="AR43" s="265">
        <v>44108</v>
      </c>
      <c r="AS43" s="60"/>
      <c r="AT43" s="60"/>
      <c r="AU43" s="60"/>
      <c r="AV43" s="60"/>
      <c r="AW43" s="60"/>
      <c r="AX43" s="60"/>
      <c r="AY43" s="14"/>
      <c r="AZ43" s="60"/>
    </row>
    <row r="44" spans="2:52" s="6" customFormat="1" x14ac:dyDescent="0.2">
      <c r="B44" s="265">
        <v>44115</v>
      </c>
      <c r="C44" s="14">
        <v>1232</v>
      </c>
      <c r="D44" s="14">
        <v>1376</v>
      </c>
      <c r="E44" s="19">
        <v>1252</v>
      </c>
      <c r="F44" s="14">
        <v>1288</v>
      </c>
      <c r="G44" s="14">
        <v>1260</v>
      </c>
      <c r="H44" s="14">
        <f t="shared" si="1"/>
        <v>1281.5999999999999</v>
      </c>
      <c r="I44" s="14"/>
      <c r="J44" s="14"/>
      <c r="L44" s="265">
        <v>44115</v>
      </c>
      <c r="M44" s="14">
        <v>66</v>
      </c>
      <c r="N44" s="14">
        <v>73</v>
      </c>
      <c r="O44" s="14">
        <v>72</v>
      </c>
      <c r="P44" s="14">
        <v>57</v>
      </c>
      <c r="Q44" s="14">
        <v>64</v>
      </c>
      <c r="R44" s="14">
        <f t="shared" si="2"/>
        <v>66.400000000000006</v>
      </c>
      <c r="S44" s="14"/>
      <c r="T44" s="14"/>
      <c r="U44" s="14"/>
      <c r="W44" s="265">
        <v>44115</v>
      </c>
      <c r="X44" s="14">
        <v>1503</v>
      </c>
      <c r="Y44" s="14">
        <v>1756</v>
      </c>
      <c r="Z44" s="14">
        <v>1527</v>
      </c>
      <c r="AA44" s="14">
        <v>1559</v>
      </c>
      <c r="AB44" s="14">
        <v>1525</v>
      </c>
      <c r="AC44" s="14">
        <f t="shared" si="3"/>
        <v>1574</v>
      </c>
      <c r="AD44" s="14"/>
      <c r="AE44" s="14"/>
      <c r="AH44" s="265">
        <v>44115</v>
      </c>
      <c r="AI44" s="14">
        <f t="shared" si="4"/>
        <v>1569</v>
      </c>
      <c r="AJ44" s="14">
        <f t="shared" si="4"/>
        <v>1829</v>
      </c>
      <c r="AK44" s="14">
        <f t="shared" si="4"/>
        <v>1599</v>
      </c>
      <c r="AL44" s="14">
        <f t="shared" si="4"/>
        <v>1616</v>
      </c>
      <c r="AM44" s="14">
        <f t="shared" si="4"/>
        <v>1589</v>
      </c>
      <c r="AN44" s="14">
        <f t="shared" si="5"/>
        <v>1640.4</v>
      </c>
      <c r="AO44" s="14">
        <f t="shared" si="6"/>
        <v>0</v>
      </c>
      <c r="AP44" s="14"/>
      <c r="AR44" s="265">
        <v>44115</v>
      </c>
      <c r="AS44" s="60"/>
      <c r="AT44" s="60"/>
      <c r="AU44" s="60"/>
      <c r="AV44" s="60"/>
      <c r="AW44" s="60"/>
      <c r="AX44" s="60"/>
      <c r="AY44" s="14"/>
      <c r="AZ44" s="60"/>
    </row>
    <row r="45" spans="2:52" s="6" customFormat="1" x14ac:dyDescent="0.2">
      <c r="B45" s="265">
        <v>44122</v>
      </c>
      <c r="C45" s="14">
        <v>1110</v>
      </c>
      <c r="D45" s="14">
        <v>1289</v>
      </c>
      <c r="E45" s="19">
        <v>1281</v>
      </c>
      <c r="F45" s="14">
        <v>1269</v>
      </c>
      <c r="G45" s="14">
        <v>1185</v>
      </c>
      <c r="H45" s="14">
        <f t="shared" si="1"/>
        <v>1226.8</v>
      </c>
      <c r="I45" s="14"/>
      <c r="J45" s="14"/>
      <c r="L45" s="265">
        <v>44122</v>
      </c>
      <c r="M45" s="14">
        <v>65</v>
      </c>
      <c r="N45" s="14">
        <v>66</v>
      </c>
      <c r="O45" s="14">
        <v>93</v>
      </c>
      <c r="P45" s="14">
        <v>57</v>
      </c>
      <c r="Q45" s="14">
        <v>60</v>
      </c>
      <c r="R45" s="14">
        <f t="shared" si="2"/>
        <v>68.2</v>
      </c>
      <c r="S45" s="14"/>
      <c r="T45" s="14"/>
      <c r="U45" s="14"/>
      <c r="W45" s="265">
        <v>44122</v>
      </c>
      <c r="X45" s="14">
        <v>1335</v>
      </c>
      <c r="Y45" s="14">
        <v>1557</v>
      </c>
      <c r="Z45" s="14">
        <v>1520</v>
      </c>
      <c r="AA45" s="14">
        <v>1538</v>
      </c>
      <c r="AB45" s="14">
        <v>1479</v>
      </c>
      <c r="AC45" s="14">
        <f t="shared" si="3"/>
        <v>1485.8</v>
      </c>
      <c r="AD45" s="14"/>
      <c r="AE45" s="14"/>
      <c r="AH45" s="265">
        <v>44122</v>
      </c>
      <c r="AI45" s="14">
        <f t="shared" si="4"/>
        <v>1400</v>
      </c>
      <c r="AJ45" s="14">
        <f t="shared" si="4"/>
        <v>1623</v>
      </c>
      <c r="AK45" s="14">
        <f t="shared" si="4"/>
        <v>1613</v>
      </c>
      <c r="AL45" s="14">
        <f t="shared" si="4"/>
        <v>1595</v>
      </c>
      <c r="AM45" s="14">
        <f t="shared" si="4"/>
        <v>1539</v>
      </c>
      <c r="AN45" s="14">
        <f t="shared" si="5"/>
        <v>1554</v>
      </c>
      <c r="AO45" s="14">
        <f t="shared" si="6"/>
        <v>0</v>
      </c>
      <c r="AP45" s="14"/>
      <c r="AR45" s="265">
        <v>44122</v>
      </c>
      <c r="AS45" s="60"/>
      <c r="AT45" s="60"/>
      <c r="AU45" s="60"/>
      <c r="AV45" s="60"/>
      <c r="AW45" s="60"/>
      <c r="AX45" s="60"/>
      <c r="AY45" s="14"/>
      <c r="AZ45" s="60"/>
    </row>
    <row r="46" spans="2:52" s="6" customFormat="1" x14ac:dyDescent="0.2">
      <c r="B46" s="265">
        <v>44129</v>
      </c>
      <c r="C46" s="14">
        <v>1011</v>
      </c>
      <c r="D46" s="14">
        <v>1195</v>
      </c>
      <c r="E46" s="19">
        <v>1244</v>
      </c>
      <c r="F46" s="14">
        <v>1109</v>
      </c>
      <c r="G46" s="14">
        <v>1107</v>
      </c>
      <c r="H46" s="14">
        <f t="shared" si="1"/>
        <v>1133.2</v>
      </c>
      <c r="I46" s="14"/>
      <c r="J46" s="14"/>
      <c r="L46" s="265">
        <v>44129</v>
      </c>
      <c r="M46" s="14">
        <v>115</v>
      </c>
      <c r="N46" s="14">
        <v>61</v>
      </c>
      <c r="O46" s="14">
        <v>62</v>
      </c>
      <c r="P46" s="14">
        <v>65</v>
      </c>
      <c r="Q46" s="14">
        <v>66</v>
      </c>
      <c r="R46" s="14">
        <f t="shared" si="2"/>
        <v>73.8</v>
      </c>
      <c r="S46" s="14"/>
      <c r="T46" s="14"/>
      <c r="U46" s="14"/>
      <c r="W46" s="265">
        <v>44129</v>
      </c>
      <c r="X46" s="14">
        <v>1265</v>
      </c>
      <c r="Y46" s="14">
        <v>1489</v>
      </c>
      <c r="Z46" s="14">
        <v>1521</v>
      </c>
      <c r="AA46" s="14">
        <v>1388</v>
      </c>
      <c r="AB46" s="14">
        <v>1433</v>
      </c>
      <c r="AC46" s="14">
        <f t="shared" si="3"/>
        <v>1419.2</v>
      </c>
      <c r="AD46" s="14"/>
      <c r="AE46" s="14"/>
      <c r="AH46" s="265">
        <v>44129</v>
      </c>
      <c r="AI46" s="14">
        <f t="shared" si="4"/>
        <v>1380</v>
      </c>
      <c r="AJ46" s="14">
        <f t="shared" si="4"/>
        <v>1550</v>
      </c>
      <c r="AK46" s="14">
        <f t="shared" si="4"/>
        <v>1583</v>
      </c>
      <c r="AL46" s="14">
        <f t="shared" si="4"/>
        <v>1453</v>
      </c>
      <c r="AM46" s="14">
        <f t="shared" si="4"/>
        <v>1499</v>
      </c>
      <c r="AN46" s="14">
        <f t="shared" si="5"/>
        <v>1493</v>
      </c>
      <c r="AO46" s="14">
        <f t="shared" si="6"/>
        <v>0</v>
      </c>
      <c r="AP46" s="14"/>
      <c r="AR46" s="265">
        <v>44129</v>
      </c>
      <c r="AS46" s="60"/>
      <c r="AT46" s="60"/>
      <c r="AU46" s="60"/>
      <c r="AV46" s="60"/>
      <c r="AW46" s="60"/>
      <c r="AX46" s="60"/>
      <c r="AY46" s="14"/>
      <c r="AZ46" s="60"/>
    </row>
    <row r="47" spans="2:52" s="6" customFormat="1" x14ac:dyDescent="0.2">
      <c r="B47" s="265">
        <v>44136</v>
      </c>
      <c r="C47" s="14">
        <v>1086</v>
      </c>
      <c r="D47" s="14">
        <v>1136</v>
      </c>
      <c r="E47" s="19">
        <v>1140</v>
      </c>
      <c r="F47" s="14">
        <v>1037</v>
      </c>
      <c r="G47" s="14">
        <v>974</v>
      </c>
      <c r="H47" s="14">
        <f t="shared" si="1"/>
        <v>1074.5999999999999</v>
      </c>
      <c r="I47" s="14"/>
      <c r="J47" s="14"/>
      <c r="L47" s="265">
        <v>44136</v>
      </c>
      <c r="M47" s="14">
        <v>81</v>
      </c>
      <c r="N47" s="14">
        <v>72</v>
      </c>
      <c r="O47" s="14">
        <v>63</v>
      </c>
      <c r="P47" s="14">
        <v>67</v>
      </c>
      <c r="Q47" s="14">
        <v>50</v>
      </c>
      <c r="R47" s="14">
        <f t="shared" si="2"/>
        <v>66.599999999999994</v>
      </c>
      <c r="S47" s="14"/>
      <c r="T47" s="14"/>
      <c r="U47" s="14"/>
      <c r="W47" s="265">
        <v>44136</v>
      </c>
      <c r="X47" s="14">
        <v>1401</v>
      </c>
      <c r="Y47" s="14">
        <v>1461</v>
      </c>
      <c r="Z47" s="14">
        <v>1384</v>
      </c>
      <c r="AA47" s="14">
        <v>1310</v>
      </c>
      <c r="AB47" s="14">
        <v>1316</v>
      </c>
      <c r="AC47" s="14">
        <f t="shared" si="3"/>
        <v>1374.4</v>
      </c>
      <c r="AD47" s="14"/>
      <c r="AE47" s="14"/>
      <c r="AH47" s="265">
        <v>44136</v>
      </c>
      <c r="AI47" s="14">
        <f t="shared" si="4"/>
        <v>1482</v>
      </c>
      <c r="AJ47" s="14">
        <f t="shared" si="4"/>
        <v>1533</v>
      </c>
      <c r="AK47" s="14">
        <f t="shared" si="4"/>
        <v>1447</v>
      </c>
      <c r="AL47" s="14">
        <f t="shared" si="4"/>
        <v>1377</v>
      </c>
      <c r="AM47" s="14">
        <f t="shared" si="4"/>
        <v>1366</v>
      </c>
      <c r="AN47" s="14">
        <f t="shared" si="5"/>
        <v>1441</v>
      </c>
      <c r="AO47" s="14">
        <f t="shared" si="6"/>
        <v>0</v>
      </c>
      <c r="AP47" s="14"/>
      <c r="AR47" s="265">
        <v>44136</v>
      </c>
      <c r="AS47" s="60"/>
      <c r="AT47" s="60"/>
      <c r="AU47" s="60"/>
      <c r="AV47" s="60"/>
      <c r="AW47" s="60"/>
      <c r="AX47" s="60"/>
      <c r="AY47" s="14"/>
      <c r="AZ47" s="60"/>
    </row>
    <row r="48" spans="2:52" s="6" customFormat="1" x14ac:dyDescent="0.2">
      <c r="B48" s="265">
        <v>44143</v>
      </c>
      <c r="C48" s="14">
        <v>1355</v>
      </c>
      <c r="D48" s="14">
        <v>1107</v>
      </c>
      <c r="E48" s="19">
        <v>1007</v>
      </c>
      <c r="F48" s="14">
        <v>1144</v>
      </c>
      <c r="G48" s="14">
        <v>1143</v>
      </c>
      <c r="H48" s="14">
        <f t="shared" si="1"/>
        <v>1151.2</v>
      </c>
      <c r="I48" s="14"/>
      <c r="J48" s="14"/>
      <c r="L48" s="265">
        <v>44143</v>
      </c>
      <c r="M48" s="14">
        <v>83</v>
      </c>
      <c r="N48" s="14">
        <v>58</v>
      </c>
      <c r="O48" s="14">
        <v>82</v>
      </c>
      <c r="P48" s="14">
        <v>69</v>
      </c>
      <c r="Q48" s="14">
        <v>58</v>
      </c>
      <c r="R48" s="14">
        <f t="shared" si="2"/>
        <v>70</v>
      </c>
      <c r="S48" s="14"/>
      <c r="T48" s="14"/>
      <c r="U48" s="14"/>
      <c r="W48" s="265">
        <v>44143</v>
      </c>
      <c r="X48" s="14">
        <v>1642</v>
      </c>
      <c r="Y48" s="14">
        <v>1408</v>
      </c>
      <c r="Z48" s="14">
        <v>1303</v>
      </c>
      <c r="AA48" s="14">
        <v>1407</v>
      </c>
      <c r="AB48" s="14">
        <v>1378</v>
      </c>
      <c r="AC48" s="14">
        <f t="shared" si="3"/>
        <v>1427.6</v>
      </c>
      <c r="AD48" s="14"/>
      <c r="AE48" s="14"/>
      <c r="AH48" s="265">
        <v>44143</v>
      </c>
      <c r="AI48" s="14">
        <f t="shared" si="4"/>
        <v>1725</v>
      </c>
      <c r="AJ48" s="14">
        <f t="shared" si="4"/>
        <v>1466</v>
      </c>
      <c r="AK48" s="14">
        <f t="shared" si="4"/>
        <v>1385</v>
      </c>
      <c r="AL48" s="14">
        <f t="shared" si="4"/>
        <v>1476</v>
      </c>
      <c r="AM48" s="14">
        <f t="shared" si="4"/>
        <v>1436</v>
      </c>
      <c r="AN48" s="14">
        <f t="shared" si="5"/>
        <v>1497.6</v>
      </c>
      <c r="AO48" s="14">
        <f t="shared" si="6"/>
        <v>0</v>
      </c>
      <c r="AP48" s="14"/>
      <c r="AR48" s="265">
        <v>44143</v>
      </c>
      <c r="AS48" s="60"/>
      <c r="AT48" s="60"/>
      <c r="AU48" s="60"/>
      <c r="AV48" s="60"/>
      <c r="AW48" s="60"/>
      <c r="AX48" s="60"/>
      <c r="AY48" s="14"/>
      <c r="AZ48" s="60"/>
    </row>
    <row r="49" spans="2:52" s="6" customFormat="1" x14ac:dyDescent="0.2">
      <c r="B49" s="265">
        <v>44150</v>
      </c>
      <c r="C49" s="14">
        <v>1045</v>
      </c>
      <c r="D49" s="14">
        <v>1219</v>
      </c>
      <c r="E49" s="19">
        <v>1203</v>
      </c>
      <c r="F49" s="14">
        <v>1132</v>
      </c>
      <c r="G49" s="14">
        <v>1021</v>
      </c>
      <c r="H49" s="14">
        <f t="shared" si="1"/>
        <v>1124</v>
      </c>
      <c r="I49" s="14"/>
      <c r="J49" s="14"/>
      <c r="L49" s="265">
        <v>44150</v>
      </c>
      <c r="M49" s="14">
        <v>73</v>
      </c>
      <c r="N49" s="14">
        <v>45</v>
      </c>
      <c r="O49" s="14">
        <v>65</v>
      </c>
      <c r="P49" s="14">
        <v>57</v>
      </c>
      <c r="Q49" s="14">
        <v>49</v>
      </c>
      <c r="R49" s="14">
        <f t="shared" si="2"/>
        <v>57.8</v>
      </c>
      <c r="S49" s="14"/>
      <c r="T49" s="14"/>
      <c r="U49" s="14"/>
      <c r="W49" s="265">
        <v>44150</v>
      </c>
      <c r="X49" s="14">
        <v>1260</v>
      </c>
      <c r="Y49" s="14">
        <v>1601</v>
      </c>
      <c r="Z49" s="14">
        <v>1502</v>
      </c>
      <c r="AA49" s="14">
        <v>1383</v>
      </c>
      <c r="AB49" s="14">
        <v>1273</v>
      </c>
      <c r="AC49" s="14">
        <f t="shared" si="3"/>
        <v>1403.8</v>
      </c>
      <c r="AD49" s="14"/>
      <c r="AE49" s="14"/>
      <c r="AH49" s="265">
        <v>44150</v>
      </c>
      <c r="AI49" s="14">
        <f t="shared" si="4"/>
        <v>1333</v>
      </c>
      <c r="AJ49" s="14">
        <f t="shared" si="4"/>
        <v>1646</v>
      </c>
      <c r="AK49" s="14">
        <f t="shared" si="4"/>
        <v>1567</v>
      </c>
      <c r="AL49" s="14">
        <f t="shared" si="4"/>
        <v>1440</v>
      </c>
      <c r="AM49" s="14">
        <f t="shared" si="4"/>
        <v>1322</v>
      </c>
      <c r="AN49" s="14">
        <f t="shared" si="5"/>
        <v>1461.6</v>
      </c>
      <c r="AO49" s="14">
        <f t="shared" si="6"/>
        <v>0</v>
      </c>
      <c r="AP49" s="14"/>
      <c r="AR49" s="265">
        <v>44150</v>
      </c>
      <c r="AS49" s="60"/>
      <c r="AT49" s="60"/>
      <c r="AU49" s="60"/>
      <c r="AV49" s="60"/>
      <c r="AW49" s="60"/>
      <c r="AX49" s="60"/>
      <c r="AY49" s="14"/>
      <c r="AZ49" s="60"/>
    </row>
    <row r="50" spans="2:52" s="6" customFormat="1" x14ac:dyDescent="0.2">
      <c r="B50" s="265">
        <v>44157</v>
      </c>
      <c r="C50" s="14">
        <v>1150</v>
      </c>
      <c r="D50" s="14">
        <v>1241</v>
      </c>
      <c r="E50" s="19">
        <v>1177</v>
      </c>
      <c r="F50" s="14">
        <v>1078</v>
      </c>
      <c r="G50" s="14">
        <v>1109</v>
      </c>
      <c r="H50" s="14">
        <f t="shared" si="1"/>
        <v>1151</v>
      </c>
      <c r="I50" s="14"/>
      <c r="J50" s="14"/>
      <c r="L50" s="265">
        <v>44157</v>
      </c>
      <c r="M50" s="14">
        <v>45</v>
      </c>
      <c r="N50" s="14">
        <v>65</v>
      </c>
      <c r="O50" s="14">
        <v>58</v>
      </c>
      <c r="P50" s="14">
        <v>51</v>
      </c>
      <c r="Q50" s="14">
        <v>71</v>
      </c>
      <c r="R50" s="14">
        <f t="shared" si="2"/>
        <v>58</v>
      </c>
      <c r="S50" s="14"/>
      <c r="T50" s="14"/>
      <c r="U50" s="14"/>
      <c r="W50" s="265">
        <v>44157</v>
      </c>
      <c r="X50" s="14">
        <v>1393</v>
      </c>
      <c r="Y50" s="14">
        <v>1556</v>
      </c>
      <c r="Z50" s="14">
        <v>1442</v>
      </c>
      <c r="AA50" s="14">
        <v>1332</v>
      </c>
      <c r="AB50" s="14">
        <v>1333</v>
      </c>
      <c r="AC50" s="14">
        <f t="shared" si="3"/>
        <v>1411.2</v>
      </c>
      <c r="AD50" s="14"/>
      <c r="AE50" s="14"/>
      <c r="AH50" s="265">
        <v>44157</v>
      </c>
      <c r="AI50" s="14">
        <f t="shared" si="4"/>
        <v>1438</v>
      </c>
      <c r="AJ50" s="14">
        <f t="shared" si="4"/>
        <v>1621</v>
      </c>
      <c r="AK50" s="14">
        <f t="shared" si="4"/>
        <v>1500</v>
      </c>
      <c r="AL50" s="14">
        <f t="shared" si="4"/>
        <v>1383</v>
      </c>
      <c r="AM50" s="14">
        <f t="shared" si="4"/>
        <v>1404</v>
      </c>
      <c r="AN50" s="14">
        <f t="shared" si="5"/>
        <v>1469.2</v>
      </c>
      <c r="AO50" s="14">
        <f t="shared" si="6"/>
        <v>0</v>
      </c>
      <c r="AP50" s="14"/>
      <c r="AR50" s="265">
        <v>44157</v>
      </c>
      <c r="AS50" s="60"/>
      <c r="AT50" s="60"/>
      <c r="AU50" s="60"/>
      <c r="AV50" s="60"/>
      <c r="AW50" s="60"/>
      <c r="AX50" s="60"/>
      <c r="AY50" s="14"/>
      <c r="AZ50" s="60"/>
    </row>
    <row r="51" spans="2:52" s="6" customFormat="1" x14ac:dyDescent="0.2">
      <c r="B51" s="265">
        <v>44164</v>
      </c>
      <c r="C51" s="14">
        <v>1137</v>
      </c>
      <c r="D51" s="14">
        <v>1190</v>
      </c>
      <c r="E51" s="19">
        <v>1166</v>
      </c>
      <c r="F51" s="14">
        <v>1106</v>
      </c>
      <c r="G51" s="14">
        <v>1077</v>
      </c>
      <c r="H51" s="14">
        <f t="shared" si="1"/>
        <v>1135.2</v>
      </c>
      <c r="I51" s="14"/>
      <c r="J51" s="14"/>
      <c r="L51" s="265">
        <v>44164</v>
      </c>
      <c r="M51" s="14">
        <v>69</v>
      </c>
      <c r="N51" s="14">
        <v>82</v>
      </c>
      <c r="O51" s="14">
        <v>56</v>
      </c>
      <c r="P51" s="14">
        <v>86</v>
      </c>
      <c r="Q51" s="14">
        <v>54</v>
      </c>
      <c r="R51" s="14">
        <f t="shared" si="2"/>
        <v>69.400000000000006</v>
      </c>
      <c r="S51" s="14"/>
      <c r="T51" s="14"/>
      <c r="U51" s="14"/>
      <c r="W51" s="265">
        <v>44164</v>
      </c>
      <c r="X51" s="14">
        <v>1331</v>
      </c>
      <c r="Y51" s="14">
        <v>1441</v>
      </c>
      <c r="Z51" s="14">
        <v>1430</v>
      </c>
      <c r="AA51" s="14">
        <v>1345</v>
      </c>
      <c r="AB51" s="14">
        <v>1334</v>
      </c>
      <c r="AC51" s="14">
        <f t="shared" si="3"/>
        <v>1376.2</v>
      </c>
      <c r="AD51" s="14"/>
      <c r="AE51" s="14"/>
      <c r="AH51" s="265">
        <v>44164</v>
      </c>
      <c r="AI51" s="14">
        <f t="shared" si="4"/>
        <v>1400</v>
      </c>
      <c r="AJ51" s="14">
        <f t="shared" si="4"/>
        <v>1523</v>
      </c>
      <c r="AK51" s="14">
        <f t="shared" si="4"/>
        <v>1486</v>
      </c>
      <c r="AL51" s="14">
        <f t="shared" si="4"/>
        <v>1431</v>
      </c>
      <c r="AM51" s="14">
        <f t="shared" si="4"/>
        <v>1388</v>
      </c>
      <c r="AN51" s="14">
        <f t="shared" si="5"/>
        <v>1445.6</v>
      </c>
      <c r="AO51" s="14">
        <f t="shared" si="6"/>
        <v>0</v>
      </c>
      <c r="AP51" s="14"/>
      <c r="AR51" s="265">
        <v>44164</v>
      </c>
      <c r="AS51" s="60"/>
      <c r="AT51" s="60"/>
      <c r="AU51" s="60"/>
      <c r="AV51" s="60"/>
      <c r="AW51" s="60"/>
      <c r="AX51" s="60"/>
      <c r="AY51" s="14"/>
      <c r="AZ51" s="60"/>
    </row>
    <row r="52" spans="2:52" s="6" customFormat="1" x14ac:dyDescent="0.2">
      <c r="B52" s="265">
        <v>44171</v>
      </c>
      <c r="C52" s="14">
        <v>1229</v>
      </c>
      <c r="D52" s="14">
        <v>1299</v>
      </c>
      <c r="E52" s="19">
        <v>1201</v>
      </c>
      <c r="F52" s="14">
        <v>1086</v>
      </c>
      <c r="G52" s="14">
        <v>1226</v>
      </c>
      <c r="H52" s="14">
        <f t="shared" si="1"/>
        <v>1208.2</v>
      </c>
      <c r="I52" s="14"/>
      <c r="J52" s="14"/>
      <c r="L52" s="265">
        <v>44171</v>
      </c>
      <c r="M52" s="14">
        <v>83</v>
      </c>
      <c r="N52" s="14">
        <v>56</v>
      </c>
      <c r="O52" s="14">
        <v>63</v>
      </c>
      <c r="P52" s="14">
        <v>57</v>
      </c>
      <c r="Q52" s="14">
        <v>81</v>
      </c>
      <c r="R52" s="14">
        <f t="shared" si="2"/>
        <v>68</v>
      </c>
      <c r="S52" s="14"/>
      <c r="T52" s="14"/>
      <c r="U52" s="14"/>
      <c r="W52" s="265">
        <v>44171</v>
      </c>
      <c r="X52" s="14">
        <v>1512</v>
      </c>
      <c r="Y52" s="14">
        <v>1577</v>
      </c>
      <c r="Z52" s="14">
        <v>1496</v>
      </c>
      <c r="AA52" s="14">
        <v>1354</v>
      </c>
      <c r="AB52" s="14">
        <v>1567</v>
      </c>
      <c r="AC52" s="14">
        <f t="shared" si="3"/>
        <v>1501.2</v>
      </c>
      <c r="AD52" s="14"/>
      <c r="AE52" s="14"/>
      <c r="AH52" s="265">
        <v>44171</v>
      </c>
      <c r="AI52" s="14">
        <f t="shared" si="4"/>
        <v>1595</v>
      </c>
      <c r="AJ52" s="14">
        <f t="shared" si="4"/>
        <v>1633</v>
      </c>
      <c r="AK52" s="14">
        <f t="shared" si="4"/>
        <v>1559</v>
      </c>
      <c r="AL52" s="14">
        <f t="shared" si="4"/>
        <v>1411</v>
      </c>
      <c r="AM52" s="14">
        <f t="shared" si="4"/>
        <v>1648</v>
      </c>
      <c r="AN52" s="14">
        <f t="shared" si="5"/>
        <v>1569.2</v>
      </c>
      <c r="AO52" s="14">
        <f t="shared" si="6"/>
        <v>0</v>
      </c>
      <c r="AP52" s="14"/>
      <c r="AR52" s="265">
        <v>44171</v>
      </c>
      <c r="AS52" s="60"/>
      <c r="AT52" s="60"/>
      <c r="AU52" s="60"/>
      <c r="AV52" s="60"/>
      <c r="AW52" s="60"/>
      <c r="AX52" s="60"/>
      <c r="AY52" s="14"/>
      <c r="AZ52" s="60"/>
    </row>
    <row r="53" spans="2:52" s="6" customFormat="1" x14ac:dyDescent="0.2">
      <c r="B53" s="265">
        <v>44178</v>
      </c>
      <c r="C53" s="14">
        <v>1225</v>
      </c>
      <c r="D53" s="14">
        <v>1307</v>
      </c>
      <c r="E53" s="19">
        <v>1164</v>
      </c>
      <c r="F53" s="14">
        <v>1131</v>
      </c>
      <c r="G53" s="14">
        <v>1282</v>
      </c>
      <c r="H53" s="14">
        <f t="shared" si="1"/>
        <v>1221.8</v>
      </c>
      <c r="I53" s="14"/>
      <c r="J53" s="14"/>
      <c r="L53" s="265">
        <v>44178</v>
      </c>
      <c r="M53" s="14">
        <v>63</v>
      </c>
      <c r="N53" s="14">
        <v>96</v>
      </c>
      <c r="O53" s="14">
        <v>78</v>
      </c>
      <c r="P53" s="14">
        <v>68</v>
      </c>
      <c r="Q53" s="14">
        <v>61</v>
      </c>
      <c r="R53" s="14">
        <f t="shared" si="2"/>
        <v>73.2</v>
      </c>
      <c r="S53" s="14"/>
      <c r="T53" s="14"/>
      <c r="U53" s="14"/>
      <c r="W53" s="265">
        <v>44178</v>
      </c>
      <c r="X53" s="14">
        <v>1510</v>
      </c>
      <c r="Y53" s="14">
        <v>1606</v>
      </c>
      <c r="Z53" s="14">
        <v>1474</v>
      </c>
      <c r="AA53" s="14">
        <v>1394</v>
      </c>
      <c r="AB53" s="14">
        <v>1593</v>
      </c>
      <c r="AC53" s="14">
        <f t="shared" si="3"/>
        <v>1515.4</v>
      </c>
      <c r="AD53" s="14"/>
      <c r="AE53" s="14"/>
      <c r="AH53" s="265">
        <v>44178</v>
      </c>
      <c r="AI53" s="14">
        <f t="shared" si="4"/>
        <v>1573</v>
      </c>
      <c r="AJ53" s="14">
        <f t="shared" si="4"/>
        <v>1702</v>
      </c>
      <c r="AK53" s="14">
        <f t="shared" si="4"/>
        <v>1552</v>
      </c>
      <c r="AL53" s="14">
        <f t="shared" si="4"/>
        <v>1462</v>
      </c>
      <c r="AM53" s="14">
        <f t="shared" si="4"/>
        <v>1654</v>
      </c>
      <c r="AN53" s="14">
        <f t="shared" si="5"/>
        <v>1588.6</v>
      </c>
      <c r="AO53" s="14">
        <f t="shared" si="6"/>
        <v>0</v>
      </c>
      <c r="AP53" s="14"/>
      <c r="AR53" s="265">
        <v>44178</v>
      </c>
      <c r="AS53" s="60"/>
      <c r="AT53" s="60"/>
      <c r="AU53" s="60"/>
      <c r="AV53" s="60"/>
      <c r="AW53" s="60"/>
      <c r="AX53" s="60"/>
      <c r="AY53" s="14"/>
      <c r="AZ53" s="60"/>
    </row>
    <row r="54" spans="2:52" s="6" customFormat="1" x14ac:dyDescent="0.2">
      <c r="B54" s="265">
        <v>44185</v>
      </c>
      <c r="C54" s="14">
        <v>1224</v>
      </c>
      <c r="D54" s="14">
        <v>1283</v>
      </c>
      <c r="E54" s="19">
        <v>1232</v>
      </c>
      <c r="F54" s="14">
        <v>1187</v>
      </c>
      <c r="G54" s="14">
        <v>1184</v>
      </c>
      <c r="H54" s="14">
        <f t="shared" si="1"/>
        <v>1222</v>
      </c>
      <c r="I54" s="14"/>
      <c r="J54" s="14"/>
      <c r="L54" s="265">
        <v>44185</v>
      </c>
      <c r="M54" s="14">
        <v>59</v>
      </c>
      <c r="N54" s="14">
        <v>71</v>
      </c>
      <c r="O54" s="14">
        <v>54</v>
      </c>
      <c r="P54" s="14">
        <v>80</v>
      </c>
      <c r="Q54" s="14">
        <v>71</v>
      </c>
      <c r="R54" s="14">
        <f t="shared" si="2"/>
        <v>67</v>
      </c>
      <c r="S54" s="14"/>
      <c r="T54" s="14"/>
      <c r="U54" s="14"/>
      <c r="W54" s="265">
        <v>44185</v>
      </c>
      <c r="X54" s="14">
        <v>1515</v>
      </c>
      <c r="Y54" s="14">
        <v>1641</v>
      </c>
      <c r="Z54" s="14">
        <v>1545</v>
      </c>
      <c r="AA54" s="14">
        <v>1482</v>
      </c>
      <c r="AB54" s="14">
        <v>1446</v>
      </c>
      <c r="AC54" s="14">
        <f t="shared" si="3"/>
        <v>1525.8</v>
      </c>
      <c r="AD54" s="14"/>
      <c r="AE54" s="14"/>
      <c r="AH54" s="265">
        <v>44185</v>
      </c>
      <c r="AI54" s="14">
        <f t="shared" si="4"/>
        <v>1574</v>
      </c>
      <c r="AJ54" s="14">
        <f t="shared" si="4"/>
        <v>1712</v>
      </c>
      <c r="AK54" s="14">
        <f t="shared" si="4"/>
        <v>1599</v>
      </c>
      <c r="AL54" s="14">
        <f t="shared" si="4"/>
        <v>1562</v>
      </c>
      <c r="AM54" s="14">
        <f t="shared" si="4"/>
        <v>1517</v>
      </c>
      <c r="AN54" s="14">
        <f t="shared" si="5"/>
        <v>1592.8</v>
      </c>
      <c r="AO54" s="14">
        <f t="shared" si="6"/>
        <v>0</v>
      </c>
      <c r="AP54" s="14"/>
      <c r="AR54" s="265">
        <v>44185</v>
      </c>
      <c r="AS54" s="60"/>
      <c r="AT54" s="60"/>
      <c r="AU54" s="60"/>
      <c r="AV54" s="60"/>
      <c r="AW54" s="60"/>
      <c r="AX54" s="60"/>
      <c r="AY54" s="14"/>
      <c r="AZ54" s="60"/>
    </row>
    <row r="55" spans="2:52" s="6" customFormat="1" x14ac:dyDescent="0.2">
      <c r="B55" s="265">
        <v>44192</v>
      </c>
      <c r="C55" s="14">
        <v>866</v>
      </c>
      <c r="D55" s="14">
        <v>918</v>
      </c>
      <c r="E55" s="19">
        <v>1126</v>
      </c>
      <c r="F55" s="14">
        <v>676</v>
      </c>
      <c r="G55" s="14">
        <v>801</v>
      </c>
      <c r="H55" s="14">
        <f t="shared" si="1"/>
        <v>877.4</v>
      </c>
      <c r="I55" s="14"/>
      <c r="J55" s="14"/>
      <c r="L55" s="265">
        <v>44192</v>
      </c>
      <c r="M55" s="14">
        <v>73</v>
      </c>
      <c r="N55" s="14">
        <v>77</v>
      </c>
      <c r="O55" s="14">
        <v>75</v>
      </c>
      <c r="P55" s="14">
        <v>36</v>
      </c>
      <c r="Q55" s="14">
        <v>56</v>
      </c>
      <c r="R55" s="14">
        <f t="shared" si="2"/>
        <v>63.4</v>
      </c>
      <c r="S55" s="14"/>
      <c r="T55" s="14"/>
      <c r="U55" s="14"/>
      <c r="W55" s="265">
        <v>44192</v>
      </c>
      <c r="X55" s="14">
        <v>1067</v>
      </c>
      <c r="Y55" s="14">
        <v>1197</v>
      </c>
      <c r="Z55" s="14">
        <v>1370</v>
      </c>
      <c r="AA55" s="14">
        <v>905</v>
      </c>
      <c r="AB55" s="14">
        <v>1088</v>
      </c>
      <c r="AC55" s="14">
        <f t="shared" si="3"/>
        <v>1125.4000000000001</v>
      </c>
      <c r="AD55" s="14"/>
      <c r="AE55" s="14"/>
      <c r="AH55" s="265">
        <v>44192</v>
      </c>
      <c r="AI55" s="14">
        <f t="shared" si="4"/>
        <v>1140</v>
      </c>
      <c r="AJ55" s="14">
        <f t="shared" si="4"/>
        <v>1274</v>
      </c>
      <c r="AK55" s="14">
        <f t="shared" si="4"/>
        <v>1445</v>
      </c>
      <c r="AL55" s="14">
        <f t="shared" si="4"/>
        <v>941</v>
      </c>
      <c r="AM55" s="14">
        <f t="shared" si="4"/>
        <v>1144</v>
      </c>
      <c r="AN55" s="14">
        <f t="shared" si="5"/>
        <v>1188.8</v>
      </c>
      <c r="AO55" s="14">
        <f t="shared" si="6"/>
        <v>0</v>
      </c>
      <c r="AP55" s="14"/>
      <c r="AR55" s="265">
        <v>44192</v>
      </c>
      <c r="AS55" s="60"/>
      <c r="AT55" s="60"/>
      <c r="AU55" s="60"/>
      <c r="AV55" s="60"/>
      <c r="AW55" s="60"/>
      <c r="AX55" s="60"/>
      <c r="AY55" s="14"/>
      <c r="AZ55" s="60"/>
    </row>
    <row r="56" spans="2:52" s="6" customFormat="1" x14ac:dyDescent="0.2">
      <c r="B56" s="265">
        <v>44199</v>
      </c>
      <c r="C56" s="14"/>
      <c r="E56" s="19">
        <v>719</v>
      </c>
      <c r="F56" s="14"/>
      <c r="G56" s="14"/>
      <c r="H56" s="14">
        <f t="shared" si="1"/>
        <v>143.80000000000001</v>
      </c>
      <c r="I56" s="14"/>
      <c r="J56" s="14"/>
      <c r="L56" s="265">
        <v>44199</v>
      </c>
      <c r="M56" s="14"/>
      <c r="N56" s="14"/>
      <c r="O56" s="14">
        <v>51</v>
      </c>
      <c r="Q56" s="14"/>
      <c r="R56" s="14">
        <f t="shared" si="2"/>
        <v>10.199999999999999</v>
      </c>
      <c r="S56" s="14"/>
      <c r="T56" s="14"/>
      <c r="U56" s="14"/>
      <c r="W56" s="265">
        <v>44199</v>
      </c>
      <c r="X56" s="14"/>
      <c r="Y56" s="14"/>
      <c r="Z56" s="14">
        <v>926</v>
      </c>
      <c r="AA56" s="14"/>
      <c r="AB56" s="14"/>
      <c r="AC56" s="14">
        <f t="shared" si="3"/>
        <v>185.2</v>
      </c>
      <c r="AD56" s="14"/>
      <c r="AE56" s="14"/>
      <c r="AH56" s="265">
        <v>44199</v>
      </c>
      <c r="AI56" s="14">
        <f t="shared" si="4"/>
        <v>0</v>
      </c>
      <c r="AJ56" s="14">
        <f t="shared" si="4"/>
        <v>0</v>
      </c>
      <c r="AK56" s="14">
        <f t="shared" si="4"/>
        <v>977</v>
      </c>
      <c r="AL56" s="14">
        <f t="shared" si="4"/>
        <v>0</v>
      </c>
      <c r="AM56" s="14">
        <f t="shared" si="4"/>
        <v>0</v>
      </c>
      <c r="AN56" s="14">
        <f t="shared" si="5"/>
        <v>195.4</v>
      </c>
      <c r="AO56" s="14">
        <f t="shared" si="6"/>
        <v>0</v>
      </c>
      <c r="AP56" s="14"/>
      <c r="AR56" s="265">
        <v>44199</v>
      </c>
      <c r="AS56" s="60"/>
      <c r="AT56" s="60"/>
      <c r="AU56" s="60"/>
      <c r="AV56" s="60"/>
      <c r="AW56" s="60"/>
      <c r="AX56" s="60"/>
      <c r="AY56" s="14"/>
      <c r="AZ56" s="60"/>
    </row>
    <row r="57" spans="2:52" s="6" customFormat="1" ht="12" x14ac:dyDescent="0.2">
      <c r="B57" s="265"/>
      <c r="C57" s="14"/>
      <c r="E57" s="14"/>
      <c r="F57" s="14"/>
      <c r="G57" s="14"/>
      <c r="H57" s="14"/>
      <c r="I57" s="14"/>
      <c r="J57" s="14"/>
      <c r="L57" s="22"/>
      <c r="M57" s="21"/>
      <c r="N57" s="21"/>
      <c r="O57" s="21"/>
      <c r="P57" s="21"/>
      <c r="Q57" s="21"/>
      <c r="R57" s="14"/>
      <c r="S57" s="21"/>
      <c r="T57" s="14"/>
      <c r="U57" s="14"/>
      <c r="W57" s="22"/>
      <c r="X57" s="21"/>
      <c r="Y57" s="21"/>
      <c r="Z57" s="21"/>
      <c r="AA57" s="21"/>
      <c r="AB57" s="21"/>
      <c r="AC57" s="14"/>
      <c r="AD57" s="14"/>
      <c r="AE57" s="14"/>
      <c r="AH57" s="22"/>
      <c r="AI57" s="21"/>
      <c r="AJ57" s="21"/>
      <c r="AK57" s="21"/>
      <c r="AL57" s="21"/>
      <c r="AM57" s="21"/>
      <c r="AN57" s="14"/>
      <c r="AO57" s="14"/>
      <c r="AP57" s="14"/>
      <c r="AR57" s="22"/>
      <c r="AS57" s="61"/>
      <c r="AT57" s="61"/>
      <c r="AU57" s="61"/>
      <c r="AV57" s="61"/>
      <c r="AW57" s="61"/>
      <c r="AX57" s="61"/>
      <c r="AY57" s="14"/>
      <c r="AZ57" s="60"/>
    </row>
    <row r="58" spans="2:52" s="6" customFormat="1" ht="12" x14ac:dyDescent="0.2">
      <c r="B58" s="265"/>
      <c r="C58" s="14"/>
      <c r="E58" s="14"/>
      <c r="F58" s="14"/>
      <c r="G58" s="14"/>
      <c r="H58" s="14"/>
      <c r="I58" s="14"/>
    </row>
    <row r="59" spans="2:52" x14ac:dyDescent="0.2">
      <c r="B59" s="265"/>
    </row>
    <row r="60" spans="2:52" x14ac:dyDescent="0.2">
      <c r="B60" s="265"/>
    </row>
    <row r="61" spans="2:52" x14ac:dyDescent="0.2">
      <c r="B61" s="265"/>
    </row>
    <row r="62" spans="2:52" x14ac:dyDescent="0.2">
      <c r="B62" s="265"/>
    </row>
    <row r="63" spans="2:52" x14ac:dyDescent="0.2">
      <c r="B63" s="265"/>
    </row>
    <row r="64" spans="2:52" x14ac:dyDescent="0.2">
      <c r="B64" s="265"/>
    </row>
    <row r="65" spans="2:2" x14ac:dyDescent="0.2">
      <c r="B65" s="265"/>
    </row>
    <row r="66" spans="2:2" x14ac:dyDescent="0.2">
      <c r="B66" s="265"/>
    </row>
    <row r="67" spans="2:2" x14ac:dyDescent="0.2">
      <c r="B67" s="265"/>
    </row>
    <row r="68" spans="2:2" x14ac:dyDescent="0.2">
      <c r="B68" s="265"/>
    </row>
    <row r="69" spans="2:2" x14ac:dyDescent="0.2">
      <c r="B69" s="265"/>
    </row>
    <row r="70" spans="2:2" x14ac:dyDescent="0.2">
      <c r="B70" s="265"/>
    </row>
    <row r="71" spans="2:2" x14ac:dyDescent="0.2">
      <c r="B71" s="265"/>
    </row>
    <row r="72" spans="2:2" x14ac:dyDescent="0.2">
      <c r="B72" s="265"/>
    </row>
    <row r="73" spans="2:2" x14ac:dyDescent="0.2">
      <c r="B73" s="265"/>
    </row>
    <row r="74" spans="2:2" x14ac:dyDescent="0.2">
      <c r="B74" s="265"/>
    </row>
    <row r="75" spans="2:2" x14ac:dyDescent="0.2">
      <c r="B75" s="265"/>
    </row>
    <row r="76" spans="2:2" x14ac:dyDescent="0.2">
      <c r="B76" s="265"/>
    </row>
    <row r="77" spans="2:2" x14ac:dyDescent="0.2">
      <c r="B77" s="265"/>
    </row>
    <row r="78" spans="2:2" x14ac:dyDescent="0.2">
      <c r="B78" s="265"/>
    </row>
    <row r="79" spans="2:2" x14ac:dyDescent="0.2">
      <c r="B79" s="265"/>
    </row>
    <row r="80" spans="2:2" x14ac:dyDescent="0.2">
      <c r="B80" s="265"/>
    </row>
    <row r="81" spans="2:2" x14ac:dyDescent="0.2">
      <c r="B81" s="265"/>
    </row>
    <row r="82" spans="2:2" x14ac:dyDescent="0.2">
      <c r="B82" s="265"/>
    </row>
    <row r="83" spans="2:2" x14ac:dyDescent="0.2">
      <c r="B83" s="265"/>
    </row>
    <row r="84" spans="2:2" x14ac:dyDescent="0.2">
      <c r="B84" s="265"/>
    </row>
    <row r="85" spans="2:2" x14ac:dyDescent="0.2">
      <c r="B85" s="265"/>
    </row>
    <row r="86" spans="2:2" x14ac:dyDescent="0.2">
      <c r="B86" s="265"/>
    </row>
    <row r="87" spans="2:2" x14ac:dyDescent="0.2">
      <c r="B87" s="265"/>
    </row>
    <row r="88" spans="2:2" x14ac:dyDescent="0.2">
      <c r="B88" s="265"/>
    </row>
    <row r="89" spans="2:2" x14ac:dyDescent="0.2">
      <c r="B89" s="265"/>
    </row>
    <row r="90" spans="2:2" x14ac:dyDescent="0.2">
      <c r="B90" s="265"/>
    </row>
    <row r="91" spans="2:2" x14ac:dyDescent="0.2">
      <c r="B91" s="265"/>
    </row>
    <row r="92" spans="2:2" x14ac:dyDescent="0.2">
      <c r="B92" s="265"/>
    </row>
    <row r="93" spans="2:2" x14ac:dyDescent="0.2">
      <c r="B93" s="265"/>
    </row>
    <row r="94" spans="2:2" x14ac:dyDescent="0.2">
      <c r="B94" s="265"/>
    </row>
    <row r="95" spans="2:2" x14ac:dyDescent="0.2">
      <c r="B95" s="265"/>
    </row>
    <row r="96" spans="2:2" x14ac:dyDescent="0.2">
      <c r="B96" s="265"/>
    </row>
    <row r="97" spans="2:2" x14ac:dyDescent="0.2">
      <c r="B97" s="265"/>
    </row>
    <row r="98" spans="2:2" x14ac:dyDescent="0.2">
      <c r="B98" s="265"/>
    </row>
    <row r="99" spans="2:2" x14ac:dyDescent="0.2">
      <c r="B99" s="265"/>
    </row>
    <row r="100" spans="2:2" x14ac:dyDescent="0.2">
      <c r="B100" s="265"/>
    </row>
    <row r="101" spans="2:2" x14ac:dyDescent="0.2">
      <c r="B101" s="265"/>
    </row>
    <row r="102" spans="2:2" x14ac:dyDescent="0.2">
      <c r="B102" s="265"/>
    </row>
    <row r="103" spans="2:2" x14ac:dyDescent="0.2">
      <c r="B103" s="265"/>
    </row>
    <row r="104" spans="2:2" x14ac:dyDescent="0.2">
      <c r="B104" s="265"/>
    </row>
    <row r="105" spans="2:2" x14ac:dyDescent="0.2">
      <c r="B105" s="265"/>
    </row>
    <row r="106" spans="2:2" x14ac:dyDescent="0.2">
      <c r="B106" s="265"/>
    </row>
    <row r="107" spans="2:2" x14ac:dyDescent="0.2">
      <c r="B107" s="265"/>
    </row>
    <row r="108" spans="2:2" x14ac:dyDescent="0.2">
      <c r="B108" s="265"/>
    </row>
    <row r="109" spans="2:2" x14ac:dyDescent="0.2">
      <c r="B109" s="265"/>
    </row>
    <row r="110" spans="2:2" x14ac:dyDescent="0.2">
      <c r="B110" s="265"/>
    </row>
    <row r="111" spans="2:2" x14ac:dyDescent="0.2">
      <c r="B111" s="265"/>
    </row>
    <row r="112" spans="2:2" x14ac:dyDescent="0.2">
      <c r="B112" s="265"/>
    </row>
    <row r="113" spans="2:2" x14ac:dyDescent="0.2">
      <c r="B113" s="265"/>
    </row>
    <row r="114" spans="2:2" x14ac:dyDescent="0.2">
      <c r="B114" s="265"/>
    </row>
    <row r="115" spans="2:2" x14ac:dyDescent="0.2">
      <c r="B115" s="265"/>
    </row>
    <row r="116" spans="2:2" x14ac:dyDescent="0.2">
      <c r="B116" s="265"/>
    </row>
    <row r="117" spans="2:2" x14ac:dyDescent="0.2">
      <c r="B117" s="265"/>
    </row>
    <row r="118" spans="2:2" x14ac:dyDescent="0.2">
      <c r="B118" s="265"/>
    </row>
    <row r="119" spans="2:2" x14ac:dyDescent="0.2">
      <c r="B119" s="265"/>
    </row>
    <row r="120" spans="2:2" x14ac:dyDescent="0.2">
      <c r="B120" s="265"/>
    </row>
    <row r="121" spans="2:2" x14ac:dyDescent="0.2">
      <c r="B121" s="265"/>
    </row>
    <row r="122" spans="2:2" x14ac:dyDescent="0.2">
      <c r="B122" s="265"/>
    </row>
    <row r="123" spans="2:2" x14ac:dyDescent="0.2">
      <c r="B123" s="265"/>
    </row>
    <row r="124" spans="2:2" x14ac:dyDescent="0.2">
      <c r="B124" s="265"/>
    </row>
    <row r="125" spans="2:2" x14ac:dyDescent="0.2">
      <c r="B125" s="265"/>
    </row>
    <row r="126" spans="2:2" x14ac:dyDescent="0.2">
      <c r="B126" s="265"/>
    </row>
    <row r="127" spans="2:2" x14ac:dyDescent="0.2">
      <c r="B127" s="265"/>
    </row>
    <row r="128" spans="2:2" x14ac:dyDescent="0.2">
      <c r="B128" s="265"/>
    </row>
    <row r="129" spans="2:2" x14ac:dyDescent="0.2">
      <c r="B129" s="265"/>
    </row>
    <row r="130" spans="2:2" x14ac:dyDescent="0.2">
      <c r="B130" s="265"/>
    </row>
    <row r="131" spans="2:2" x14ac:dyDescent="0.2">
      <c r="B131" s="265"/>
    </row>
    <row r="132" spans="2:2" x14ac:dyDescent="0.2">
      <c r="B132" s="265"/>
    </row>
    <row r="133" spans="2:2" x14ac:dyDescent="0.2">
      <c r="B133" s="265"/>
    </row>
    <row r="134" spans="2:2" x14ac:dyDescent="0.2">
      <c r="B134" s="265"/>
    </row>
    <row r="135" spans="2:2" x14ac:dyDescent="0.2">
      <c r="B135" s="265"/>
    </row>
    <row r="136" spans="2:2" x14ac:dyDescent="0.2">
      <c r="B136" s="265"/>
    </row>
    <row r="137" spans="2:2" x14ac:dyDescent="0.2">
      <c r="B137" s="265"/>
    </row>
    <row r="138" spans="2:2" x14ac:dyDescent="0.2">
      <c r="B138" s="265"/>
    </row>
    <row r="139" spans="2:2" x14ac:dyDescent="0.2">
      <c r="B139" s="265"/>
    </row>
    <row r="140" spans="2:2" x14ac:dyDescent="0.2">
      <c r="B140" s="265"/>
    </row>
    <row r="141" spans="2:2" x14ac:dyDescent="0.2">
      <c r="B141" s="265"/>
    </row>
    <row r="142" spans="2:2" x14ac:dyDescent="0.2">
      <c r="B142" s="265"/>
    </row>
    <row r="143" spans="2:2" x14ac:dyDescent="0.2">
      <c r="B143" s="265"/>
    </row>
    <row r="144" spans="2:2" x14ac:dyDescent="0.2">
      <c r="B144" s="265"/>
    </row>
    <row r="145" spans="2:2" x14ac:dyDescent="0.2">
      <c r="B145" s="265"/>
    </row>
    <row r="146" spans="2:2" x14ac:dyDescent="0.2">
      <c r="B146" s="265"/>
    </row>
    <row r="147" spans="2:2" x14ac:dyDescent="0.2">
      <c r="B147" s="265"/>
    </row>
    <row r="148" spans="2:2" x14ac:dyDescent="0.2">
      <c r="B148" s="265"/>
    </row>
    <row r="149" spans="2:2" x14ac:dyDescent="0.2">
      <c r="B149" s="265"/>
    </row>
    <row r="150" spans="2:2" x14ac:dyDescent="0.2">
      <c r="B150" s="265"/>
    </row>
    <row r="151" spans="2:2" x14ac:dyDescent="0.2">
      <c r="B151" s="265"/>
    </row>
    <row r="152" spans="2:2" x14ac:dyDescent="0.2">
      <c r="B152" s="265"/>
    </row>
    <row r="153" spans="2:2" x14ac:dyDescent="0.2">
      <c r="B153" s="265"/>
    </row>
    <row r="154" spans="2:2" x14ac:dyDescent="0.2">
      <c r="B154" s="265"/>
    </row>
    <row r="155" spans="2:2" x14ac:dyDescent="0.2">
      <c r="B155" s="265"/>
    </row>
    <row r="156" spans="2:2" x14ac:dyDescent="0.2">
      <c r="B156" s="265"/>
    </row>
    <row r="157" spans="2:2" x14ac:dyDescent="0.2">
      <c r="B157" s="265"/>
    </row>
    <row r="158" spans="2:2" x14ac:dyDescent="0.2">
      <c r="B158" s="265"/>
    </row>
    <row r="159" spans="2:2" x14ac:dyDescent="0.2">
      <c r="B159" s="265"/>
    </row>
    <row r="160" spans="2:2" x14ac:dyDescent="0.2">
      <c r="B160" s="265"/>
    </row>
    <row r="161" spans="2:2" x14ac:dyDescent="0.2">
      <c r="B161" s="265"/>
    </row>
    <row r="162" spans="2:2" x14ac:dyDescent="0.2">
      <c r="B162" s="265"/>
    </row>
    <row r="163" spans="2:2" x14ac:dyDescent="0.2">
      <c r="B163" s="265"/>
    </row>
    <row r="164" spans="2:2" x14ac:dyDescent="0.2">
      <c r="B164" s="265"/>
    </row>
    <row r="165" spans="2:2" x14ac:dyDescent="0.2">
      <c r="B165" s="265"/>
    </row>
    <row r="166" spans="2:2" x14ac:dyDescent="0.2">
      <c r="B166" s="265"/>
    </row>
    <row r="167" spans="2:2" x14ac:dyDescent="0.2">
      <c r="B167" s="265"/>
    </row>
    <row r="168" spans="2:2" x14ac:dyDescent="0.2">
      <c r="B168" s="265"/>
    </row>
    <row r="169" spans="2:2" x14ac:dyDescent="0.2">
      <c r="B169" s="265"/>
    </row>
    <row r="170" spans="2:2" x14ac:dyDescent="0.2">
      <c r="B170" s="265"/>
    </row>
    <row r="171" spans="2:2" x14ac:dyDescent="0.2">
      <c r="B171" s="265"/>
    </row>
    <row r="172" spans="2:2" x14ac:dyDescent="0.2">
      <c r="B172" s="265"/>
    </row>
    <row r="173" spans="2:2" x14ac:dyDescent="0.2">
      <c r="B173" s="265"/>
    </row>
    <row r="174" spans="2:2" x14ac:dyDescent="0.2">
      <c r="B174" s="265"/>
    </row>
    <row r="175" spans="2:2" x14ac:dyDescent="0.2">
      <c r="B175" s="265"/>
    </row>
    <row r="176" spans="2:2" x14ac:dyDescent="0.2">
      <c r="B176" s="265"/>
    </row>
    <row r="177" spans="2:2" x14ac:dyDescent="0.2">
      <c r="B177" s="265"/>
    </row>
    <row r="178" spans="2:2" x14ac:dyDescent="0.2">
      <c r="B178" s="265"/>
    </row>
    <row r="179" spans="2:2" x14ac:dyDescent="0.2">
      <c r="B179" s="265"/>
    </row>
    <row r="180" spans="2:2" x14ac:dyDescent="0.2">
      <c r="B180" s="265"/>
    </row>
    <row r="181" spans="2:2" x14ac:dyDescent="0.2">
      <c r="B181" s="265"/>
    </row>
    <row r="182" spans="2:2" x14ac:dyDescent="0.2">
      <c r="B182" s="265"/>
    </row>
    <row r="183" spans="2:2" x14ac:dyDescent="0.2">
      <c r="B183" s="265"/>
    </row>
    <row r="184" spans="2:2" x14ac:dyDescent="0.2">
      <c r="B184" s="265"/>
    </row>
    <row r="185" spans="2:2" x14ac:dyDescent="0.2">
      <c r="B185" s="265"/>
    </row>
    <row r="186" spans="2:2" x14ac:dyDescent="0.2">
      <c r="B186" s="265"/>
    </row>
    <row r="187" spans="2:2" x14ac:dyDescent="0.2">
      <c r="B187" s="265"/>
    </row>
    <row r="188" spans="2:2" x14ac:dyDescent="0.2">
      <c r="B188" s="265"/>
    </row>
    <row r="189" spans="2:2" x14ac:dyDescent="0.2">
      <c r="B189" s="265"/>
    </row>
    <row r="190" spans="2:2" x14ac:dyDescent="0.2">
      <c r="B190" s="265"/>
    </row>
    <row r="191" spans="2:2" x14ac:dyDescent="0.2">
      <c r="B191" s="265"/>
    </row>
    <row r="192" spans="2:2" x14ac:dyDescent="0.2">
      <c r="B192" s="265"/>
    </row>
    <row r="193" spans="2:2" x14ac:dyDescent="0.2">
      <c r="B193" s="265"/>
    </row>
    <row r="194" spans="2:2" x14ac:dyDescent="0.2">
      <c r="B194" s="265"/>
    </row>
    <row r="195" spans="2:2" x14ac:dyDescent="0.2">
      <c r="B195" s="265"/>
    </row>
    <row r="196" spans="2:2" x14ac:dyDescent="0.2">
      <c r="B196" s="265"/>
    </row>
    <row r="197" spans="2:2" x14ac:dyDescent="0.2">
      <c r="B197" s="265"/>
    </row>
    <row r="198" spans="2:2" x14ac:dyDescent="0.2">
      <c r="B198" s="265"/>
    </row>
    <row r="199" spans="2:2" x14ac:dyDescent="0.2">
      <c r="B199" s="265"/>
    </row>
    <row r="200" spans="2:2" x14ac:dyDescent="0.2">
      <c r="B200" s="265"/>
    </row>
    <row r="201" spans="2:2" x14ac:dyDescent="0.2">
      <c r="B201" s="265"/>
    </row>
    <row r="202" spans="2:2" x14ac:dyDescent="0.2">
      <c r="B202" s="265"/>
    </row>
    <row r="203" spans="2:2" x14ac:dyDescent="0.2">
      <c r="B203" s="265"/>
    </row>
    <row r="204" spans="2:2" x14ac:dyDescent="0.2">
      <c r="B204" s="265"/>
    </row>
    <row r="205" spans="2:2" x14ac:dyDescent="0.2">
      <c r="B205" s="265"/>
    </row>
    <row r="206" spans="2:2" x14ac:dyDescent="0.2">
      <c r="B206" s="265"/>
    </row>
    <row r="207" spans="2:2" x14ac:dyDescent="0.2">
      <c r="B207" s="265"/>
    </row>
    <row r="208" spans="2:2" x14ac:dyDescent="0.2">
      <c r="B208" s="265"/>
    </row>
    <row r="209" spans="2:2" x14ac:dyDescent="0.2">
      <c r="B209" s="265"/>
    </row>
    <row r="210" spans="2:2" x14ac:dyDescent="0.2">
      <c r="B210" s="265"/>
    </row>
    <row r="211" spans="2:2" x14ac:dyDescent="0.2">
      <c r="B211" s="265"/>
    </row>
    <row r="212" spans="2:2" x14ac:dyDescent="0.2">
      <c r="B212" s="265"/>
    </row>
    <row r="213" spans="2:2" x14ac:dyDescent="0.2">
      <c r="B213" s="265"/>
    </row>
    <row r="214" spans="2:2" x14ac:dyDescent="0.2">
      <c r="B214" s="265"/>
    </row>
    <row r="215" spans="2:2" x14ac:dyDescent="0.2">
      <c r="B215" s="265"/>
    </row>
    <row r="216" spans="2:2" x14ac:dyDescent="0.2">
      <c r="B216" s="265"/>
    </row>
    <row r="217" spans="2:2" x14ac:dyDescent="0.2">
      <c r="B217" s="265"/>
    </row>
    <row r="218" spans="2:2" x14ac:dyDescent="0.2">
      <c r="B218" s="265"/>
    </row>
    <row r="219" spans="2:2" x14ac:dyDescent="0.2">
      <c r="B219" s="265"/>
    </row>
    <row r="220" spans="2:2" x14ac:dyDescent="0.2">
      <c r="B220" s="265"/>
    </row>
    <row r="221" spans="2:2" x14ac:dyDescent="0.2">
      <c r="B221" s="265"/>
    </row>
    <row r="222" spans="2:2" x14ac:dyDescent="0.2">
      <c r="B222" s="265"/>
    </row>
    <row r="223" spans="2:2" x14ac:dyDescent="0.2">
      <c r="B223" s="265"/>
    </row>
    <row r="224" spans="2:2" x14ac:dyDescent="0.2">
      <c r="B224" s="265"/>
    </row>
    <row r="225" spans="2:2" x14ac:dyDescent="0.2">
      <c r="B225" s="265"/>
    </row>
    <row r="226" spans="2:2" x14ac:dyDescent="0.2">
      <c r="B226" s="265"/>
    </row>
    <row r="227" spans="2:2" x14ac:dyDescent="0.2">
      <c r="B227" s="265"/>
    </row>
    <row r="228" spans="2:2" x14ac:dyDescent="0.2">
      <c r="B228" s="265"/>
    </row>
    <row r="229" spans="2:2" x14ac:dyDescent="0.2">
      <c r="B229" s="265"/>
    </row>
    <row r="230" spans="2:2" x14ac:dyDescent="0.2">
      <c r="B230" s="265"/>
    </row>
    <row r="231" spans="2:2" x14ac:dyDescent="0.2">
      <c r="B231" s="265"/>
    </row>
    <row r="232" spans="2:2" x14ac:dyDescent="0.2">
      <c r="B232" s="265"/>
    </row>
    <row r="233" spans="2:2" x14ac:dyDescent="0.2">
      <c r="B233" s="265"/>
    </row>
    <row r="234" spans="2:2" x14ac:dyDescent="0.2">
      <c r="B234" s="265"/>
    </row>
    <row r="235" spans="2:2" x14ac:dyDescent="0.2">
      <c r="B235" s="265"/>
    </row>
    <row r="236" spans="2:2" x14ac:dyDescent="0.2">
      <c r="B236" s="265"/>
    </row>
    <row r="237" spans="2:2" x14ac:dyDescent="0.2">
      <c r="B237" s="265"/>
    </row>
    <row r="238" spans="2:2" x14ac:dyDescent="0.2">
      <c r="B238" s="265"/>
    </row>
    <row r="239" spans="2:2" x14ac:dyDescent="0.2">
      <c r="B239" s="265"/>
    </row>
    <row r="240" spans="2:2" x14ac:dyDescent="0.2">
      <c r="B240" s="265"/>
    </row>
    <row r="241" spans="2:2" x14ac:dyDescent="0.2">
      <c r="B241" s="265"/>
    </row>
    <row r="242" spans="2:2" x14ac:dyDescent="0.2">
      <c r="B242" s="265"/>
    </row>
    <row r="243" spans="2:2" x14ac:dyDescent="0.2">
      <c r="B243" s="265"/>
    </row>
    <row r="244" spans="2:2" x14ac:dyDescent="0.2">
      <c r="B244" s="265"/>
    </row>
    <row r="245" spans="2:2" x14ac:dyDescent="0.2">
      <c r="B245" s="265"/>
    </row>
    <row r="246" spans="2:2" x14ac:dyDescent="0.2">
      <c r="B246" s="265"/>
    </row>
    <row r="247" spans="2:2" x14ac:dyDescent="0.2">
      <c r="B247" s="265"/>
    </row>
    <row r="248" spans="2:2" x14ac:dyDescent="0.2">
      <c r="B248" s="265"/>
    </row>
    <row r="249" spans="2:2" x14ac:dyDescent="0.2">
      <c r="B249" s="265"/>
    </row>
    <row r="250" spans="2:2" x14ac:dyDescent="0.2">
      <c r="B250" s="265"/>
    </row>
    <row r="251" spans="2:2" x14ac:dyDescent="0.2">
      <c r="B251" s="265"/>
    </row>
    <row r="252" spans="2:2" x14ac:dyDescent="0.2">
      <c r="B252" s="265"/>
    </row>
    <row r="253" spans="2:2" x14ac:dyDescent="0.2">
      <c r="B253" s="265"/>
    </row>
    <row r="254" spans="2:2" x14ac:dyDescent="0.2">
      <c r="B254" s="265"/>
    </row>
    <row r="255" spans="2:2" x14ac:dyDescent="0.2">
      <c r="B255" s="265"/>
    </row>
    <row r="256" spans="2:2" x14ac:dyDescent="0.2">
      <c r="B256" s="265"/>
    </row>
    <row r="257" spans="2:2" x14ac:dyDescent="0.2">
      <c r="B257" s="265"/>
    </row>
    <row r="258" spans="2:2" x14ac:dyDescent="0.2">
      <c r="B258" s="265"/>
    </row>
    <row r="259" spans="2:2" x14ac:dyDescent="0.2">
      <c r="B259" s="265"/>
    </row>
    <row r="260" spans="2:2" x14ac:dyDescent="0.2">
      <c r="B260" s="265"/>
    </row>
    <row r="261" spans="2:2" x14ac:dyDescent="0.2">
      <c r="B261" s="265"/>
    </row>
    <row r="262" spans="2:2" x14ac:dyDescent="0.2">
      <c r="B262" s="265"/>
    </row>
    <row r="263" spans="2:2" x14ac:dyDescent="0.2">
      <c r="B263" s="265"/>
    </row>
    <row r="264" spans="2:2" x14ac:dyDescent="0.2">
      <c r="B264" s="265"/>
    </row>
    <row r="265" spans="2:2" x14ac:dyDescent="0.2">
      <c r="B265" s="265"/>
    </row>
    <row r="266" spans="2:2" x14ac:dyDescent="0.2">
      <c r="B266" s="265"/>
    </row>
    <row r="267" spans="2:2" x14ac:dyDescent="0.2">
      <c r="B267" s="265"/>
    </row>
    <row r="268" spans="2:2" x14ac:dyDescent="0.2">
      <c r="B268" s="265"/>
    </row>
    <row r="269" spans="2:2" x14ac:dyDescent="0.2">
      <c r="B269" s="265"/>
    </row>
    <row r="270" spans="2:2" x14ac:dyDescent="0.2">
      <c r="B270" s="265"/>
    </row>
    <row r="271" spans="2:2" x14ac:dyDescent="0.2">
      <c r="B271" s="265"/>
    </row>
    <row r="272" spans="2:2" x14ac:dyDescent="0.2">
      <c r="B272" s="265"/>
    </row>
    <row r="273" spans="2:2" x14ac:dyDescent="0.2">
      <c r="B273" s="265"/>
    </row>
    <row r="274" spans="2:2" x14ac:dyDescent="0.2">
      <c r="B274" s="265"/>
    </row>
    <row r="275" spans="2:2" x14ac:dyDescent="0.2">
      <c r="B275" s="265"/>
    </row>
    <row r="276" spans="2:2" x14ac:dyDescent="0.2">
      <c r="B276" s="265"/>
    </row>
    <row r="277" spans="2:2" x14ac:dyDescent="0.2">
      <c r="B277" s="265"/>
    </row>
    <row r="278" spans="2:2" x14ac:dyDescent="0.2">
      <c r="B278" s="265"/>
    </row>
    <row r="279" spans="2:2" x14ac:dyDescent="0.2">
      <c r="B279" s="265"/>
    </row>
    <row r="280" spans="2:2" x14ac:dyDescent="0.2">
      <c r="B280" s="265"/>
    </row>
    <row r="281" spans="2:2" x14ac:dyDescent="0.2">
      <c r="B281" s="265"/>
    </row>
    <row r="282" spans="2:2" x14ac:dyDescent="0.2">
      <c r="B282" s="265"/>
    </row>
    <row r="283" spans="2:2" x14ac:dyDescent="0.2">
      <c r="B283" s="265"/>
    </row>
    <row r="284" spans="2:2" x14ac:dyDescent="0.2">
      <c r="B284" s="265"/>
    </row>
    <row r="285" spans="2:2" x14ac:dyDescent="0.2">
      <c r="B285" s="265"/>
    </row>
    <row r="286" spans="2:2" x14ac:dyDescent="0.2">
      <c r="B286" s="265"/>
    </row>
    <row r="287" spans="2:2" x14ac:dyDescent="0.2">
      <c r="B287" s="265"/>
    </row>
    <row r="288" spans="2:2" x14ac:dyDescent="0.2">
      <c r="B288" s="265"/>
    </row>
    <row r="289" spans="2:2" x14ac:dyDescent="0.2">
      <c r="B289" s="265"/>
    </row>
    <row r="290" spans="2:2" x14ac:dyDescent="0.2">
      <c r="B290" s="265"/>
    </row>
    <row r="291" spans="2:2" x14ac:dyDescent="0.2">
      <c r="B291" s="265"/>
    </row>
    <row r="292" spans="2:2" x14ac:dyDescent="0.2">
      <c r="B292" s="265"/>
    </row>
    <row r="293" spans="2:2" x14ac:dyDescent="0.2">
      <c r="B293" s="265"/>
    </row>
    <row r="294" spans="2:2" x14ac:dyDescent="0.2">
      <c r="B294" s="265"/>
    </row>
    <row r="295" spans="2:2" x14ac:dyDescent="0.2">
      <c r="B295" s="265"/>
    </row>
    <row r="296" spans="2:2" x14ac:dyDescent="0.2">
      <c r="B296" s="265"/>
    </row>
    <row r="297" spans="2:2" x14ac:dyDescent="0.2">
      <c r="B297" s="265"/>
    </row>
    <row r="298" spans="2:2" x14ac:dyDescent="0.2">
      <c r="B298" s="265"/>
    </row>
    <row r="299" spans="2:2" x14ac:dyDescent="0.2">
      <c r="B299" s="265"/>
    </row>
    <row r="300" spans="2:2" x14ac:dyDescent="0.2">
      <c r="B300" s="265"/>
    </row>
    <row r="301" spans="2:2" x14ac:dyDescent="0.2">
      <c r="B301" s="265"/>
    </row>
    <row r="302" spans="2:2" x14ac:dyDescent="0.2">
      <c r="B302" s="265"/>
    </row>
    <row r="303" spans="2:2" x14ac:dyDescent="0.2">
      <c r="B303" s="265"/>
    </row>
    <row r="304" spans="2:2" x14ac:dyDescent="0.2">
      <c r="B304" s="265"/>
    </row>
    <row r="305" spans="2:2" x14ac:dyDescent="0.2">
      <c r="B305" s="265"/>
    </row>
    <row r="306" spans="2:2" x14ac:dyDescent="0.2">
      <c r="B306" s="265"/>
    </row>
    <row r="307" spans="2:2" x14ac:dyDescent="0.2">
      <c r="B307" s="265"/>
    </row>
    <row r="308" spans="2:2" x14ac:dyDescent="0.2">
      <c r="B308" s="265"/>
    </row>
    <row r="309" spans="2:2" x14ac:dyDescent="0.2">
      <c r="B309" s="265"/>
    </row>
    <row r="310" spans="2:2" x14ac:dyDescent="0.2">
      <c r="B310" s="265"/>
    </row>
    <row r="311" spans="2:2" x14ac:dyDescent="0.2">
      <c r="B311" s="265"/>
    </row>
    <row r="312" spans="2:2" x14ac:dyDescent="0.2">
      <c r="B312" s="265"/>
    </row>
    <row r="313" spans="2:2" x14ac:dyDescent="0.2">
      <c r="B313" s="265"/>
    </row>
    <row r="314" spans="2:2" x14ac:dyDescent="0.2">
      <c r="B314" s="265"/>
    </row>
    <row r="315" spans="2:2" x14ac:dyDescent="0.2">
      <c r="B315" s="265"/>
    </row>
    <row r="316" spans="2:2" x14ac:dyDescent="0.2">
      <c r="B316" s="265"/>
    </row>
    <row r="317" spans="2:2" x14ac:dyDescent="0.2">
      <c r="B317" s="265"/>
    </row>
    <row r="318" spans="2:2" x14ac:dyDescent="0.2">
      <c r="B318" s="265"/>
    </row>
    <row r="319" spans="2:2" x14ac:dyDescent="0.2">
      <c r="B319" s="265"/>
    </row>
    <row r="320" spans="2:2" x14ac:dyDescent="0.2">
      <c r="B320" s="265"/>
    </row>
    <row r="321" spans="2:2" x14ac:dyDescent="0.2">
      <c r="B321" s="265"/>
    </row>
    <row r="322" spans="2:2" x14ac:dyDescent="0.2">
      <c r="B322" s="265"/>
    </row>
    <row r="323" spans="2:2" x14ac:dyDescent="0.2">
      <c r="B323" s="265"/>
    </row>
    <row r="324" spans="2:2" x14ac:dyDescent="0.2">
      <c r="B324" s="265"/>
    </row>
    <row r="325" spans="2:2" x14ac:dyDescent="0.2">
      <c r="B325" s="265"/>
    </row>
    <row r="326" spans="2:2" x14ac:dyDescent="0.2">
      <c r="B326" s="265"/>
    </row>
    <row r="327" spans="2:2" x14ac:dyDescent="0.2">
      <c r="B327" s="265"/>
    </row>
    <row r="328" spans="2:2" x14ac:dyDescent="0.2">
      <c r="B328" s="265"/>
    </row>
    <row r="329" spans="2:2" x14ac:dyDescent="0.2">
      <c r="B329" s="265"/>
    </row>
    <row r="330" spans="2:2" x14ac:dyDescent="0.2">
      <c r="B330" s="265"/>
    </row>
    <row r="331" spans="2:2" x14ac:dyDescent="0.2">
      <c r="B331" s="265"/>
    </row>
    <row r="332" spans="2:2" x14ac:dyDescent="0.2">
      <c r="B332" s="265"/>
    </row>
    <row r="333" spans="2:2" x14ac:dyDescent="0.2">
      <c r="B333" s="265"/>
    </row>
    <row r="334" spans="2:2" x14ac:dyDescent="0.2">
      <c r="B334" s="265"/>
    </row>
    <row r="335" spans="2:2" x14ac:dyDescent="0.2">
      <c r="B335" s="265"/>
    </row>
    <row r="336" spans="2:2" x14ac:dyDescent="0.2">
      <c r="B336" s="265"/>
    </row>
    <row r="337" spans="2:2" x14ac:dyDescent="0.2">
      <c r="B337" s="265"/>
    </row>
    <row r="338" spans="2:2" x14ac:dyDescent="0.2">
      <c r="B338" s="265"/>
    </row>
    <row r="339" spans="2:2" x14ac:dyDescent="0.2">
      <c r="B339" s="265"/>
    </row>
    <row r="340" spans="2:2" x14ac:dyDescent="0.2">
      <c r="B340" s="265"/>
    </row>
    <row r="341" spans="2:2" x14ac:dyDescent="0.2">
      <c r="B341" s="265"/>
    </row>
    <row r="342" spans="2:2" x14ac:dyDescent="0.2">
      <c r="B342" s="265"/>
    </row>
    <row r="343" spans="2:2" x14ac:dyDescent="0.2">
      <c r="B343" s="265"/>
    </row>
    <row r="344" spans="2:2" x14ac:dyDescent="0.2">
      <c r="B344" s="265"/>
    </row>
    <row r="345" spans="2:2" x14ac:dyDescent="0.2">
      <c r="B345" s="265"/>
    </row>
    <row r="346" spans="2:2" x14ac:dyDescent="0.2">
      <c r="B346" s="265"/>
    </row>
    <row r="347" spans="2:2" x14ac:dyDescent="0.2">
      <c r="B347" s="265"/>
    </row>
    <row r="348" spans="2:2" x14ac:dyDescent="0.2">
      <c r="B348" s="265"/>
    </row>
    <row r="349" spans="2:2" x14ac:dyDescent="0.2">
      <c r="B349" s="265"/>
    </row>
    <row r="350" spans="2:2" x14ac:dyDescent="0.2">
      <c r="B350" s="265"/>
    </row>
    <row r="351" spans="2:2" x14ac:dyDescent="0.2">
      <c r="B351" s="265"/>
    </row>
    <row r="352" spans="2:2" x14ac:dyDescent="0.2">
      <c r="B352" s="265"/>
    </row>
    <row r="353" spans="2:2" x14ac:dyDescent="0.2">
      <c r="B353" s="265"/>
    </row>
    <row r="354" spans="2:2" x14ac:dyDescent="0.2">
      <c r="B354" s="265"/>
    </row>
    <row r="355" spans="2:2" x14ac:dyDescent="0.2">
      <c r="B355" s="265"/>
    </row>
    <row r="356" spans="2:2" x14ac:dyDescent="0.2">
      <c r="B356" s="265"/>
    </row>
    <row r="357" spans="2:2" x14ac:dyDescent="0.2">
      <c r="B357" s="265"/>
    </row>
    <row r="358" spans="2:2" x14ac:dyDescent="0.2">
      <c r="B358" s="265"/>
    </row>
    <row r="359" spans="2:2" x14ac:dyDescent="0.2">
      <c r="B359" s="265"/>
    </row>
    <row r="360" spans="2:2" x14ac:dyDescent="0.2">
      <c r="B360" s="265"/>
    </row>
    <row r="361" spans="2:2" x14ac:dyDescent="0.2">
      <c r="B361" s="265"/>
    </row>
    <row r="362" spans="2:2" x14ac:dyDescent="0.2">
      <c r="B362" s="265"/>
    </row>
    <row r="363" spans="2:2" x14ac:dyDescent="0.2">
      <c r="B363" s="265"/>
    </row>
    <row r="364" spans="2:2" x14ac:dyDescent="0.2">
      <c r="B364" s="265"/>
    </row>
    <row r="365" spans="2:2" x14ac:dyDescent="0.2">
      <c r="B365" s="265"/>
    </row>
    <row r="366" spans="2:2" x14ac:dyDescent="0.2">
      <c r="B366" s="265"/>
    </row>
    <row r="367" spans="2:2" x14ac:dyDescent="0.2">
      <c r="B367" s="265"/>
    </row>
    <row r="368" spans="2:2" x14ac:dyDescent="0.2">
      <c r="B368" s="265"/>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B1:BC58"/>
  <sheetViews>
    <sheetView topLeftCell="L1" workbookViewId="0">
      <selection activeCell="U29" sqref="U29"/>
    </sheetView>
  </sheetViews>
  <sheetFormatPr baseColWidth="10" defaultRowHeight="12.75" x14ac:dyDescent="0.2"/>
  <cols>
    <col min="1" max="1" width="1.85546875" style="19" customWidth="1"/>
    <col min="2" max="2" width="7" style="19" customWidth="1"/>
    <col min="3" max="10" width="10.7109375" style="19" customWidth="1"/>
    <col min="11" max="11" width="11.42578125" style="19" customWidth="1"/>
    <col min="12" max="12" width="8.28515625" style="19" customWidth="1"/>
    <col min="13" max="21" width="10.7109375" style="19" customWidth="1"/>
    <col min="22" max="22" width="8.28515625" style="19" customWidth="1"/>
    <col min="23" max="23" width="7.140625" style="19" customWidth="1"/>
    <col min="24" max="29" width="10.7109375" style="19" customWidth="1"/>
    <col min="30" max="30" width="8.42578125" style="19" customWidth="1"/>
    <col min="31" max="31" width="10.85546875" style="19" customWidth="1"/>
    <col min="32" max="33" width="11.42578125" style="19"/>
    <col min="34" max="34" width="7.140625" style="19" customWidth="1"/>
    <col min="35" max="40" width="10.7109375" style="19" customWidth="1"/>
    <col min="41" max="41" width="8.42578125" style="19" customWidth="1"/>
    <col min="42" max="42" width="10.85546875" style="19" customWidth="1"/>
    <col min="43" max="43" width="11.42578125" style="19"/>
    <col min="44" max="44" width="7.140625" style="19" customWidth="1"/>
    <col min="45" max="50" width="10.7109375" style="19" customWidth="1"/>
    <col min="51" max="51" width="8.42578125" style="19" customWidth="1"/>
    <col min="52" max="52" width="10.85546875" style="19" customWidth="1"/>
    <col min="53" max="16384" width="11.42578125" style="19"/>
  </cols>
  <sheetData>
    <row r="1" spans="2:55" s="6" customFormat="1" x14ac:dyDescent="0.2">
      <c r="B1" s="18" t="s">
        <v>113</v>
      </c>
      <c r="L1" s="18" t="s">
        <v>112</v>
      </c>
      <c r="W1" s="18" t="s">
        <v>111</v>
      </c>
      <c r="AH1" s="18" t="s">
        <v>157</v>
      </c>
      <c r="AR1" s="18" t="s">
        <v>259</v>
      </c>
      <c r="AX1" s="287">
        <f>AVERAGE(AX4:AX14,AX23:AX29)</f>
        <v>130.34652616386154</v>
      </c>
      <c r="AY1" s="287">
        <f>AVERAGE(AY4:AY14,AY23:AY29)</f>
        <v>130.08203385058533</v>
      </c>
    </row>
    <row r="2" spans="2:55" s="6" customFormat="1" ht="12" x14ac:dyDescent="0.2">
      <c r="H2" s="6" t="s">
        <v>116</v>
      </c>
      <c r="I2" s="6" t="s">
        <v>116</v>
      </c>
      <c r="R2" s="6" t="s">
        <v>117</v>
      </c>
      <c r="S2" s="6" t="s">
        <v>117</v>
      </c>
      <c r="AN2" s="6" t="s">
        <v>159</v>
      </c>
      <c r="AO2" s="6" t="s">
        <v>159</v>
      </c>
      <c r="AX2" s="287">
        <f>AVERAGE(AX15:AX22)</f>
        <v>131.08627306512099</v>
      </c>
      <c r="AY2" s="287">
        <f>AVERAGE(AY15:AY22)</f>
        <v>121.11831227265984</v>
      </c>
      <c r="BB2" s="6" t="s">
        <v>260</v>
      </c>
    </row>
    <row r="3" spans="2:55" s="25" customFormat="1" ht="24" x14ac:dyDescent="0.2">
      <c r="B3" s="23"/>
      <c r="C3" s="24">
        <v>2015</v>
      </c>
      <c r="D3" s="24">
        <v>2016</v>
      </c>
      <c r="E3" s="24">
        <v>2017</v>
      </c>
      <c r="F3" s="24">
        <v>2018</v>
      </c>
      <c r="G3" s="24">
        <v>2019</v>
      </c>
      <c r="H3" s="24" t="s">
        <v>79</v>
      </c>
      <c r="I3" s="24">
        <v>2020</v>
      </c>
      <c r="J3" s="24" t="s">
        <v>118</v>
      </c>
      <c r="L3" s="24" t="s">
        <v>114</v>
      </c>
      <c r="M3" s="24">
        <v>2015</v>
      </c>
      <c r="N3" s="24">
        <v>2016</v>
      </c>
      <c r="O3" s="24">
        <v>2017</v>
      </c>
      <c r="P3" s="24">
        <v>2018</v>
      </c>
      <c r="Q3" s="24">
        <v>2019</v>
      </c>
      <c r="R3" s="24" t="s">
        <v>79</v>
      </c>
      <c r="S3" s="24">
        <v>2020</v>
      </c>
      <c r="T3" s="24" t="s">
        <v>118</v>
      </c>
      <c r="U3" s="24"/>
      <c r="W3" s="23"/>
      <c r="X3" s="24">
        <v>2015</v>
      </c>
      <c r="Y3" s="24">
        <v>2016</v>
      </c>
      <c r="Z3" s="24">
        <v>2017</v>
      </c>
      <c r="AA3" s="24">
        <v>2018</v>
      </c>
      <c r="AB3" s="24">
        <v>2019</v>
      </c>
      <c r="AC3" s="24" t="s">
        <v>79</v>
      </c>
      <c r="AD3" s="24">
        <v>2020</v>
      </c>
      <c r="AE3" s="24" t="s">
        <v>118</v>
      </c>
      <c r="AH3" s="23"/>
      <c r="AI3" s="24">
        <v>2015</v>
      </c>
      <c r="AJ3" s="24">
        <v>2016</v>
      </c>
      <c r="AK3" s="24">
        <v>2017</v>
      </c>
      <c r="AL3" s="24">
        <v>2018</v>
      </c>
      <c r="AM3" s="24">
        <v>2019</v>
      </c>
      <c r="AN3" s="24" t="s">
        <v>79</v>
      </c>
      <c r="AO3" s="24">
        <v>2020</v>
      </c>
      <c r="AP3" s="24" t="s">
        <v>118</v>
      </c>
      <c r="AR3" s="23"/>
      <c r="AS3" s="24">
        <v>2015</v>
      </c>
      <c r="AT3" s="24">
        <v>2016</v>
      </c>
      <c r="AU3" s="24">
        <v>2017</v>
      </c>
      <c r="AV3" s="24">
        <v>2018</v>
      </c>
      <c r="AW3" s="24">
        <v>2019</v>
      </c>
      <c r="AX3" s="24" t="s">
        <v>79</v>
      </c>
      <c r="AY3" s="24">
        <v>2020</v>
      </c>
      <c r="AZ3" s="24" t="s">
        <v>118</v>
      </c>
      <c r="BB3" s="24" t="s">
        <v>79</v>
      </c>
      <c r="BC3" s="24">
        <v>2020</v>
      </c>
    </row>
    <row r="4" spans="2:55" s="6" customFormat="1" ht="12" x14ac:dyDescent="0.2">
      <c r="B4" s="22">
        <v>1</v>
      </c>
      <c r="C4" s="14">
        <v>375</v>
      </c>
      <c r="D4" s="14">
        <v>1144</v>
      </c>
      <c r="E4" s="14">
        <v>983</v>
      </c>
      <c r="F4" s="14">
        <v>853</v>
      </c>
      <c r="G4" s="14">
        <v>810</v>
      </c>
      <c r="H4" s="14">
        <f>AVERAGE(C4:G4)</f>
        <v>833</v>
      </c>
      <c r="I4" s="14">
        <v>548</v>
      </c>
      <c r="J4" s="14">
        <f>I4-H4</f>
        <v>-285</v>
      </c>
      <c r="L4" s="22">
        <v>1</v>
      </c>
      <c r="M4" s="14">
        <v>30</v>
      </c>
      <c r="N4" s="14">
        <v>51</v>
      </c>
      <c r="O4" s="14">
        <v>74</v>
      </c>
      <c r="P4" s="14">
        <v>43</v>
      </c>
      <c r="Q4" s="14">
        <v>55</v>
      </c>
      <c r="R4" s="14">
        <f>AVERAGE(M4:Q4)</f>
        <v>50.6</v>
      </c>
      <c r="S4" s="14">
        <v>44</v>
      </c>
      <c r="T4" s="14">
        <f>S4-R4</f>
        <v>-6.6000000000000014</v>
      </c>
      <c r="U4" s="14"/>
      <c r="W4" s="22">
        <v>1</v>
      </c>
      <c r="X4" s="14">
        <v>480</v>
      </c>
      <c r="Y4" s="14">
        <v>1424</v>
      </c>
      <c r="Z4" s="14">
        <v>1221</v>
      </c>
      <c r="AA4" s="14">
        <v>1106</v>
      </c>
      <c r="AB4" s="14">
        <v>1057</v>
      </c>
      <c r="AC4" s="14">
        <f>AVERAGE(X4:AB4)</f>
        <v>1057.5999999999999</v>
      </c>
      <c r="AD4" s="14">
        <v>793</v>
      </c>
      <c r="AE4" s="14">
        <f>AD4-AC4</f>
        <v>-264.59999999999991</v>
      </c>
      <c r="AH4" s="22">
        <v>1</v>
      </c>
      <c r="AI4" s="14">
        <f>M4+X4</f>
        <v>510</v>
      </c>
      <c r="AJ4" s="14">
        <f t="shared" ref="AJ4:AO19" si="0">N4+Y4</f>
        <v>1475</v>
      </c>
      <c r="AK4" s="14">
        <f t="shared" si="0"/>
        <v>1295</v>
      </c>
      <c r="AL4" s="14">
        <f t="shared" si="0"/>
        <v>1149</v>
      </c>
      <c r="AM4" s="14">
        <f t="shared" si="0"/>
        <v>1112</v>
      </c>
      <c r="AN4" s="14">
        <f>AVERAGE(AI4:AM4)</f>
        <v>1108.2</v>
      </c>
      <c r="AO4" s="14">
        <f t="shared" si="0"/>
        <v>837</v>
      </c>
      <c r="AP4" s="14">
        <f>AO4-AN4</f>
        <v>-271.20000000000005</v>
      </c>
      <c r="AR4" s="22">
        <v>1</v>
      </c>
      <c r="AS4" s="60">
        <f>AI4/C4*100</f>
        <v>136</v>
      </c>
      <c r="AT4" s="60">
        <f t="shared" ref="AT4:AZ4" si="1">AJ4/D4*100</f>
        <v>128.93356643356643</v>
      </c>
      <c r="AU4" s="60">
        <f t="shared" si="1"/>
        <v>131.73957273652087</v>
      </c>
      <c r="AV4" s="60">
        <f t="shared" si="1"/>
        <v>134.7010550996483</v>
      </c>
      <c r="AW4" s="60">
        <f t="shared" si="1"/>
        <v>137.28395061728395</v>
      </c>
      <c r="AX4" s="60">
        <f t="shared" si="1"/>
        <v>133.0372148859544</v>
      </c>
      <c r="AY4" s="60">
        <f t="shared" si="1"/>
        <v>152.73722627737229</v>
      </c>
      <c r="AZ4" s="60">
        <f t="shared" si="1"/>
        <v>95.157894736842124</v>
      </c>
      <c r="BB4" s="14">
        <f>AN4-H4</f>
        <v>275.20000000000005</v>
      </c>
      <c r="BC4" s="14">
        <f>AO4-I4</f>
        <v>289</v>
      </c>
    </row>
    <row r="5" spans="2:55" s="6" customFormat="1" ht="12" x14ac:dyDescent="0.2">
      <c r="B5" s="22">
        <v>2</v>
      </c>
      <c r="C5" s="14">
        <v>932</v>
      </c>
      <c r="D5" s="14">
        <v>1129</v>
      </c>
      <c r="E5" s="14">
        <v>1055</v>
      </c>
      <c r="F5" s="14">
        <v>1017</v>
      </c>
      <c r="G5" s="14">
        <v>972</v>
      </c>
      <c r="H5" s="14">
        <f t="shared" ref="H5:H57" si="2">AVERAGE(C5:G5)</f>
        <v>1021</v>
      </c>
      <c r="I5" s="14">
        <v>1097</v>
      </c>
      <c r="J5" s="14">
        <f t="shared" ref="J5:J57" si="3">I5-H5</f>
        <v>76</v>
      </c>
      <c r="L5" s="22">
        <v>2</v>
      </c>
      <c r="M5" s="14">
        <v>51</v>
      </c>
      <c r="N5" s="14">
        <v>69</v>
      </c>
      <c r="O5" s="14">
        <v>62</v>
      </c>
      <c r="P5" s="14">
        <v>64</v>
      </c>
      <c r="Q5" s="14">
        <v>55</v>
      </c>
      <c r="R5" s="14">
        <f t="shared" ref="R5:R57" si="4">AVERAGE(M5:Q5)</f>
        <v>60.2</v>
      </c>
      <c r="S5" s="14">
        <v>67</v>
      </c>
      <c r="T5" s="14">
        <f t="shared" ref="T5:T57" si="5">S5-R5</f>
        <v>6.7999999999999972</v>
      </c>
      <c r="U5" s="14"/>
      <c r="W5" s="22">
        <v>2</v>
      </c>
      <c r="X5" s="14">
        <v>1160</v>
      </c>
      <c r="Y5" s="14">
        <v>1382</v>
      </c>
      <c r="Z5" s="14">
        <v>1243</v>
      </c>
      <c r="AA5" s="14">
        <v>1222</v>
      </c>
      <c r="AB5" s="14">
        <v>1206</v>
      </c>
      <c r="AC5" s="14">
        <f t="shared" ref="AC5:AC57" si="6">AVERAGE(X5:AB5)</f>
        <v>1242.5999999999999</v>
      </c>
      <c r="AD5" s="14">
        <v>1320</v>
      </c>
      <c r="AE5" s="14">
        <f t="shared" ref="AE5:AE57" si="7">AD5-AC5</f>
        <v>77.400000000000091</v>
      </c>
      <c r="AH5" s="22">
        <v>2</v>
      </c>
      <c r="AI5" s="14">
        <f t="shared" ref="AI5:AI55" si="8">M5+X5</f>
        <v>1211</v>
      </c>
      <c r="AJ5" s="14">
        <f t="shared" ref="AJ5:AJ56" si="9">N5+Y5</f>
        <v>1451</v>
      </c>
      <c r="AK5" s="14">
        <f t="shared" ref="AK5:AK56" si="10">O5+Z5</f>
        <v>1305</v>
      </c>
      <c r="AL5" s="14">
        <f t="shared" ref="AL5:AL56" si="11">P5+AA5</f>
        <v>1286</v>
      </c>
      <c r="AM5" s="14">
        <f t="shared" ref="AM5:AM56" si="12">Q5+AB5</f>
        <v>1261</v>
      </c>
      <c r="AN5" s="14">
        <f t="shared" ref="AN5:AN57" si="13">AVERAGE(AI5:AM5)</f>
        <v>1302.8</v>
      </c>
      <c r="AO5" s="14">
        <f t="shared" si="0"/>
        <v>1387</v>
      </c>
      <c r="AP5" s="14">
        <f t="shared" ref="AP5:AP57" si="14">AO5-AN5</f>
        <v>84.200000000000045</v>
      </c>
      <c r="AR5" s="22">
        <v>2</v>
      </c>
      <c r="AS5" s="60">
        <f t="shared" ref="AS5:AS57" si="15">AI5/C5*100</f>
        <v>129.93562231759657</v>
      </c>
      <c r="AT5" s="60">
        <f t="shared" ref="AT5:AT57" si="16">AJ5/D5*100</f>
        <v>128.52081488042515</v>
      </c>
      <c r="AU5" s="60">
        <f t="shared" ref="AU5:AU57" si="17">AK5/E5*100</f>
        <v>123.69668246445498</v>
      </c>
      <c r="AV5" s="60">
        <f t="shared" ref="AV5:AV57" si="18">AL5/F5*100</f>
        <v>126.4503441494592</v>
      </c>
      <c r="AW5" s="60">
        <f t="shared" ref="AW5:AW57" si="19">AM5/G5*100</f>
        <v>129.73251028806584</v>
      </c>
      <c r="AX5" s="60">
        <f t="shared" ref="AX5:AX57" si="20">AN5/H5*100</f>
        <v>127.60039177277179</v>
      </c>
      <c r="AY5" s="60">
        <f t="shared" ref="AY5:AY57" si="21">AO5/I5*100</f>
        <v>126.43573381950775</v>
      </c>
      <c r="AZ5" s="60">
        <f t="shared" ref="AZ5:AZ57" si="22">AY5-AX5</f>
        <v>-1.1646579532640402</v>
      </c>
      <c r="BB5" s="14">
        <f t="shared" ref="BB5:BB29" si="23">AN5-H5</f>
        <v>281.79999999999995</v>
      </c>
      <c r="BC5" s="14">
        <f t="shared" ref="BC5:BC29" si="24">AO5-I5</f>
        <v>290</v>
      </c>
    </row>
    <row r="6" spans="2:55" s="6" customFormat="1" ht="12" x14ac:dyDescent="0.2">
      <c r="B6" s="22">
        <v>3</v>
      </c>
      <c r="C6" s="14">
        <v>1047</v>
      </c>
      <c r="D6" s="14">
        <v>994</v>
      </c>
      <c r="E6" s="14">
        <v>991</v>
      </c>
      <c r="F6" s="14">
        <v>1027</v>
      </c>
      <c r="G6" s="14">
        <v>1013</v>
      </c>
      <c r="H6" s="14">
        <f t="shared" si="2"/>
        <v>1014.4</v>
      </c>
      <c r="I6" s="14">
        <v>1070</v>
      </c>
      <c r="J6" s="14">
        <f t="shared" si="3"/>
        <v>55.600000000000023</v>
      </c>
      <c r="L6" s="22">
        <v>3</v>
      </c>
      <c r="M6" s="14">
        <v>64</v>
      </c>
      <c r="N6" s="14">
        <v>43</v>
      </c>
      <c r="O6" s="14">
        <v>58</v>
      </c>
      <c r="P6" s="14">
        <v>52</v>
      </c>
      <c r="Q6" s="14">
        <v>59</v>
      </c>
      <c r="R6" s="14">
        <f t="shared" si="4"/>
        <v>55.2</v>
      </c>
      <c r="S6" s="14">
        <v>64</v>
      </c>
      <c r="T6" s="14">
        <f t="shared" si="5"/>
        <v>8.7999999999999972</v>
      </c>
      <c r="U6" s="14"/>
      <c r="W6" s="22">
        <v>3</v>
      </c>
      <c r="X6" s="14">
        <v>1277</v>
      </c>
      <c r="Y6" s="14">
        <v>1297</v>
      </c>
      <c r="Z6" s="14">
        <v>1211</v>
      </c>
      <c r="AA6" s="14">
        <v>1247</v>
      </c>
      <c r="AB6" s="14">
        <v>1225</v>
      </c>
      <c r="AC6" s="14">
        <f t="shared" si="6"/>
        <v>1251.4000000000001</v>
      </c>
      <c r="AD6" s="14">
        <v>1328</v>
      </c>
      <c r="AE6" s="14">
        <f t="shared" si="7"/>
        <v>76.599999999999909</v>
      </c>
      <c r="AH6" s="22">
        <v>3</v>
      </c>
      <c r="AI6" s="14">
        <f t="shared" si="8"/>
        <v>1341</v>
      </c>
      <c r="AJ6" s="14">
        <f t="shared" si="9"/>
        <v>1340</v>
      </c>
      <c r="AK6" s="14">
        <f t="shared" si="10"/>
        <v>1269</v>
      </c>
      <c r="AL6" s="14">
        <f t="shared" si="11"/>
        <v>1299</v>
      </c>
      <c r="AM6" s="14">
        <f t="shared" si="12"/>
        <v>1284</v>
      </c>
      <c r="AN6" s="14">
        <f t="shared" si="13"/>
        <v>1306.5999999999999</v>
      </c>
      <c r="AO6" s="14">
        <f t="shared" si="0"/>
        <v>1392</v>
      </c>
      <c r="AP6" s="14">
        <f t="shared" si="14"/>
        <v>85.400000000000091</v>
      </c>
      <c r="AR6" s="22">
        <v>3</v>
      </c>
      <c r="AS6" s="60">
        <f t="shared" si="15"/>
        <v>128.08022922636104</v>
      </c>
      <c r="AT6" s="60">
        <f t="shared" si="16"/>
        <v>134.80885311871228</v>
      </c>
      <c r="AU6" s="60">
        <f t="shared" si="17"/>
        <v>128.05247225025226</v>
      </c>
      <c r="AV6" s="60">
        <f t="shared" si="18"/>
        <v>126.48490749756573</v>
      </c>
      <c r="AW6" s="60">
        <f t="shared" si="19"/>
        <v>126.75222112537018</v>
      </c>
      <c r="AX6" s="60">
        <f t="shared" si="20"/>
        <v>128.80520504731859</v>
      </c>
      <c r="AY6" s="60">
        <f t="shared" si="21"/>
        <v>130.09345794392524</v>
      </c>
      <c r="AZ6" s="60">
        <f t="shared" si="22"/>
        <v>1.2882528966066502</v>
      </c>
      <c r="BB6" s="14">
        <f t="shared" si="23"/>
        <v>292.19999999999993</v>
      </c>
      <c r="BC6" s="14">
        <f t="shared" si="24"/>
        <v>322</v>
      </c>
    </row>
    <row r="7" spans="2:55" s="6" customFormat="1" ht="12" x14ac:dyDescent="0.2">
      <c r="B7" s="22">
        <v>4</v>
      </c>
      <c r="C7" s="14">
        <v>979</v>
      </c>
      <c r="D7" s="14">
        <v>1048</v>
      </c>
      <c r="E7" s="14">
        <v>1008</v>
      </c>
      <c r="F7" s="14">
        <v>1025</v>
      </c>
      <c r="G7" s="14">
        <v>877</v>
      </c>
      <c r="H7" s="14">
        <f t="shared" si="2"/>
        <v>987.4</v>
      </c>
      <c r="I7" s="14">
        <v>1044</v>
      </c>
      <c r="J7" s="14">
        <f t="shared" si="3"/>
        <v>56.600000000000023</v>
      </c>
      <c r="L7" s="22">
        <v>4</v>
      </c>
      <c r="M7" s="14">
        <v>64</v>
      </c>
      <c r="N7" s="14">
        <v>51</v>
      </c>
      <c r="O7" s="14">
        <v>43</v>
      </c>
      <c r="P7" s="14">
        <v>50</v>
      </c>
      <c r="Q7" s="14">
        <v>49</v>
      </c>
      <c r="R7" s="14">
        <f t="shared" si="4"/>
        <v>51.4</v>
      </c>
      <c r="S7" s="14">
        <v>51</v>
      </c>
      <c r="T7" s="14">
        <f t="shared" si="5"/>
        <v>-0.39999999999999858</v>
      </c>
      <c r="U7" s="14"/>
      <c r="W7" s="22">
        <v>4</v>
      </c>
      <c r="X7" s="14">
        <v>1208</v>
      </c>
      <c r="Y7" s="14">
        <v>1290</v>
      </c>
      <c r="Z7" s="14">
        <v>1259</v>
      </c>
      <c r="AA7" s="14">
        <v>1273</v>
      </c>
      <c r="AB7" s="14">
        <v>1114</v>
      </c>
      <c r="AC7" s="14">
        <f t="shared" si="6"/>
        <v>1228.8</v>
      </c>
      <c r="AD7" s="14">
        <v>1326</v>
      </c>
      <c r="AE7" s="14">
        <f t="shared" si="7"/>
        <v>97.200000000000045</v>
      </c>
      <c r="AH7" s="22">
        <v>4</v>
      </c>
      <c r="AI7" s="14">
        <f t="shared" si="8"/>
        <v>1272</v>
      </c>
      <c r="AJ7" s="14">
        <f t="shared" si="9"/>
        <v>1341</v>
      </c>
      <c r="AK7" s="14">
        <f t="shared" si="10"/>
        <v>1302</v>
      </c>
      <c r="AL7" s="14">
        <f t="shared" si="11"/>
        <v>1323</v>
      </c>
      <c r="AM7" s="14">
        <f t="shared" si="12"/>
        <v>1163</v>
      </c>
      <c r="AN7" s="14">
        <f t="shared" si="13"/>
        <v>1280.2</v>
      </c>
      <c r="AO7" s="14">
        <f t="shared" si="0"/>
        <v>1377</v>
      </c>
      <c r="AP7" s="14">
        <f t="shared" si="14"/>
        <v>96.799999999999955</v>
      </c>
      <c r="AR7" s="22">
        <v>4</v>
      </c>
      <c r="AS7" s="60">
        <f t="shared" si="15"/>
        <v>129.92849846782431</v>
      </c>
      <c r="AT7" s="60">
        <f t="shared" si="16"/>
        <v>127.95801526717557</v>
      </c>
      <c r="AU7" s="60">
        <f t="shared" si="17"/>
        <v>129.16666666666669</v>
      </c>
      <c r="AV7" s="60">
        <f t="shared" si="18"/>
        <v>129.07317073170731</v>
      </c>
      <c r="AW7" s="60">
        <f t="shared" si="19"/>
        <v>132.61117445838084</v>
      </c>
      <c r="AX7" s="60">
        <f t="shared" si="20"/>
        <v>129.65363581122139</v>
      </c>
      <c r="AY7" s="60">
        <f t="shared" si="21"/>
        <v>131.89655172413794</v>
      </c>
      <c r="AZ7" s="60">
        <f t="shared" si="22"/>
        <v>2.2429159129165441</v>
      </c>
      <c r="BB7" s="14">
        <f t="shared" si="23"/>
        <v>292.80000000000007</v>
      </c>
      <c r="BC7" s="14">
        <f t="shared" si="24"/>
        <v>333</v>
      </c>
    </row>
    <row r="8" spans="2:55" s="6" customFormat="1" ht="12" x14ac:dyDescent="0.2">
      <c r="B8" s="22">
        <v>5</v>
      </c>
      <c r="C8" s="14">
        <v>1045</v>
      </c>
      <c r="D8" s="14">
        <v>1035</v>
      </c>
      <c r="E8" s="14">
        <v>1037</v>
      </c>
      <c r="F8" s="14">
        <v>969</v>
      </c>
      <c r="G8" s="14">
        <v>918</v>
      </c>
      <c r="H8" s="14">
        <f t="shared" si="2"/>
        <v>1000.8</v>
      </c>
      <c r="I8" s="14">
        <v>1081</v>
      </c>
      <c r="J8" s="14">
        <f t="shared" si="3"/>
        <v>80.200000000000045</v>
      </c>
      <c r="L8" s="22">
        <v>5</v>
      </c>
      <c r="M8" s="14">
        <v>61</v>
      </c>
      <c r="N8" s="14">
        <v>68</v>
      </c>
      <c r="O8" s="14">
        <v>37</v>
      </c>
      <c r="P8" s="14">
        <v>57</v>
      </c>
      <c r="Q8" s="14">
        <v>63</v>
      </c>
      <c r="R8" s="14">
        <f t="shared" si="4"/>
        <v>57.2</v>
      </c>
      <c r="S8" s="14">
        <v>55</v>
      </c>
      <c r="T8" s="14">
        <f t="shared" si="5"/>
        <v>-2.2000000000000028</v>
      </c>
      <c r="U8" s="14"/>
      <c r="W8" s="22">
        <v>5</v>
      </c>
      <c r="X8" s="14">
        <v>1275</v>
      </c>
      <c r="Y8" s="14">
        <v>1224</v>
      </c>
      <c r="Z8" s="14">
        <v>1297</v>
      </c>
      <c r="AA8" s="14">
        <v>1213</v>
      </c>
      <c r="AB8" s="14">
        <v>1132</v>
      </c>
      <c r="AC8" s="14">
        <f t="shared" si="6"/>
        <v>1228.2</v>
      </c>
      <c r="AD8" s="14">
        <v>1324</v>
      </c>
      <c r="AE8" s="14">
        <f t="shared" si="7"/>
        <v>95.799999999999955</v>
      </c>
      <c r="AH8" s="22">
        <v>5</v>
      </c>
      <c r="AI8" s="14">
        <f t="shared" si="8"/>
        <v>1336</v>
      </c>
      <c r="AJ8" s="14">
        <f t="shared" si="9"/>
        <v>1292</v>
      </c>
      <c r="AK8" s="14">
        <f t="shared" si="10"/>
        <v>1334</v>
      </c>
      <c r="AL8" s="14">
        <f t="shared" si="11"/>
        <v>1270</v>
      </c>
      <c r="AM8" s="14">
        <f t="shared" si="12"/>
        <v>1195</v>
      </c>
      <c r="AN8" s="14">
        <f t="shared" si="13"/>
        <v>1285.4000000000001</v>
      </c>
      <c r="AO8" s="14">
        <f t="shared" si="0"/>
        <v>1379</v>
      </c>
      <c r="AP8" s="14">
        <f t="shared" si="14"/>
        <v>93.599999999999909</v>
      </c>
      <c r="AR8" s="22">
        <v>5</v>
      </c>
      <c r="AS8" s="60">
        <f t="shared" si="15"/>
        <v>127.84688995215312</v>
      </c>
      <c r="AT8" s="60">
        <f t="shared" si="16"/>
        <v>124.83091787439614</v>
      </c>
      <c r="AU8" s="60">
        <f t="shared" si="17"/>
        <v>128.64030858244936</v>
      </c>
      <c r="AV8" s="60">
        <f t="shared" si="18"/>
        <v>131.06295149638802</v>
      </c>
      <c r="AW8" s="60">
        <f t="shared" si="19"/>
        <v>130.17429193899781</v>
      </c>
      <c r="AX8" s="60">
        <f t="shared" si="20"/>
        <v>128.43725019984015</v>
      </c>
      <c r="AY8" s="60">
        <f t="shared" si="21"/>
        <v>127.56706753006475</v>
      </c>
      <c r="AZ8" s="60">
        <f t="shared" si="22"/>
        <v>-0.87018266977540293</v>
      </c>
      <c r="BB8" s="14">
        <f t="shared" si="23"/>
        <v>284.60000000000014</v>
      </c>
      <c r="BC8" s="14">
        <f t="shared" si="24"/>
        <v>298</v>
      </c>
    </row>
    <row r="9" spans="2:55" s="6" customFormat="1" ht="12" x14ac:dyDescent="0.2">
      <c r="B9" s="22">
        <v>6</v>
      </c>
      <c r="C9" s="14">
        <v>919</v>
      </c>
      <c r="D9" s="14">
        <v>1054</v>
      </c>
      <c r="E9" s="14">
        <v>939</v>
      </c>
      <c r="F9" s="14">
        <v>726</v>
      </c>
      <c r="G9" s="14">
        <v>1001</v>
      </c>
      <c r="H9" s="14">
        <f t="shared" si="2"/>
        <v>927.8</v>
      </c>
      <c r="I9" s="14">
        <v>1059</v>
      </c>
      <c r="J9" s="14">
        <f t="shared" si="3"/>
        <v>131.20000000000005</v>
      </c>
      <c r="L9" s="22">
        <v>6</v>
      </c>
      <c r="M9" s="14">
        <v>64</v>
      </c>
      <c r="N9" s="14">
        <v>69</v>
      </c>
      <c r="O9" s="14">
        <v>53</v>
      </c>
      <c r="P9" s="14">
        <v>57</v>
      </c>
      <c r="Q9" s="14">
        <v>59</v>
      </c>
      <c r="R9" s="14">
        <f t="shared" si="4"/>
        <v>60.4</v>
      </c>
      <c r="S9" s="14">
        <v>62</v>
      </c>
      <c r="T9" s="14">
        <f t="shared" si="5"/>
        <v>1.6000000000000014</v>
      </c>
      <c r="U9" s="14"/>
      <c r="W9" s="22">
        <v>6</v>
      </c>
      <c r="X9" s="14">
        <v>1141</v>
      </c>
      <c r="Y9" s="14">
        <v>1300</v>
      </c>
      <c r="Z9" s="14">
        <v>1141</v>
      </c>
      <c r="AA9" s="14">
        <v>889</v>
      </c>
      <c r="AB9" s="14">
        <v>1237</v>
      </c>
      <c r="AC9" s="14">
        <f t="shared" si="6"/>
        <v>1141.5999999999999</v>
      </c>
      <c r="AD9" s="14">
        <v>1287</v>
      </c>
      <c r="AE9" s="14">
        <f t="shared" si="7"/>
        <v>145.40000000000009</v>
      </c>
      <c r="AH9" s="22">
        <v>6</v>
      </c>
      <c r="AI9" s="14">
        <f t="shared" si="8"/>
        <v>1205</v>
      </c>
      <c r="AJ9" s="14">
        <f t="shared" si="9"/>
        <v>1369</v>
      </c>
      <c r="AK9" s="14">
        <f t="shared" si="10"/>
        <v>1194</v>
      </c>
      <c r="AL9" s="14">
        <f t="shared" si="11"/>
        <v>946</v>
      </c>
      <c r="AM9" s="14">
        <f t="shared" si="12"/>
        <v>1296</v>
      </c>
      <c r="AN9" s="14">
        <f t="shared" si="13"/>
        <v>1202</v>
      </c>
      <c r="AO9" s="14">
        <f t="shared" si="0"/>
        <v>1349</v>
      </c>
      <c r="AP9" s="14">
        <f t="shared" si="14"/>
        <v>147</v>
      </c>
      <c r="AR9" s="22">
        <v>6</v>
      </c>
      <c r="AS9" s="60">
        <f t="shared" si="15"/>
        <v>131.12078346028289</v>
      </c>
      <c r="AT9" s="60">
        <f t="shared" si="16"/>
        <v>129.88614800759012</v>
      </c>
      <c r="AU9" s="60">
        <f t="shared" si="17"/>
        <v>127.15654952076679</v>
      </c>
      <c r="AV9" s="60">
        <f t="shared" si="18"/>
        <v>130.30303030303031</v>
      </c>
      <c r="AW9" s="60">
        <f t="shared" si="19"/>
        <v>129.47052947052947</v>
      </c>
      <c r="AX9" s="60">
        <f t="shared" si="20"/>
        <v>129.55378314291875</v>
      </c>
      <c r="AY9" s="60">
        <f t="shared" si="21"/>
        <v>127.38432483474978</v>
      </c>
      <c r="AZ9" s="60">
        <f t="shared" si="22"/>
        <v>-2.16945830816897</v>
      </c>
      <c r="BB9" s="14">
        <f t="shared" si="23"/>
        <v>274.20000000000005</v>
      </c>
      <c r="BC9" s="14">
        <f t="shared" si="24"/>
        <v>290</v>
      </c>
    </row>
    <row r="10" spans="2:55" s="6" customFormat="1" ht="12" x14ac:dyDescent="0.2">
      <c r="B10" s="22">
        <v>7</v>
      </c>
      <c r="C10" s="14">
        <v>992</v>
      </c>
      <c r="D10" s="14">
        <v>873</v>
      </c>
      <c r="E10" s="14">
        <v>999</v>
      </c>
      <c r="F10" s="14">
        <v>948</v>
      </c>
      <c r="G10" s="14">
        <v>1115</v>
      </c>
      <c r="H10" s="14">
        <f t="shared" si="2"/>
        <v>985.4</v>
      </c>
      <c r="I10" s="14">
        <v>988</v>
      </c>
      <c r="J10" s="14">
        <f t="shared" si="3"/>
        <v>2.6000000000000227</v>
      </c>
      <c r="L10" s="22">
        <v>7</v>
      </c>
      <c r="M10" s="14">
        <v>59</v>
      </c>
      <c r="N10" s="14">
        <v>61</v>
      </c>
      <c r="O10" s="14">
        <v>66</v>
      </c>
      <c r="P10" s="14">
        <v>51</v>
      </c>
      <c r="Q10" s="14">
        <v>73</v>
      </c>
      <c r="R10" s="14">
        <f t="shared" si="4"/>
        <v>62</v>
      </c>
      <c r="S10" s="14">
        <v>58</v>
      </c>
      <c r="T10" s="14">
        <f t="shared" si="5"/>
        <v>-4</v>
      </c>
      <c r="U10" s="14"/>
      <c r="W10" s="22">
        <v>7</v>
      </c>
      <c r="X10" s="14">
        <v>1245</v>
      </c>
      <c r="Y10" s="14">
        <v>1077</v>
      </c>
      <c r="Z10" s="14">
        <v>1226</v>
      </c>
      <c r="AA10" s="14">
        <v>1176</v>
      </c>
      <c r="AB10" s="14">
        <v>1347</v>
      </c>
      <c r="AC10" s="14">
        <f t="shared" si="6"/>
        <v>1214.2</v>
      </c>
      <c r="AD10" s="14">
        <v>1223</v>
      </c>
      <c r="AE10" s="14">
        <f t="shared" si="7"/>
        <v>8.7999999999999545</v>
      </c>
      <c r="AH10" s="22">
        <v>7</v>
      </c>
      <c r="AI10" s="14">
        <f t="shared" si="8"/>
        <v>1304</v>
      </c>
      <c r="AJ10" s="14">
        <f t="shared" si="9"/>
        <v>1138</v>
      </c>
      <c r="AK10" s="14">
        <f t="shared" si="10"/>
        <v>1292</v>
      </c>
      <c r="AL10" s="14">
        <f t="shared" si="11"/>
        <v>1227</v>
      </c>
      <c r="AM10" s="14">
        <f t="shared" si="12"/>
        <v>1420</v>
      </c>
      <c r="AN10" s="14">
        <f t="shared" si="13"/>
        <v>1276.2</v>
      </c>
      <c r="AO10" s="14">
        <f t="shared" si="0"/>
        <v>1281</v>
      </c>
      <c r="AP10" s="14">
        <f t="shared" si="14"/>
        <v>4.7999999999999545</v>
      </c>
      <c r="AR10" s="22">
        <v>7</v>
      </c>
      <c r="AS10" s="60">
        <f t="shared" si="15"/>
        <v>131.45161290322579</v>
      </c>
      <c r="AT10" s="60">
        <f t="shared" si="16"/>
        <v>130.35509736540664</v>
      </c>
      <c r="AU10" s="60">
        <f t="shared" si="17"/>
        <v>129.32932932932931</v>
      </c>
      <c r="AV10" s="60">
        <f t="shared" si="18"/>
        <v>129.43037974683546</v>
      </c>
      <c r="AW10" s="60">
        <f t="shared" si="19"/>
        <v>127.35426008968609</v>
      </c>
      <c r="AX10" s="60">
        <f t="shared" si="20"/>
        <v>129.51085853460523</v>
      </c>
      <c r="AY10" s="60">
        <f t="shared" si="21"/>
        <v>129.65587044534414</v>
      </c>
      <c r="AZ10" s="60">
        <f t="shared" si="22"/>
        <v>0.14501191073890141</v>
      </c>
      <c r="BB10" s="14">
        <f t="shared" si="23"/>
        <v>290.80000000000007</v>
      </c>
      <c r="BC10" s="14">
        <f t="shared" si="24"/>
        <v>293</v>
      </c>
    </row>
    <row r="11" spans="2:55" s="6" customFormat="1" ht="12" x14ac:dyDescent="0.2">
      <c r="B11" s="22">
        <v>8</v>
      </c>
      <c r="C11" s="14">
        <v>913</v>
      </c>
      <c r="D11" s="14">
        <v>869</v>
      </c>
      <c r="E11" s="14">
        <v>899</v>
      </c>
      <c r="F11" s="14">
        <v>812</v>
      </c>
      <c r="G11" s="14">
        <v>972</v>
      </c>
      <c r="H11" s="14">
        <f t="shared" si="2"/>
        <v>893</v>
      </c>
      <c r="I11" s="14">
        <v>946</v>
      </c>
      <c r="J11" s="14">
        <f t="shared" si="3"/>
        <v>53</v>
      </c>
      <c r="L11" s="22">
        <v>8</v>
      </c>
      <c r="M11" s="14">
        <v>57</v>
      </c>
      <c r="N11" s="14">
        <v>57</v>
      </c>
      <c r="O11" s="14">
        <v>50</v>
      </c>
      <c r="P11" s="14">
        <v>57</v>
      </c>
      <c r="Q11" s="14">
        <v>46</v>
      </c>
      <c r="R11" s="14">
        <f t="shared" si="4"/>
        <v>53.4</v>
      </c>
      <c r="S11" s="14">
        <v>51</v>
      </c>
      <c r="T11" s="14">
        <f t="shared" si="5"/>
        <v>-2.3999999999999986</v>
      </c>
      <c r="U11" s="14"/>
      <c r="W11" s="22">
        <v>8</v>
      </c>
      <c r="X11" s="14">
        <v>1145</v>
      </c>
      <c r="Y11" s="14">
        <v>1085</v>
      </c>
      <c r="Z11" s="14">
        <v>1104</v>
      </c>
      <c r="AA11" s="14">
        <v>1010</v>
      </c>
      <c r="AB11" s="14">
        <v>1192</v>
      </c>
      <c r="AC11" s="14">
        <f t="shared" si="6"/>
        <v>1107.2</v>
      </c>
      <c r="AD11" s="14">
        <v>1154</v>
      </c>
      <c r="AE11" s="14">
        <f t="shared" si="7"/>
        <v>46.799999999999955</v>
      </c>
      <c r="AH11" s="22">
        <v>8</v>
      </c>
      <c r="AI11" s="14">
        <f t="shared" si="8"/>
        <v>1202</v>
      </c>
      <c r="AJ11" s="14">
        <f t="shared" si="9"/>
        <v>1142</v>
      </c>
      <c r="AK11" s="14">
        <f t="shared" si="10"/>
        <v>1154</v>
      </c>
      <c r="AL11" s="14">
        <f t="shared" si="11"/>
        <v>1067</v>
      </c>
      <c r="AM11" s="14">
        <f t="shared" si="12"/>
        <v>1238</v>
      </c>
      <c r="AN11" s="14">
        <f t="shared" si="13"/>
        <v>1160.5999999999999</v>
      </c>
      <c r="AO11" s="14">
        <f t="shared" si="0"/>
        <v>1205</v>
      </c>
      <c r="AP11" s="14">
        <f t="shared" si="14"/>
        <v>44.400000000000091</v>
      </c>
      <c r="AR11" s="22">
        <v>8</v>
      </c>
      <c r="AS11" s="60">
        <f t="shared" si="15"/>
        <v>131.65388828039431</v>
      </c>
      <c r="AT11" s="60">
        <f t="shared" si="16"/>
        <v>131.41542002301497</v>
      </c>
      <c r="AU11" s="60">
        <f t="shared" si="17"/>
        <v>128.36484983314793</v>
      </c>
      <c r="AV11" s="60">
        <f t="shared" si="18"/>
        <v>131.4039408866995</v>
      </c>
      <c r="AW11" s="60">
        <f t="shared" si="19"/>
        <v>127.36625514403292</v>
      </c>
      <c r="AX11" s="60">
        <f t="shared" si="20"/>
        <v>129.96640537513997</v>
      </c>
      <c r="AY11" s="60">
        <f t="shared" si="21"/>
        <v>127.37843551797042</v>
      </c>
      <c r="AZ11" s="60">
        <f t="shared" si="22"/>
        <v>-2.5879698571695542</v>
      </c>
      <c r="BB11" s="14">
        <f t="shared" si="23"/>
        <v>267.59999999999991</v>
      </c>
      <c r="BC11" s="14">
        <f t="shared" si="24"/>
        <v>259</v>
      </c>
    </row>
    <row r="12" spans="2:55" s="6" customFormat="1" ht="12" x14ac:dyDescent="0.2">
      <c r="B12" s="22">
        <v>9</v>
      </c>
      <c r="C12" s="14">
        <v>885</v>
      </c>
      <c r="D12" s="14">
        <v>1028</v>
      </c>
      <c r="E12" s="14">
        <v>1035</v>
      </c>
      <c r="F12" s="14">
        <v>749</v>
      </c>
      <c r="G12" s="14">
        <v>957</v>
      </c>
      <c r="H12" s="14">
        <f t="shared" si="2"/>
        <v>930.8</v>
      </c>
      <c r="I12" s="14">
        <v>928</v>
      </c>
      <c r="J12" s="14">
        <f t="shared" si="3"/>
        <v>-2.7999999999999545</v>
      </c>
      <c r="L12" s="22">
        <v>9</v>
      </c>
      <c r="M12" s="14">
        <v>66</v>
      </c>
      <c r="N12" s="14">
        <v>61</v>
      </c>
      <c r="O12" s="14">
        <v>51</v>
      </c>
      <c r="P12" s="14">
        <v>52</v>
      </c>
      <c r="Q12" s="14">
        <v>71</v>
      </c>
      <c r="R12" s="14">
        <f t="shared" si="4"/>
        <v>60.2</v>
      </c>
      <c r="S12" s="14">
        <v>48</v>
      </c>
      <c r="T12" s="14">
        <f t="shared" si="5"/>
        <v>-12.200000000000003</v>
      </c>
      <c r="U12" s="14"/>
      <c r="W12" s="22">
        <v>9</v>
      </c>
      <c r="X12" s="14">
        <v>1160</v>
      </c>
      <c r="Y12" s="14">
        <v>1284</v>
      </c>
      <c r="Z12" s="14">
        <v>1299</v>
      </c>
      <c r="AA12" s="14">
        <v>960</v>
      </c>
      <c r="AB12" s="14">
        <v>1139</v>
      </c>
      <c r="AC12" s="14">
        <f t="shared" si="6"/>
        <v>1168.4000000000001</v>
      </c>
      <c r="AD12" s="14">
        <v>1155</v>
      </c>
      <c r="AE12" s="14">
        <f t="shared" si="7"/>
        <v>-13.400000000000091</v>
      </c>
      <c r="AH12" s="22">
        <v>9</v>
      </c>
      <c r="AI12" s="14">
        <f t="shared" si="8"/>
        <v>1226</v>
      </c>
      <c r="AJ12" s="14">
        <f t="shared" si="9"/>
        <v>1345</v>
      </c>
      <c r="AK12" s="14">
        <f t="shared" si="10"/>
        <v>1350</v>
      </c>
      <c r="AL12" s="14">
        <f t="shared" si="11"/>
        <v>1012</v>
      </c>
      <c r="AM12" s="14">
        <f t="shared" si="12"/>
        <v>1210</v>
      </c>
      <c r="AN12" s="14">
        <f t="shared" si="13"/>
        <v>1228.5999999999999</v>
      </c>
      <c r="AO12" s="14">
        <f t="shared" si="0"/>
        <v>1203</v>
      </c>
      <c r="AP12" s="14">
        <f t="shared" si="14"/>
        <v>-25.599999999999909</v>
      </c>
      <c r="AR12" s="22">
        <v>9</v>
      </c>
      <c r="AS12" s="60">
        <f t="shared" si="15"/>
        <v>138.5310734463277</v>
      </c>
      <c r="AT12" s="60">
        <f t="shared" si="16"/>
        <v>130.83657587548637</v>
      </c>
      <c r="AU12" s="60">
        <f t="shared" si="17"/>
        <v>130.43478260869566</v>
      </c>
      <c r="AV12" s="60">
        <f t="shared" si="18"/>
        <v>135.11348464619493</v>
      </c>
      <c r="AW12" s="60">
        <f t="shared" si="19"/>
        <v>126.43678160919541</v>
      </c>
      <c r="AX12" s="60">
        <f t="shared" si="20"/>
        <v>131.99398366996132</v>
      </c>
      <c r="AY12" s="60">
        <f t="shared" si="21"/>
        <v>129.63362068965517</v>
      </c>
      <c r="AZ12" s="60">
        <f t="shared" si="22"/>
        <v>-2.3603629803061494</v>
      </c>
      <c r="BB12" s="14">
        <f t="shared" si="23"/>
        <v>297.79999999999995</v>
      </c>
      <c r="BC12" s="14">
        <f t="shared" si="24"/>
        <v>275</v>
      </c>
    </row>
    <row r="13" spans="2:55" s="6" customFormat="1" ht="12" x14ac:dyDescent="0.2">
      <c r="B13" s="22">
        <v>10</v>
      </c>
      <c r="C13" s="14">
        <v>990</v>
      </c>
      <c r="D13" s="14">
        <v>1008</v>
      </c>
      <c r="E13" s="14">
        <v>1058</v>
      </c>
      <c r="F13" s="14">
        <v>864</v>
      </c>
      <c r="G13" s="14">
        <v>909</v>
      </c>
      <c r="H13" s="14">
        <f t="shared" si="2"/>
        <v>965.8</v>
      </c>
      <c r="I13" s="14">
        <v>983</v>
      </c>
      <c r="J13" s="14">
        <f t="shared" si="3"/>
        <v>17.200000000000045</v>
      </c>
      <c r="L13" s="22">
        <v>10</v>
      </c>
      <c r="M13" s="14">
        <v>50</v>
      </c>
      <c r="N13" s="14">
        <v>56</v>
      </c>
      <c r="O13" s="14">
        <v>63</v>
      </c>
      <c r="P13" s="14">
        <v>60</v>
      </c>
      <c r="Q13" s="14">
        <v>54</v>
      </c>
      <c r="R13" s="14">
        <f t="shared" si="4"/>
        <v>56.6</v>
      </c>
      <c r="S13" s="14">
        <v>37</v>
      </c>
      <c r="T13" s="14">
        <f t="shared" si="5"/>
        <v>-19.600000000000001</v>
      </c>
      <c r="U13" s="14"/>
      <c r="W13" s="22">
        <v>10</v>
      </c>
      <c r="X13" s="14">
        <v>1267</v>
      </c>
      <c r="Y13" s="14">
        <v>1239</v>
      </c>
      <c r="Z13" s="14">
        <v>1343</v>
      </c>
      <c r="AA13" s="14">
        <v>1080</v>
      </c>
      <c r="AB13" s="14">
        <v>1106</v>
      </c>
      <c r="AC13" s="14">
        <f t="shared" si="6"/>
        <v>1207</v>
      </c>
      <c r="AD13" s="14">
        <v>1209</v>
      </c>
      <c r="AE13" s="14">
        <f t="shared" si="7"/>
        <v>2</v>
      </c>
      <c r="AH13" s="22">
        <v>10</v>
      </c>
      <c r="AI13" s="14">
        <f t="shared" si="8"/>
        <v>1317</v>
      </c>
      <c r="AJ13" s="14">
        <f t="shared" si="9"/>
        <v>1295</v>
      </c>
      <c r="AK13" s="14">
        <f t="shared" si="10"/>
        <v>1406</v>
      </c>
      <c r="AL13" s="14">
        <f t="shared" si="11"/>
        <v>1140</v>
      </c>
      <c r="AM13" s="14">
        <f t="shared" si="12"/>
        <v>1160</v>
      </c>
      <c r="AN13" s="14">
        <f t="shared" si="13"/>
        <v>1263.5999999999999</v>
      </c>
      <c r="AO13" s="14">
        <f t="shared" si="0"/>
        <v>1246</v>
      </c>
      <c r="AP13" s="14">
        <f t="shared" si="14"/>
        <v>-17.599999999999909</v>
      </c>
      <c r="AR13" s="22">
        <v>10</v>
      </c>
      <c r="AS13" s="60">
        <f t="shared" si="15"/>
        <v>133.03030303030303</v>
      </c>
      <c r="AT13" s="60">
        <f t="shared" si="16"/>
        <v>128.47222222222223</v>
      </c>
      <c r="AU13" s="60">
        <f t="shared" si="17"/>
        <v>132.8922495274102</v>
      </c>
      <c r="AV13" s="60">
        <f t="shared" si="18"/>
        <v>131.94444444444443</v>
      </c>
      <c r="AW13" s="60">
        <f t="shared" si="19"/>
        <v>127.61276127612761</v>
      </c>
      <c r="AX13" s="60">
        <f t="shared" si="20"/>
        <v>130.83454131290122</v>
      </c>
      <c r="AY13" s="60">
        <f t="shared" si="21"/>
        <v>126.75483214649033</v>
      </c>
      <c r="AZ13" s="60">
        <f t="shared" si="22"/>
        <v>-4.0797091664108933</v>
      </c>
      <c r="BB13" s="14">
        <f t="shared" si="23"/>
        <v>297.79999999999995</v>
      </c>
      <c r="BC13" s="14">
        <f t="shared" si="24"/>
        <v>263</v>
      </c>
    </row>
    <row r="14" spans="2:55" s="6" customFormat="1" ht="12" x14ac:dyDescent="0.2">
      <c r="B14" s="22">
        <v>11</v>
      </c>
      <c r="C14" s="14">
        <v>967</v>
      </c>
      <c r="D14" s="14">
        <v>994</v>
      </c>
      <c r="E14" s="14">
        <v>1134</v>
      </c>
      <c r="F14" s="14">
        <v>963</v>
      </c>
      <c r="G14" s="14">
        <v>938</v>
      </c>
      <c r="H14" s="14">
        <f t="shared" si="2"/>
        <v>999.2</v>
      </c>
      <c r="I14" s="14">
        <v>910</v>
      </c>
      <c r="J14" s="14">
        <f t="shared" si="3"/>
        <v>-89.200000000000045</v>
      </c>
      <c r="L14" s="22">
        <v>11</v>
      </c>
      <c r="M14" s="14">
        <v>44</v>
      </c>
      <c r="N14" s="14">
        <v>59</v>
      </c>
      <c r="O14" s="14">
        <v>63</v>
      </c>
      <c r="P14" s="14">
        <v>58</v>
      </c>
      <c r="Q14" s="14">
        <v>48</v>
      </c>
      <c r="R14" s="14">
        <f t="shared" si="4"/>
        <v>54.4</v>
      </c>
      <c r="S14" s="14">
        <v>52</v>
      </c>
      <c r="T14" s="14">
        <f t="shared" si="5"/>
        <v>-2.3999999999999986</v>
      </c>
      <c r="U14" s="14"/>
      <c r="W14" s="22">
        <v>11</v>
      </c>
      <c r="X14" s="14">
        <v>1130</v>
      </c>
      <c r="Y14" s="14">
        <v>1204</v>
      </c>
      <c r="Z14" s="14">
        <v>1406</v>
      </c>
      <c r="AA14" s="14">
        <v>1200</v>
      </c>
      <c r="AB14" s="14">
        <v>1174</v>
      </c>
      <c r="AC14" s="14">
        <f t="shared" si="6"/>
        <v>1222.8</v>
      </c>
      <c r="AD14" s="14">
        <v>1107</v>
      </c>
      <c r="AE14" s="14">
        <f t="shared" si="7"/>
        <v>-115.79999999999995</v>
      </c>
      <c r="AH14" s="22">
        <v>11</v>
      </c>
      <c r="AI14" s="14">
        <f t="shared" si="8"/>
        <v>1174</v>
      </c>
      <c r="AJ14" s="14">
        <f t="shared" si="9"/>
        <v>1263</v>
      </c>
      <c r="AK14" s="14">
        <f t="shared" si="10"/>
        <v>1469</v>
      </c>
      <c r="AL14" s="14">
        <f t="shared" si="11"/>
        <v>1258</v>
      </c>
      <c r="AM14" s="14">
        <f t="shared" si="12"/>
        <v>1222</v>
      </c>
      <c r="AN14" s="14">
        <f t="shared" si="13"/>
        <v>1277.2</v>
      </c>
      <c r="AO14" s="14">
        <f t="shared" si="0"/>
        <v>1159</v>
      </c>
      <c r="AP14" s="14">
        <f t="shared" si="14"/>
        <v>-118.20000000000005</v>
      </c>
      <c r="AR14" s="22">
        <v>11</v>
      </c>
      <c r="AS14" s="60">
        <f t="shared" si="15"/>
        <v>121.40641158221304</v>
      </c>
      <c r="AT14" s="60">
        <f t="shared" si="16"/>
        <v>127.06237424547284</v>
      </c>
      <c r="AU14" s="60">
        <f t="shared" si="17"/>
        <v>129.54144620811289</v>
      </c>
      <c r="AV14" s="60">
        <f t="shared" si="18"/>
        <v>130.63343717549324</v>
      </c>
      <c r="AW14" s="60">
        <f t="shared" si="19"/>
        <v>130.2771855010661</v>
      </c>
      <c r="AX14" s="60">
        <f t="shared" si="20"/>
        <v>127.82225780624499</v>
      </c>
      <c r="AY14" s="60">
        <f t="shared" si="21"/>
        <v>127.36263736263736</v>
      </c>
      <c r="AZ14" s="60">
        <f t="shared" si="22"/>
        <v>-0.45962044360763343</v>
      </c>
      <c r="BB14" s="14">
        <f t="shared" si="23"/>
        <v>278</v>
      </c>
      <c r="BC14" s="14">
        <f t="shared" si="24"/>
        <v>249</v>
      </c>
    </row>
    <row r="15" spans="2:55" s="6" customFormat="1" ht="12" x14ac:dyDescent="0.2">
      <c r="B15" s="22">
        <v>12</v>
      </c>
      <c r="C15" s="14">
        <v>953</v>
      </c>
      <c r="D15" s="14">
        <v>951</v>
      </c>
      <c r="E15" s="14">
        <v>1048</v>
      </c>
      <c r="F15" s="14">
        <v>867</v>
      </c>
      <c r="G15" s="14">
        <v>1088</v>
      </c>
      <c r="H15" s="14">
        <f t="shared" si="2"/>
        <v>981.4</v>
      </c>
      <c r="I15" s="14">
        <v>225</v>
      </c>
      <c r="J15" s="14">
        <f t="shared" si="3"/>
        <v>-756.4</v>
      </c>
      <c r="L15" s="22">
        <v>12</v>
      </c>
      <c r="M15" s="14">
        <v>53</v>
      </c>
      <c r="N15" s="14">
        <v>56</v>
      </c>
      <c r="O15" s="14">
        <v>60</v>
      </c>
      <c r="P15" s="14">
        <v>46</v>
      </c>
      <c r="Q15" s="14">
        <v>57</v>
      </c>
      <c r="R15" s="14">
        <f t="shared" si="4"/>
        <v>54.4</v>
      </c>
      <c r="S15" s="14">
        <v>15</v>
      </c>
      <c r="T15" s="14">
        <f t="shared" si="5"/>
        <v>-39.4</v>
      </c>
      <c r="U15" s="14"/>
      <c r="W15" s="22">
        <v>12</v>
      </c>
      <c r="X15" s="14">
        <v>1192</v>
      </c>
      <c r="Y15" s="14">
        <v>1185</v>
      </c>
      <c r="Z15" s="14">
        <v>1298</v>
      </c>
      <c r="AA15" s="14">
        <v>1111</v>
      </c>
      <c r="AB15" s="14">
        <v>1354</v>
      </c>
      <c r="AC15" s="14">
        <f t="shared" si="6"/>
        <v>1228</v>
      </c>
      <c r="AD15" s="14">
        <v>283</v>
      </c>
      <c r="AE15" s="14">
        <f t="shared" si="7"/>
        <v>-945</v>
      </c>
      <c r="AH15" s="22">
        <v>12</v>
      </c>
      <c r="AI15" s="14">
        <f t="shared" si="8"/>
        <v>1245</v>
      </c>
      <c r="AJ15" s="14">
        <f t="shared" si="9"/>
        <v>1241</v>
      </c>
      <c r="AK15" s="14">
        <f t="shared" si="10"/>
        <v>1358</v>
      </c>
      <c r="AL15" s="14">
        <f t="shared" si="11"/>
        <v>1157</v>
      </c>
      <c r="AM15" s="14">
        <f t="shared" si="12"/>
        <v>1411</v>
      </c>
      <c r="AN15" s="14">
        <f t="shared" si="13"/>
        <v>1282.4000000000001</v>
      </c>
      <c r="AO15" s="14">
        <f t="shared" si="0"/>
        <v>298</v>
      </c>
      <c r="AP15" s="14">
        <f t="shared" si="14"/>
        <v>-984.40000000000009</v>
      </c>
      <c r="AR15" s="22">
        <v>12</v>
      </c>
      <c r="AS15" s="60">
        <f t="shared" si="15"/>
        <v>130.64008394543546</v>
      </c>
      <c r="AT15" s="60">
        <f t="shared" si="16"/>
        <v>130.49421661409045</v>
      </c>
      <c r="AU15" s="60">
        <f t="shared" si="17"/>
        <v>129.58015267175574</v>
      </c>
      <c r="AV15" s="60">
        <f t="shared" si="18"/>
        <v>133.44867358708191</v>
      </c>
      <c r="AW15" s="60">
        <f t="shared" si="19"/>
        <v>129.6875</v>
      </c>
      <c r="AX15" s="60">
        <f t="shared" si="20"/>
        <v>130.67047075606277</v>
      </c>
      <c r="AY15" s="60">
        <f t="shared" si="21"/>
        <v>132.44444444444446</v>
      </c>
      <c r="AZ15" s="60">
        <f t="shared" si="22"/>
        <v>1.7739736883816875</v>
      </c>
      <c r="BB15" s="14">
        <f t="shared" si="23"/>
        <v>301.00000000000011</v>
      </c>
      <c r="BC15" s="14">
        <f t="shared" si="24"/>
        <v>73</v>
      </c>
    </row>
    <row r="16" spans="2:55" s="6" customFormat="1" ht="12" x14ac:dyDescent="0.2">
      <c r="B16" s="22">
        <v>13</v>
      </c>
      <c r="C16" s="14">
        <v>974</v>
      </c>
      <c r="D16" s="14">
        <v>966</v>
      </c>
      <c r="E16" s="14">
        <v>1217</v>
      </c>
      <c r="F16" s="14">
        <v>916</v>
      </c>
      <c r="G16" s="14">
        <v>1168</v>
      </c>
      <c r="H16" s="14">
        <f t="shared" si="2"/>
        <v>1048.2</v>
      </c>
      <c r="I16" s="14">
        <v>148</v>
      </c>
      <c r="J16" s="14">
        <f t="shared" si="3"/>
        <v>-900.2</v>
      </c>
      <c r="L16" s="22">
        <v>13</v>
      </c>
      <c r="M16" s="14">
        <v>42</v>
      </c>
      <c r="N16" s="14">
        <v>50</v>
      </c>
      <c r="O16" s="14">
        <v>56</v>
      </c>
      <c r="P16" s="14">
        <v>53</v>
      </c>
      <c r="Q16" s="14">
        <v>71</v>
      </c>
      <c r="R16" s="14">
        <f t="shared" si="4"/>
        <v>54.4</v>
      </c>
      <c r="S16" s="14">
        <v>22</v>
      </c>
      <c r="T16" s="14">
        <f t="shared" si="5"/>
        <v>-32.4</v>
      </c>
      <c r="U16" s="14"/>
      <c r="W16" s="22">
        <v>13</v>
      </c>
      <c r="X16" s="14">
        <v>1209</v>
      </c>
      <c r="Y16" s="14">
        <v>1230</v>
      </c>
      <c r="Z16" s="14">
        <v>1503</v>
      </c>
      <c r="AA16" s="14">
        <v>1119</v>
      </c>
      <c r="AB16" s="14">
        <v>1427</v>
      </c>
      <c r="AC16" s="14">
        <f t="shared" si="6"/>
        <v>1297.5999999999999</v>
      </c>
      <c r="AD16" s="14">
        <v>150</v>
      </c>
      <c r="AE16" s="14">
        <f t="shared" si="7"/>
        <v>-1147.5999999999999</v>
      </c>
      <c r="AH16" s="22">
        <v>13</v>
      </c>
      <c r="AI16" s="14">
        <f t="shared" si="8"/>
        <v>1251</v>
      </c>
      <c r="AJ16" s="14">
        <f t="shared" si="9"/>
        <v>1280</v>
      </c>
      <c r="AK16" s="14">
        <f t="shared" si="10"/>
        <v>1559</v>
      </c>
      <c r="AL16" s="14">
        <f t="shared" si="11"/>
        <v>1172</v>
      </c>
      <c r="AM16" s="14">
        <f t="shared" si="12"/>
        <v>1498</v>
      </c>
      <c r="AN16" s="14">
        <f t="shared" si="13"/>
        <v>1352</v>
      </c>
      <c r="AO16" s="14">
        <f t="shared" si="0"/>
        <v>172</v>
      </c>
      <c r="AP16" s="14">
        <f t="shared" si="14"/>
        <v>-1180</v>
      </c>
      <c r="AR16" s="22">
        <v>13</v>
      </c>
      <c r="AS16" s="60">
        <f t="shared" si="15"/>
        <v>128.43942505133469</v>
      </c>
      <c r="AT16" s="60">
        <f t="shared" si="16"/>
        <v>132.50517598343686</v>
      </c>
      <c r="AU16" s="60">
        <f t="shared" si="17"/>
        <v>128.10188989317993</v>
      </c>
      <c r="AV16" s="60">
        <f t="shared" si="18"/>
        <v>127.9475982532751</v>
      </c>
      <c r="AW16" s="60">
        <f t="shared" si="19"/>
        <v>128.25342465753425</v>
      </c>
      <c r="AX16" s="60">
        <f t="shared" si="20"/>
        <v>128.98301850791833</v>
      </c>
      <c r="AY16" s="60">
        <f t="shared" si="21"/>
        <v>116.21621621621621</v>
      </c>
      <c r="AZ16" s="60">
        <f t="shared" si="22"/>
        <v>-12.76680229170212</v>
      </c>
      <c r="BB16" s="14">
        <f t="shared" si="23"/>
        <v>303.79999999999995</v>
      </c>
      <c r="BC16" s="14">
        <f t="shared" si="24"/>
        <v>24</v>
      </c>
    </row>
    <row r="17" spans="2:55" s="6" customFormat="1" ht="12" x14ac:dyDescent="0.2">
      <c r="B17" s="22">
        <v>14</v>
      </c>
      <c r="C17" s="14">
        <v>1000</v>
      </c>
      <c r="D17" s="14">
        <v>1038</v>
      </c>
      <c r="E17" s="14">
        <v>1328</v>
      </c>
      <c r="F17" s="14">
        <v>1041</v>
      </c>
      <c r="G17" s="14">
        <v>1024</v>
      </c>
      <c r="H17" s="14">
        <f t="shared" si="2"/>
        <v>1086.2</v>
      </c>
      <c r="I17" s="14">
        <v>197</v>
      </c>
      <c r="J17" s="14">
        <f t="shared" si="3"/>
        <v>-889.2</v>
      </c>
      <c r="L17" s="22">
        <v>14</v>
      </c>
      <c r="M17" s="14">
        <v>57</v>
      </c>
      <c r="N17" s="14">
        <v>54</v>
      </c>
      <c r="O17" s="14">
        <v>70</v>
      </c>
      <c r="P17" s="14">
        <v>62</v>
      </c>
      <c r="Q17" s="14">
        <v>48</v>
      </c>
      <c r="R17" s="14">
        <f t="shared" si="4"/>
        <v>58.2</v>
      </c>
      <c r="S17" s="14">
        <v>18</v>
      </c>
      <c r="T17" s="14">
        <f t="shared" si="5"/>
        <v>-40.200000000000003</v>
      </c>
      <c r="U17" s="14"/>
      <c r="W17" s="22">
        <v>14</v>
      </c>
      <c r="X17" s="14">
        <v>1260</v>
      </c>
      <c r="Y17" s="14">
        <v>1298</v>
      </c>
      <c r="Z17" s="14">
        <v>1661</v>
      </c>
      <c r="AA17" s="14">
        <v>1319</v>
      </c>
      <c r="AB17" s="14">
        <v>1267</v>
      </c>
      <c r="AC17" s="14">
        <f t="shared" si="6"/>
        <v>1361</v>
      </c>
      <c r="AD17" s="14">
        <v>220</v>
      </c>
      <c r="AE17" s="14">
        <f t="shared" si="7"/>
        <v>-1141</v>
      </c>
      <c r="AH17" s="22">
        <v>14</v>
      </c>
      <c r="AI17" s="14">
        <f t="shared" si="8"/>
        <v>1317</v>
      </c>
      <c r="AJ17" s="14">
        <f t="shared" si="9"/>
        <v>1352</v>
      </c>
      <c r="AK17" s="14">
        <f t="shared" si="10"/>
        <v>1731</v>
      </c>
      <c r="AL17" s="14">
        <f t="shared" si="11"/>
        <v>1381</v>
      </c>
      <c r="AM17" s="14">
        <f t="shared" si="12"/>
        <v>1315</v>
      </c>
      <c r="AN17" s="14">
        <f t="shared" si="13"/>
        <v>1419.2</v>
      </c>
      <c r="AO17" s="14">
        <f t="shared" si="0"/>
        <v>238</v>
      </c>
      <c r="AP17" s="14">
        <f t="shared" si="14"/>
        <v>-1181.2</v>
      </c>
      <c r="AR17" s="22">
        <v>14</v>
      </c>
      <c r="AS17" s="60">
        <f t="shared" si="15"/>
        <v>131.69999999999999</v>
      </c>
      <c r="AT17" s="60">
        <f t="shared" si="16"/>
        <v>130.2504816955684</v>
      </c>
      <c r="AU17" s="60">
        <f t="shared" si="17"/>
        <v>130.34638554216869</v>
      </c>
      <c r="AV17" s="60">
        <f t="shared" si="18"/>
        <v>132.66090297790586</v>
      </c>
      <c r="AW17" s="60">
        <f t="shared" si="19"/>
        <v>128.41796875</v>
      </c>
      <c r="AX17" s="60">
        <f t="shared" si="20"/>
        <v>130.65733750690481</v>
      </c>
      <c r="AY17" s="60">
        <f t="shared" si="21"/>
        <v>120.81218274111676</v>
      </c>
      <c r="AZ17" s="60">
        <f t="shared" si="22"/>
        <v>-9.8451547657880525</v>
      </c>
      <c r="BB17" s="14">
        <f t="shared" si="23"/>
        <v>333</v>
      </c>
      <c r="BC17" s="14">
        <f t="shared" si="24"/>
        <v>41</v>
      </c>
    </row>
    <row r="18" spans="2:55" s="6" customFormat="1" ht="12" x14ac:dyDescent="0.2">
      <c r="B18" s="22">
        <v>15</v>
      </c>
      <c r="C18" s="14">
        <v>1170</v>
      </c>
      <c r="D18" s="14">
        <v>1020</v>
      </c>
      <c r="E18" s="14">
        <v>1148</v>
      </c>
      <c r="F18" s="14">
        <v>1050</v>
      </c>
      <c r="G18" s="14">
        <v>1049</v>
      </c>
      <c r="H18" s="14">
        <f t="shared" si="2"/>
        <v>1087.4000000000001</v>
      </c>
      <c r="I18" s="14">
        <v>243</v>
      </c>
      <c r="J18" s="14">
        <f t="shared" si="3"/>
        <v>-844.40000000000009</v>
      </c>
      <c r="L18" s="22">
        <v>15</v>
      </c>
      <c r="M18" s="14">
        <v>66</v>
      </c>
      <c r="N18" s="14">
        <v>61</v>
      </c>
      <c r="O18" s="14">
        <v>59</v>
      </c>
      <c r="P18" s="14">
        <v>65</v>
      </c>
      <c r="Q18" s="14">
        <v>54</v>
      </c>
      <c r="R18" s="14">
        <f t="shared" si="4"/>
        <v>61</v>
      </c>
      <c r="S18" s="14">
        <v>24</v>
      </c>
      <c r="T18" s="14">
        <f t="shared" si="5"/>
        <v>-37</v>
      </c>
      <c r="U18" s="14"/>
      <c r="W18" s="22">
        <v>15</v>
      </c>
      <c r="X18" s="14">
        <v>1425</v>
      </c>
      <c r="Y18" s="14">
        <v>1293</v>
      </c>
      <c r="Z18" s="14">
        <v>1411</v>
      </c>
      <c r="AA18" s="14">
        <v>1354</v>
      </c>
      <c r="AB18" s="14">
        <v>1303</v>
      </c>
      <c r="AC18" s="14">
        <f t="shared" si="6"/>
        <v>1357.2</v>
      </c>
      <c r="AD18" s="14">
        <v>264</v>
      </c>
      <c r="AE18" s="14">
        <f t="shared" si="7"/>
        <v>-1093.2</v>
      </c>
      <c r="AH18" s="22">
        <v>15</v>
      </c>
      <c r="AI18" s="14">
        <f t="shared" si="8"/>
        <v>1491</v>
      </c>
      <c r="AJ18" s="14">
        <f t="shared" si="9"/>
        <v>1354</v>
      </c>
      <c r="AK18" s="14">
        <f t="shared" si="10"/>
        <v>1470</v>
      </c>
      <c r="AL18" s="14">
        <f t="shared" si="11"/>
        <v>1419</v>
      </c>
      <c r="AM18" s="14">
        <f t="shared" si="12"/>
        <v>1357</v>
      </c>
      <c r="AN18" s="14">
        <f t="shared" si="13"/>
        <v>1418.2</v>
      </c>
      <c r="AO18" s="14">
        <f t="shared" si="0"/>
        <v>288</v>
      </c>
      <c r="AP18" s="14">
        <f t="shared" si="14"/>
        <v>-1130.2</v>
      </c>
      <c r="AR18" s="22">
        <v>15</v>
      </c>
      <c r="AS18" s="60">
        <f t="shared" si="15"/>
        <v>127.43589743589743</v>
      </c>
      <c r="AT18" s="60">
        <f t="shared" si="16"/>
        <v>132.74509803921569</v>
      </c>
      <c r="AU18" s="60">
        <f t="shared" si="17"/>
        <v>128.04878048780489</v>
      </c>
      <c r="AV18" s="60">
        <f t="shared" si="18"/>
        <v>135.14285714285714</v>
      </c>
      <c r="AW18" s="60">
        <f t="shared" si="19"/>
        <v>129.36129647283127</v>
      </c>
      <c r="AX18" s="60">
        <f t="shared" si="20"/>
        <v>130.42118815523264</v>
      </c>
      <c r="AY18" s="60">
        <f t="shared" si="21"/>
        <v>118.5185185185185</v>
      </c>
      <c r="AZ18" s="60">
        <f t="shared" si="22"/>
        <v>-11.902669636714137</v>
      </c>
      <c r="BB18" s="14">
        <f t="shared" si="23"/>
        <v>330.79999999999995</v>
      </c>
      <c r="BC18" s="14">
        <f t="shared" si="24"/>
        <v>45</v>
      </c>
    </row>
    <row r="19" spans="2:55" s="6" customFormat="1" ht="12" x14ac:dyDescent="0.2">
      <c r="B19" s="22">
        <v>16</v>
      </c>
      <c r="C19" s="14">
        <v>1127</v>
      </c>
      <c r="D19" s="14">
        <v>958</v>
      </c>
      <c r="E19" s="14">
        <v>1097</v>
      </c>
      <c r="F19" s="14">
        <v>1263</v>
      </c>
      <c r="G19" s="14">
        <v>1071</v>
      </c>
      <c r="H19" s="14">
        <f t="shared" si="2"/>
        <v>1103.2</v>
      </c>
      <c r="I19" s="14">
        <v>252</v>
      </c>
      <c r="J19" s="14">
        <f t="shared" si="3"/>
        <v>-851.2</v>
      </c>
      <c r="L19" s="22">
        <v>16</v>
      </c>
      <c r="M19" s="14">
        <v>50</v>
      </c>
      <c r="N19" s="14">
        <v>67</v>
      </c>
      <c r="O19" s="14">
        <v>65</v>
      </c>
      <c r="P19" s="14">
        <v>70</v>
      </c>
      <c r="Q19" s="14">
        <v>66</v>
      </c>
      <c r="R19" s="14">
        <f t="shared" si="4"/>
        <v>63.6</v>
      </c>
      <c r="S19" s="14">
        <v>27</v>
      </c>
      <c r="T19" s="14">
        <f t="shared" si="5"/>
        <v>-36.6</v>
      </c>
      <c r="U19" s="14"/>
      <c r="W19" s="22">
        <v>16</v>
      </c>
      <c r="X19" s="14">
        <v>1375</v>
      </c>
      <c r="Y19" s="14">
        <v>1164</v>
      </c>
      <c r="Z19" s="14">
        <v>1436</v>
      </c>
      <c r="AA19" s="14">
        <v>1564</v>
      </c>
      <c r="AB19" s="14">
        <v>1317</v>
      </c>
      <c r="AC19" s="14">
        <f t="shared" si="6"/>
        <v>1371.2</v>
      </c>
      <c r="AD19" s="14">
        <v>275</v>
      </c>
      <c r="AE19" s="14">
        <f t="shared" si="7"/>
        <v>-1096.2</v>
      </c>
      <c r="AH19" s="22">
        <v>16</v>
      </c>
      <c r="AI19" s="14">
        <f t="shared" si="8"/>
        <v>1425</v>
      </c>
      <c r="AJ19" s="14">
        <f t="shared" si="9"/>
        <v>1231</v>
      </c>
      <c r="AK19" s="14">
        <f t="shared" si="10"/>
        <v>1501</v>
      </c>
      <c r="AL19" s="14">
        <f t="shared" si="11"/>
        <v>1634</v>
      </c>
      <c r="AM19" s="14">
        <f t="shared" si="12"/>
        <v>1383</v>
      </c>
      <c r="AN19" s="14">
        <f t="shared" si="13"/>
        <v>1434.8</v>
      </c>
      <c r="AO19" s="14">
        <f t="shared" si="0"/>
        <v>302</v>
      </c>
      <c r="AP19" s="14">
        <f t="shared" si="14"/>
        <v>-1132.8</v>
      </c>
      <c r="AR19" s="22">
        <v>16</v>
      </c>
      <c r="AS19" s="60">
        <f t="shared" si="15"/>
        <v>126.4418811002662</v>
      </c>
      <c r="AT19" s="60">
        <f t="shared" si="16"/>
        <v>128.49686847599165</v>
      </c>
      <c r="AU19" s="60">
        <f t="shared" si="17"/>
        <v>136.82771194165909</v>
      </c>
      <c r="AV19" s="60">
        <f t="shared" si="18"/>
        <v>129.37450514647665</v>
      </c>
      <c r="AW19" s="60">
        <f t="shared" si="19"/>
        <v>129.13165266106444</v>
      </c>
      <c r="AX19" s="60">
        <f t="shared" si="20"/>
        <v>130.0580130529369</v>
      </c>
      <c r="AY19" s="60">
        <f t="shared" si="21"/>
        <v>119.84126984126983</v>
      </c>
      <c r="AZ19" s="60">
        <f t="shared" si="22"/>
        <v>-10.216743211667065</v>
      </c>
      <c r="BB19" s="14">
        <f t="shared" si="23"/>
        <v>331.59999999999991</v>
      </c>
      <c r="BC19" s="14">
        <f t="shared" si="24"/>
        <v>50</v>
      </c>
    </row>
    <row r="20" spans="2:55" s="6" customFormat="1" ht="12" x14ac:dyDescent="0.2">
      <c r="B20" s="22">
        <v>17</v>
      </c>
      <c r="C20" s="14">
        <v>1068</v>
      </c>
      <c r="D20" s="14">
        <v>988</v>
      </c>
      <c r="E20" s="14">
        <v>1116</v>
      </c>
      <c r="F20" s="14">
        <v>1080</v>
      </c>
      <c r="G20" s="14">
        <v>930</v>
      </c>
      <c r="H20" s="14">
        <f t="shared" si="2"/>
        <v>1036.4000000000001</v>
      </c>
      <c r="I20" s="14">
        <v>308</v>
      </c>
      <c r="J20" s="14">
        <f t="shared" si="3"/>
        <v>-728.40000000000009</v>
      </c>
      <c r="L20" s="22">
        <v>17</v>
      </c>
      <c r="M20" s="14">
        <v>73</v>
      </c>
      <c r="N20" s="14">
        <v>47</v>
      </c>
      <c r="O20" s="14">
        <v>70</v>
      </c>
      <c r="P20" s="14">
        <v>66</v>
      </c>
      <c r="Q20" s="14">
        <v>54</v>
      </c>
      <c r="R20" s="14">
        <f t="shared" si="4"/>
        <v>62</v>
      </c>
      <c r="S20" s="14">
        <v>25</v>
      </c>
      <c r="T20" s="14">
        <f t="shared" si="5"/>
        <v>-37</v>
      </c>
      <c r="U20" s="14"/>
      <c r="W20" s="22">
        <v>17</v>
      </c>
      <c r="X20" s="14">
        <v>1337</v>
      </c>
      <c r="Y20" s="14">
        <v>1230</v>
      </c>
      <c r="Z20" s="14">
        <v>1385</v>
      </c>
      <c r="AA20" s="14">
        <v>1333</v>
      </c>
      <c r="AB20" s="14">
        <v>1198</v>
      </c>
      <c r="AC20" s="14">
        <f t="shared" si="6"/>
        <v>1296.5999999999999</v>
      </c>
      <c r="AD20" s="14">
        <v>335</v>
      </c>
      <c r="AE20" s="14">
        <f t="shared" si="7"/>
        <v>-961.59999999999991</v>
      </c>
      <c r="AH20" s="22">
        <v>17</v>
      </c>
      <c r="AI20" s="14">
        <f t="shared" si="8"/>
        <v>1410</v>
      </c>
      <c r="AJ20" s="14">
        <f t="shared" si="9"/>
        <v>1277</v>
      </c>
      <c r="AK20" s="14">
        <f t="shared" si="10"/>
        <v>1455</v>
      </c>
      <c r="AL20" s="14">
        <f t="shared" si="11"/>
        <v>1399</v>
      </c>
      <c r="AM20" s="14">
        <f t="shared" si="12"/>
        <v>1252</v>
      </c>
      <c r="AN20" s="14">
        <f t="shared" si="13"/>
        <v>1358.6</v>
      </c>
      <c r="AO20" s="14">
        <f t="shared" ref="AO20:AO29" si="25">S20+AD20</f>
        <v>360</v>
      </c>
      <c r="AP20" s="14">
        <f t="shared" si="14"/>
        <v>-998.59999999999991</v>
      </c>
      <c r="AR20" s="22">
        <v>17</v>
      </c>
      <c r="AS20" s="60">
        <f t="shared" si="15"/>
        <v>132.02247191011236</v>
      </c>
      <c r="AT20" s="60">
        <f t="shared" si="16"/>
        <v>129.251012145749</v>
      </c>
      <c r="AU20" s="60">
        <f t="shared" si="17"/>
        <v>130.3763440860215</v>
      </c>
      <c r="AV20" s="60">
        <f t="shared" si="18"/>
        <v>129.53703703703704</v>
      </c>
      <c r="AW20" s="60">
        <f t="shared" si="19"/>
        <v>134.6236559139785</v>
      </c>
      <c r="AX20" s="60">
        <f t="shared" si="20"/>
        <v>131.08838286375914</v>
      </c>
      <c r="AY20" s="60">
        <f t="shared" si="21"/>
        <v>116.88311688311688</v>
      </c>
      <c r="AZ20" s="60">
        <f t="shared" si="22"/>
        <v>-14.205265980642253</v>
      </c>
      <c r="BB20" s="14">
        <f t="shared" si="23"/>
        <v>322.19999999999982</v>
      </c>
      <c r="BC20" s="14">
        <f t="shared" si="24"/>
        <v>52</v>
      </c>
    </row>
    <row r="21" spans="2:55" s="6" customFormat="1" ht="12" x14ac:dyDescent="0.2">
      <c r="B21" s="22">
        <v>18</v>
      </c>
      <c r="C21" s="14">
        <v>960</v>
      </c>
      <c r="D21" s="14">
        <v>1148</v>
      </c>
      <c r="E21" s="14">
        <v>1031</v>
      </c>
      <c r="F21" s="14">
        <v>1078</v>
      </c>
      <c r="G21" s="14">
        <v>950</v>
      </c>
      <c r="H21" s="14">
        <f t="shared" si="2"/>
        <v>1033.4000000000001</v>
      </c>
      <c r="I21" s="14">
        <v>269</v>
      </c>
      <c r="J21" s="14">
        <f t="shared" si="3"/>
        <v>-764.40000000000009</v>
      </c>
      <c r="L21" s="22">
        <v>18</v>
      </c>
      <c r="M21" s="14">
        <v>47</v>
      </c>
      <c r="N21" s="14">
        <v>87</v>
      </c>
      <c r="O21" s="14">
        <v>55</v>
      </c>
      <c r="P21" s="14">
        <v>55</v>
      </c>
      <c r="Q21" s="14">
        <v>60</v>
      </c>
      <c r="R21" s="14">
        <f t="shared" si="4"/>
        <v>60.8</v>
      </c>
      <c r="S21" s="14">
        <v>22</v>
      </c>
      <c r="T21" s="14">
        <f t="shared" si="5"/>
        <v>-38.799999999999997</v>
      </c>
      <c r="U21" s="14"/>
      <c r="W21" s="22">
        <v>18</v>
      </c>
      <c r="X21" s="14">
        <v>1280</v>
      </c>
      <c r="Y21" s="14">
        <v>1444</v>
      </c>
      <c r="Z21" s="14">
        <v>1298</v>
      </c>
      <c r="AA21" s="14">
        <v>1409</v>
      </c>
      <c r="AB21" s="14">
        <v>1200</v>
      </c>
      <c r="AC21" s="14">
        <f t="shared" si="6"/>
        <v>1326.2</v>
      </c>
      <c r="AD21" s="14">
        <v>323</v>
      </c>
      <c r="AE21" s="14">
        <f t="shared" si="7"/>
        <v>-1003.2</v>
      </c>
      <c r="AH21" s="22">
        <v>18</v>
      </c>
      <c r="AI21" s="14">
        <f t="shared" si="8"/>
        <v>1327</v>
      </c>
      <c r="AJ21" s="14">
        <f t="shared" si="9"/>
        <v>1531</v>
      </c>
      <c r="AK21" s="14">
        <f t="shared" si="10"/>
        <v>1353</v>
      </c>
      <c r="AL21" s="14">
        <f t="shared" si="11"/>
        <v>1464</v>
      </c>
      <c r="AM21" s="14">
        <f t="shared" si="12"/>
        <v>1260</v>
      </c>
      <c r="AN21" s="14">
        <f t="shared" si="13"/>
        <v>1387</v>
      </c>
      <c r="AO21" s="14">
        <f t="shared" si="25"/>
        <v>345</v>
      </c>
      <c r="AP21" s="14">
        <f t="shared" si="14"/>
        <v>-1042</v>
      </c>
      <c r="AR21" s="22">
        <v>18</v>
      </c>
      <c r="AS21" s="60">
        <f t="shared" si="15"/>
        <v>138.22916666666666</v>
      </c>
      <c r="AT21" s="60">
        <f t="shared" si="16"/>
        <v>133.36236933797909</v>
      </c>
      <c r="AU21" s="60">
        <f t="shared" si="17"/>
        <v>131.23181377303587</v>
      </c>
      <c r="AV21" s="60">
        <f t="shared" si="18"/>
        <v>135.80705009276437</v>
      </c>
      <c r="AW21" s="60">
        <f t="shared" si="19"/>
        <v>132.63157894736841</v>
      </c>
      <c r="AX21" s="60">
        <f t="shared" si="20"/>
        <v>134.21714728082057</v>
      </c>
      <c r="AY21" s="60">
        <f t="shared" si="21"/>
        <v>128.25278810408923</v>
      </c>
      <c r="AZ21" s="60">
        <f t="shared" si="22"/>
        <v>-5.9643591767313353</v>
      </c>
      <c r="BB21" s="14">
        <f t="shared" si="23"/>
        <v>353.59999999999991</v>
      </c>
      <c r="BC21" s="14">
        <f t="shared" si="24"/>
        <v>76</v>
      </c>
    </row>
    <row r="22" spans="2:55" s="6" customFormat="1" ht="12" x14ac:dyDescent="0.2">
      <c r="B22" s="22">
        <v>19</v>
      </c>
      <c r="C22" s="14">
        <v>1009</v>
      </c>
      <c r="D22" s="14">
        <v>1108</v>
      </c>
      <c r="E22" s="14">
        <v>1080</v>
      </c>
      <c r="F22" s="14">
        <v>939</v>
      </c>
      <c r="G22" s="14">
        <v>963</v>
      </c>
      <c r="H22" s="14">
        <f t="shared" si="2"/>
        <v>1019.8</v>
      </c>
      <c r="I22" s="14">
        <v>363</v>
      </c>
      <c r="J22" s="14">
        <f t="shared" si="3"/>
        <v>-656.8</v>
      </c>
      <c r="L22" s="22">
        <v>19</v>
      </c>
      <c r="M22" s="14">
        <v>57</v>
      </c>
      <c r="N22" s="14">
        <v>65</v>
      </c>
      <c r="O22" s="14">
        <v>67</v>
      </c>
      <c r="P22" s="14">
        <v>62</v>
      </c>
      <c r="Q22" s="14">
        <v>49</v>
      </c>
      <c r="R22" s="14">
        <f t="shared" si="4"/>
        <v>60</v>
      </c>
      <c r="S22" s="14">
        <v>25</v>
      </c>
      <c r="T22" s="14">
        <f t="shared" si="5"/>
        <v>-35</v>
      </c>
      <c r="U22" s="14"/>
      <c r="W22" s="22">
        <v>19</v>
      </c>
      <c r="X22" s="14">
        <v>1303</v>
      </c>
      <c r="Y22" s="14">
        <v>1390</v>
      </c>
      <c r="Z22" s="14">
        <v>1292</v>
      </c>
      <c r="AA22" s="14">
        <v>1221</v>
      </c>
      <c r="AB22" s="14">
        <v>1255</v>
      </c>
      <c r="AC22" s="14">
        <f t="shared" si="6"/>
        <v>1292.2</v>
      </c>
      <c r="AD22" s="14">
        <v>396</v>
      </c>
      <c r="AE22" s="14">
        <f t="shared" si="7"/>
        <v>-896.2</v>
      </c>
      <c r="AH22" s="22">
        <v>19</v>
      </c>
      <c r="AI22" s="14">
        <f t="shared" si="8"/>
        <v>1360</v>
      </c>
      <c r="AJ22" s="14">
        <f t="shared" si="9"/>
        <v>1455</v>
      </c>
      <c r="AK22" s="14">
        <f t="shared" si="10"/>
        <v>1359</v>
      </c>
      <c r="AL22" s="14">
        <f t="shared" si="11"/>
        <v>1283</v>
      </c>
      <c r="AM22" s="14">
        <f t="shared" si="12"/>
        <v>1304</v>
      </c>
      <c r="AN22" s="14">
        <f t="shared" si="13"/>
        <v>1352.2</v>
      </c>
      <c r="AO22" s="14">
        <f t="shared" si="25"/>
        <v>421</v>
      </c>
      <c r="AP22" s="14">
        <f t="shared" si="14"/>
        <v>-931.2</v>
      </c>
      <c r="AR22" s="22">
        <v>19</v>
      </c>
      <c r="AS22" s="60">
        <f t="shared" si="15"/>
        <v>134.78691774033697</v>
      </c>
      <c r="AT22" s="60">
        <f t="shared" si="16"/>
        <v>131.31768953068593</v>
      </c>
      <c r="AU22" s="60">
        <f t="shared" si="17"/>
        <v>125.83333333333333</v>
      </c>
      <c r="AV22" s="60">
        <f t="shared" si="18"/>
        <v>136.63471778487752</v>
      </c>
      <c r="AW22" s="60">
        <f t="shared" si="19"/>
        <v>135.41017653167188</v>
      </c>
      <c r="AX22" s="60">
        <f t="shared" si="20"/>
        <v>132.5946263973328</v>
      </c>
      <c r="AY22" s="60">
        <f t="shared" si="21"/>
        <v>115.97796143250689</v>
      </c>
      <c r="AZ22" s="60">
        <f t="shared" si="22"/>
        <v>-16.616664964825915</v>
      </c>
      <c r="BB22" s="14">
        <f t="shared" si="23"/>
        <v>332.40000000000009</v>
      </c>
      <c r="BC22" s="14">
        <f t="shared" si="24"/>
        <v>58</v>
      </c>
    </row>
    <row r="23" spans="2:55" s="6" customFormat="1" ht="12" x14ac:dyDescent="0.2">
      <c r="B23" s="22">
        <v>20</v>
      </c>
      <c r="C23" s="14">
        <v>1089</v>
      </c>
      <c r="D23" s="14">
        <v>1104</v>
      </c>
      <c r="E23" s="14">
        <v>1274</v>
      </c>
      <c r="F23" s="14">
        <v>1173</v>
      </c>
      <c r="G23" s="14">
        <v>1105</v>
      </c>
      <c r="H23" s="14">
        <f t="shared" si="2"/>
        <v>1149</v>
      </c>
      <c r="I23" s="14">
        <v>757</v>
      </c>
      <c r="J23" s="14">
        <f t="shared" si="3"/>
        <v>-392</v>
      </c>
      <c r="L23" s="22">
        <v>20</v>
      </c>
      <c r="M23" s="14">
        <v>64</v>
      </c>
      <c r="N23" s="14">
        <v>62</v>
      </c>
      <c r="O23" s="14">
        <v>70</v>
      </c>
      <c r="P23" s="14">
        <v>60</v>
      </c>
      <c r="Q23" s="14">
        <v>69</v>
      </c>
      <c r="R23" s="14">
        <f t="shared" si="4"/>
        <v>65</v>
      </c>
      <c r="S23" s="14">
        <v>41</v>
      </c>
      <c r="T23" s="14">
        <f t="shared" si="5"/>
        <v>-24</v>
      </c>
      <c r="U23" s="14"/>
      <c r="W23" s="22">
        <v>20</v>
      </c>
      <c r="X23" s="14">
        <v>1326</v>
      </c>
      <c r="Y23" s="14">
        <v>1391</v>
      </c>
      <c r="Z23" s="14">
        <v>1567</v>
      </c>
      <c r="AA23" s="14">
        <v>1506</v>
      </c>
      <c r="AB23" s="14">
        <v>1364</v>
      </c>
      <c r="AC23" s="14">
        <f t="shared" si="6"/>
        <v>1430.8</v>
      </c>
      <c r="AD23" s="14">
        <v>878</v>
      </c>
      <c r="AE23" s="14">
        <f t="shared" si="7"/>
        <v>-552.79999999999995</v>
      </c>
      <c r="AH23" s="22">
        <v>20</v>
      </c>
      <c r="AI23" s="14">
        <f t="shared" si="8"/>
        <v>1390</v>
      </c>
      <c r="AJ23" s="14">
        <f t="shared" si="9"/>
        <v>1453</v>
      </c>
      <c r="AK23" s="14">
        <f t="shared" si="10"/>
        <v>1637</v>
      </c>
      <c r="AL23" s="14">
        <f t="shared" si="11"/>
        <v>1566</v>
      </c>
      <c r="AM23" s="14">
        <f t="shared" si="12"/>
        <v>1433</v>
      </c>
      <c r="AN23" s="14">
        <f t="shared" si="13"/>
        <v>1495.8</v>
      </c>
      <c r="AO23" s="14">
        <f t="shared" si="25"/>
        <v>919</v>
      </c>
      <c r="AP23" s="14">
        <f t="shared" si="14"/>
        <v>-576.79999999999995</v>
      </c>
      <c r="AR23" s="22">
        <v>20</v>
      </c>
      <c r="AS23" s="60">
        <f t="shared" si="15"/>
        <v>127.64003673094581</v>
      </c>
      <c r="AT23" s="60">
        <f t="shared" si="16"/>
        <v>131.61231884057972</v>
      </c>
      <c r="AU23" s="60">
        <f t="shared" si="17"/>
        <v>128.49293563579278</v>
      </c>
      <c r="AV23" s="60">
        <f t="shared" si="18"/>
        <v>133.50383631713555</v>
      </c>
      <c r="AW23" s="60">
        <f t="shared" si="19"/>
        <v>129.68325791855204</v>
      </c>
      <c r="AX23" s="60">
        <f t="shared" si="20"/>
        <v>130.18276762402087</v>
      </c>
      <c r="AY23" s="60">
        <f t="shared" si="21"/>
        <v>121.40026420079259</v>
      </c>
      <c r="AZ23" s="60">
        <f t="shared" si="22"/>
        <v>-8.7825034232282775</v>
      </c>
      <c r="BB23" s="14">
        <f t="shared" si="23"/>
        <v>346.79999999999995</v>
      </c>
      <c r="BC23" s="14">
        <f t="shared" si="24"/>
        <v>162</v>
      </c>
    </row>
    <row r="24" spans="2:55" s="6" customFormat="1" ht="12" x14ac:dyDescent="0.2">
      <c r="B24" s="22">
        <v>21</v>
      </c>
      <c r="C24" s="14">
        <v>1133</v>
      </c>
      <c r="D24" s="14">
        <v>1135</v>
      </c>
      <c r="E24" s="14">
        <v>1225</v>
      </c>
      <c r="F24" s="14">
        <v>1146</v>
      </c>
      <c r="G24" s="14">
        <v>1116</v>
      </c>
      <c r="H24" s="14">
        <f t="shared" si="2"/>
        <v>1151</v>
      </c>
      <c r="I24" s="14">
        <v>926</v>
      </c>
      <c r="J24" s="14">
        <f t="shared" si="3"/>
        <v>-225</v>
      </c>
      <c r="L24" s="22">
        <v>21</v>
      </c>
      <c r="M24" s="14">
        <v>65</v>
      </c>
      <c r="N24" s="14">
        <v>55</v>
      </c>
      <c r="O24" s="14">
        <v>71</v>
      </c>
      <c r="P24" s="14">
        <v>68</v>
      </c>
      <c r="Q24" s="14">
        <v>50</v>
      </c>
      <c r="R24" s="14">
        <f t="shared" si="4"/>
        <v>61.8</v>
      </c>
      <c r="S24" s="14">
        <v>72</v>
      </c>
      <c r="T24" s="14">
        <f t="shared" si="5"/>
        <v>10.200000000000003</v>
      </c>
      <c r="U24" s="14"/>
      <c r="W24" s="22">
        <v>21</v>
      </c>
      <c r="X24" s="14">
        <v>1392</v>
      </c>
      <c r="Y24" s="14">
        <v>1466</v>
      </c>
      <c r="Z24" s="14">
        <v>1601</v>
      </c>
      <c r="AA24" s="14">
        <v>1452</v>
      </c>
      <c r="AB24" s="14">
        <v>1378</v>
      </c>
      <c r="AC24" s="14">
        <f t="shared" si="6"/>
        <v>1457.8</v>
      </c>
      <c r="AD24" s="14">
        <v>1099</v>
      </c>
      <c r="AE24" s="14">
        <f t="shared" si="7"/>
        <v>-358.79999999999995</v>
      </c>
      <c r="AH24" s="22">
        <v>21</v>
      </c>
      <c r="AI24" s="14">
        <f t="shared" si="8"/>
        <v>1457</v>
      </c>
      <c r="AJ24" s="14">
        <f t="shared" si="9"/>
        <v>1521</v>
      </c>
      <c r="AK24" s="14">
        <f t="shared" si="10"/>
        <v>1672</v>
      </c>
      <c r="AL24" s="14">
        <f t="shared" si="11"/>
        <v>1520</v>
      </c>
      <c r="AM24" s="14">
        <f t="shared" si="12"/>
        <v>1428</v>
      </c>
      <c r="AN24" s="14">
        <f t="shared" si="13"/>
        <v>1519.6</v>
      </c>
      <c r="AO24" s="14">
        <f t="shared" si="25"/>
        <v>1171</v>
      </c>
      <c r="AP24" s="14">
        <f t="shared" si="14"/>
        <v>-348.59999999999991</v>
      </c>
      <c r="AR24" s="22">
        <v>21</v>
      </c>
      <c r="AS24" s="60">
        <f t="shared" si="15"/>
        <v>128.59664607237423</v>
      </c>
      <c r="AT24" s="60">
        <f t="shared" si="16"/>
        <v>134.00881057268722</v>
      </c>
      <c r="AU24" s="60">
        <f t="shared" si="17"/>
        <v>136.48979591836735</v>
      </c>
      <c r="AV24" s="60">
        <f t="shared" si="18"/>
        <v>132.63525305410121</v>
      </c>
      <c r="AW24" s="60">
        <f t="shared" si="19"/>
        <v>127.95698924731182</v>
      </c>
      <c r="AX24" s="60">
        <f t="shared" si="20"/>
        <v>132.02432667245873</v>
      </c>
      <c r="AY24" s="60">
        <f t="shared" si="21"/>
        <v>126.45788336933046</v>
      </c>
      <c r="AZ24" s="60">
        <f t="shared" si="22"/>
        <v>-5.566443303128267</v>
      </c>
      <c r="BB24" s="14">
        <f t="shared" si="23"/>
        <v>368.59999999999991</v>
      </c>
      <c r="BC24" s="14">
        <f t="shared" si="24"/>
        <v>245</v>
      </c>
    </row>
    <row r="25" spans="2:55" s="6" customFormat="1" ht="12" x14ac:dyDescent="0.2">
      <c r="B25" s="22">
        <v>22</v>
      </c>
      <c r="C25" s="14">
        <v>1110</v>
      </c>
      <c r="D25" s="14">
        <v>1114</v>
      </c>
      <c r="E25" s="14">
        <v>1231</v>
      </c>
      <c r="F25" s="14">
        <v>1146</v>
      </c>
      <c r="G25" s="14">
        <v>1124</v>
      </c>
      <c r="H25" s="14">
        <f t="shared" si="2"/>
        <v>1145</v>
      </c>
      <c r="I25" s="14">
        <v>997</v>
      </c>
      <c r="J25" s="14">
        <f t="shared" si="3"/>
        <v>-148</v>
      </c>
      <c r="L25" s="22">
        <v>22</v>
      </c>
      <c r="M25" s="14">
        <v>57</v>
      </c>
      <c r="N25" s="14">
        <v>59</v>
      </c>
      <c r="O25" s="14">
        <v>68</v>
      </c>
      <c r="P25" s="14">
        <v>71</v>
      </c>
      <c r="Q25" s="14">
        <v>59</v>
      </c>
      <c r="R25" s="14">
        <f t="shared" si="4"/>
        <v>62.8</v>
      </c>
      <c r="S25" s="14">
        <v>52</v>
      </c>
      <c r="T25" s="14">
        <f t="shared" si="5"/>
        <v>-10.799999999999997</v>
      </c>
      <c r="U25" s="14"/>
      <c r="W25" s="22">
        <v>22</v>
      </c>
      <c r="X25" s="14">
        <v>1393</v>
      </c>
      <c r="Y25" s="14">
        <v>1435</v>
      </c>
      <c r="Z25" s="14">
        <v>1518</v>
      </c>
      <c r="AA25" s="14">
        <v>1447</v>
      </c>
      <c r="AB25" s="14">
        <v>1442</v>
      </c>
      <c r="AC25" s="14">
        <f t="shared" si="6"/>
        <v>1447</v>
      </c>
      <c r="AD25" s="14">
        <v>1254</v>
      </c>
      <c r="AE25" s="14">
        <f t="shared" si="7"/>
        <v>-193</v>
      </c>
      <c r="AH25" s="22">
        <v>22</v>
      </c>
      <c r="AI25" s="14">
        <f t="shared" si="8"/>
        <v>1450</v>
      </c>
      <c r="AJ25" s="14">
        <f t="shared" si="9"/>
        <v>1494</v>
      </c>
      <c r="AK25" s="14">
        <f t="shared" si="10"/>
        <v>1586</v>
      </c>
      <c r="AL25" s="14">
        <f t="shared" si="11"/>
        <v>1518</v>
      </c>
      <c r="AM25" s="14">
        <f t="shared" si="12"/>
        <v>1501</v>
      </c>
      <c r="AN25" s="14">
        <f t="shared" si="13"/>
        <v>1509.8</v>
      </c>
      <c r="AO25" s="14">
        <f t="shared" si="25"/>
        <v>1306</v>
      </c>
      <c r="AP25" s="14">
        <f t="shared" si="14"/>
        <v>-203.79999999999995</v>
      </c>
      <c r="AR25" s="22">
        <v>22</v>
      </c>
      <c r="AS25" s="60">
        <f t="shared" si="15"/>
        <v>130.63063063063063</v>
      </c>
      <c r="AT25" s="60">
        <f t="shared" si="16"/>
        <v>134.1113105924596</v>
      </c>
      <c r="AU25" s="60">
        <f t="shared" si="17"/>
        <v>128.83834281072299</v>
      </c>
      <c r="AV25" s="60">
        <f t="shared" si="18"/>
        <v>132.4607329842932</v>
      </c>
      <c r="AW25" s="60">
        <f t="shared" si="19"/>
        <v>133.54092526690391</v>
      </c>
      <c r="AX25" s="60">
        <f t="shared" si="20"/>
        <v>131.86026200873363</v>
      </c>
      <c r="AY25" s="60">
        <f t="shared" si="21"/>
        <v>130.99297893681043</v>
      </c>
      <c r="AZ25" s="60">
        <f t="shared" si="22"/>
        <v>-0.86728307192319676</v>
      </c>
      <c r="BB25" s="14">
        <f t="shared" si="23"/>
        <v>364.79999999999995</v>
      </c>
      <c r="BC25" s="14">
        <f t="shared" si="24"/>
        <v>309</v>
      </c>
    </row>
    <row r="26" spans="2:55" s="6" customFormat="1" ht="12" x14ac:dyDescent="0.2">
      <c r="B26" s="22">
        <v>23</v>
      </c>
      <c r="C26" s="14">
        <v>1357</v>
      </c>
      <c r="D26" s="14">
        <v>1330</v>
      </c>
      <c r="E26" s="14">
        <v>1286</v>
      </c>
      <c r="F26" s="14">
        <v>1173</v>
      </c>
      <c r="G26" s="14">
        <v>1157</v>
      </c>
      <c r="H26" s="14">
        <f t="shared" si="2"/>
        <v>1260.5999999999999</v>
      </c>
      <c r="I26" s="14">
        <v>892</v>
      </c>
      <c r="J26" s="14">
        <f t="shared" si="3"/>
        <v>-368.59999999999991</v>
      </c>
      <c r="L26" s="22">
        <v>23</v>
      </c>
      <c r="M26" s="14">
        <v>77</v>
      </c>
      <c r="N26" s="14">
        <v>77</v>
      </c>
      <c r="O26" s="14">
        <v>74</v>
      </c>
      <c r="P26" s="14">
        <v>64</v>
      </c>
      <c r="Q26" s="14">
        <v>50</v>
      </c>
      <c r="R26" s="14">
        <f t="shared" si="4"/>
        <v>68.400000000000006</v>
      </c>
      <c r="S26" s="14">
        <v>43</v>
      </c>
      <c r="T26" s="14">
        <f t="shared" si="5"/>
        <v>-25.400000000000006</v>
      </c>
      <c r="U26" s="14"/>
      <c r="W26" s="22">
        <v>23</v>
      </c>
      <c r="X26" s="14">
        <v>1717</v>
      </c>
      <c r="Y26" s="14">
        <v>1706</v>
      </c>
      <c r="Z26" s="14">
        <v>1601</v>
      </c>
      <c r="AA26" s="14">
        <v>1456</v>
      </c>
      <c r="AB26" s="14">
        <v>1467</v>
      </c>
      <c r="AC26" s="14">
        <f t="shared" si="6"/>
        <v>1589.4</v>
      </c>
      <c r="AD26" s="14">
        <v>1117</v>
      </c>
      <c r="AE26" s="14">
        <f t="shared" si="7"/>
        <v>-472.40000000000009</v>
      </c>
      <c r="AH26" s="22">
        <v>23</v>
      </c>
      <c r="AI26" s="14">
        <f t="shared" si="8"/>
        <v>1794</v>
      </c>
      <c r="AJ26" s="14">
        <f t="shared" si="9"/>
        <v>1783</v>
      </c>
      <c r="AK26" s="14">
        <f t="shared" si="10"/>
        <v>1675</v>
      </c>
      <c r="AL26" s="14">
        <f t="shared" si="11"/>
        <v>1520</v>
      </c>
      <c r="AM26" s="14">
        <f t="shared" si="12"/>
        <v>1517</v>
      </c>
      <c r="AN26" s="14">
        <f t="shared" si="13"/>
        <v>1657.8</v>
      </c>
      <c r="AO26" s="14">
        <f t="shared" si="25"/>
        <v>1160</v>
      </c>
      <c r="AP26" s="14">
        <f t="shared" si="14"/>
        <v>-497.79999999999995</v>
      </c>
      <c r="AR26" s="22">
        <v>23</v>
      </c>
      <c r="AS26" s="60">
        <f t="shared" si="15"/>
        <v>132.20338983050848</v>
      </c>
      <c r="AT26" s="60">
        <f t="shared" si="16"/>
        <v>134.06015037593986</v>
      </c>
      <c r="AU26" s="60">
        <f t="shared" si="17"/>
        <v>130.24883359253499</v>
      </c>
      <c r="AV26" s="60">
        <f t="shared" si="18"/>
        <v>129.58226768968458</v>
      </c>
      <c r="AW26" s="60">
        <f t="shared" si="19"/>
        <v>131.11495246326709</v>
      </c>
      <c r="AX26" s="60">
        <f t="shared" si="20"/>
        <v>131.50880533079487</v>
      </c>
      <c r="AY26" s="60">
        <f t="shared" si="21"/>
        <v>130.04484304932734</v>
      </c>
      <c r="AZ26" s="60">
        <f t="shared" si="22"/>
        <v>-1.4639622814675306</v>
      </c>
      <c r="BB26" s="14">
        <f t="shared" si="23"/>
        <v>397.20000000000005</v>
      </c>
      <c r="BC26" s="14">
        <f t="shared" si="24"/>
        <v>268</v>
      </c>
    </row>
    <row r="27" spans="2:55" s="6" customFormat="1" ht="12" x14ac:dyDescent="0.2">
      <c r="B27" s="22">
        <v>24</v>
      </c>
      <c r="C27" s="14">
        <v>1270</v>
      </c>
      <c r="D27" s="14">
        <v>1124</v>
      </c>
      <c r="E27" s="14">
        <v>1413</v>
      </c>
      <c r="F27" s="14">
        <v>1158</v>
      </c>
      <c r="G27" s="14">
        <v>1144</v>
      </c>
      <c r="H27" s="14">
        <f t="shared" si="2"/>
        <v>1221.8</v>
      </c>
      <c r="I27" s="14">
        <v>885</v>
      </c>
      <c r="J27" s="14">
        <f t="shared" si="3"/>
        <v>-336.79999999999995</v>
      </c>
      <c r="L27" s="22">
        <v>24</v>
      </c>
      <c r="M27" s="14">
        <v>70</v>
      </c>
      <c r="N27" s="14">
        <v>61</v>
      </c>
      <c r="O27" s="14">
        <v>75</v>
      </c>
      <c r="P27" s="14">
        <v>63</v>
      </c>
      <c r="Q27" s="14">
        <v>58</v>
      </c>
      <c r="R27" s="14">
        <f t="shared" si="4"/>
        <v>65.400000000000006</v>
      </c>
      <c r="S27" s="14">
        <v>40</v>
      </c>
      <c r="T27" s="14">
        <f t="shared" si="5"/>
        <v>-25.400000000000006</v>
      </c>
      <c r="U27" s="14"/>
      <c r="W27" s="22">
        <v>24</v>
      </c>
      <c r="X27" s="14">
        <v>1556</v>
      </c>
      <c r="Y27" s="14">
        <v>1425</v>
      </c>
      <c r="Z27" s="14">
        <v>1760</v>
      </c>
      <c r="AA27" s="14">
        <v>1454</v>
      </c>
      <c r="AB27" s="14">
        <v>1463</v>
      </c>
      <c r="AC27" s="14">
        <f t="shared" si="6"/>
        <v>1531.6</v>
      </c>
      <c r="AD27" s="14">
        <v>1128</v>
      </c>
      <c r="AE27" s="14">
        <f t="shared" si="7"/>
        <v>-403.59999999999991</v>
      </c>
      <c r="AH27" s="22">
        <v>24</v>
      </c>
      <c r="AI27" s="14">
        <f t="shared" si="8"/>
        <v>1626</v>
      </c>
      <c r="AJ27" s="14">
        <f t="shared" si="9"/>
        <v>1486</v>
      </c>
      <c r="AK27" s="14">
        <f t="shared" si="10"/>
        <v>1835</v>
      </c>
      <c r="AL27" s="14">
        <f t="shared" si="11"/>
        <v>1517</v>
      </c>
      <c r="AM27" s="14">
        <f t="shared" si="12"/>
        <v>1521</v>
      </c>
      <c r="AN27" s="14">
        <f t="shared" si="13"/>
        <v>1597</v>
      </c>
      <c r="AO27" s="14">
        <f t="shared" si="25"/>
        <v>1168</v>
      </c>
      <c r="AP27" s="14">
        <f t="shared" si="14"/>
        <v>-429</v>
      </c>
      <c r="AR27" s="22">
        <v>24</v>
      </c>
      <c r="AS27" s="60">
        <f t="shared" si="15"/>
        <v>128.03149606299215</v>
      </c>
      <c r="AT27" s="60">
        <f t="shared" si="16"/>
        <v>132.20640569395016</v>
      </c>
      <c r="AU27" s="60">
        <f t="shared" si="17"/>
        <v>129.86553432413305</v>
      </c>
      <c r="AV27" s="60">
        <f t="shared" si="18"/>
        <v>131.00172711571676</v>
      </c>
      <c r="AW27" s="60">
        <f t="shared" si="19"/>
        <v>132.95454545454547</v>
      </c>
      <c r="AX27" s="60">
        <f t="shared" si="20"/>
        <v>130.70879030937959</v>
      </c>
      <c r="AY27" s="60">
        <f t="shared" si="21"/>
        <v>131.9774011299435</v>
      </c>
      <c r="AZ27" s="60">
        <f t="shared" si="22"/>
        <v>1.2686108205639073</v>
      </c>
      <c r="BB27" s="14">
        <f t="shared" si="23"/>
        <v>375.20000000000005</v>
      </c>
      <c r="BC27" s="14">
        <f t="shared" si="24"/>
        <v>283</v>
      </c>
    </row>
    <row r="28" spans="2:55" s="6" customFormat="1" ht="12" x14ac:dyDescent="0.2">
      <c r="B28" s="22">
        <v>25</v>
      </c>
      <c r="C28" s="14">
        <v>1209</v>
      </c>
      <c r="D28" s="14">
        <v>1284</v>
      </c>
      <c r="E28" s="14">
        <v>1410</v>
      </c>
      <c r="F28" s="14">
        <v>1372</v>
      </c>
      <c r="G28" s="14">
        <v>1293</v>
      </c>
      <c r="H28" s="14">
        <f t="shared" si="2"/>
        <v>1313.6</v>
      </c>
      <c r="I28" s="14">
        <v>993</v>
      </c>
      <c r="J28" s="14">
        <f t="shared" si="3"/>
        <v>-320.59999999999991</v>
      </c>
      <c r="L28" s="22">
        <v>25</v>
      </c>
      <c r="M28" s="14">
        <v>66</v>
      </c>
      <c r="N28" s="14">
        <v>74</v>
      </c>
      <c r="O28" s="14">
        <v>79</v>
      </c>
      <c r="P28" s="14">
        <v>70</v>
      </c>
      <c r="Q28" s="14">
        <v>66</v>
      </c>
      <c r="R28" s="14">
        <f t="shared" si="4"/>
        <v>71</v>
      </c>
      <c r="S28" s="14">
        <v>42</v>
      </c>
      <c r="T28" s="14">
        <f t="shared" si="5"/>
        <v>-29</v>
      </c>
      <c r="U28" s="14"/>
      <c r="W28" s="22">
        <v>25</v>
      </c>
      <c r="X28" s="14">
        <v>1499</v>
      </c>
      <c r="Y28" s="14">
        <v>1639</v>
      </c>
      <c r="Z28" s="14">
        <v>1799</v>
      </c>
      <c r="AA28" s="14">
        <v>1683</v>
      </c>
      <c r="AB28" s="14">
        <v>1604</v>
      </c>
      <c r="AC28" s="14">
        <f t="shared" si="6"/>
        <v>1644.8</v>
      </c>
      <c r="AD28" s="14">
        <v>1264</v>
      </c>
      <c r="AE28" s="14">
        <f t="shared" si="7"/>
        <v>-380.79999999999995</v>
      </c>
      <c r="AH28" s="22">
        <v>25</v>
      </c>
      <c r="AI28" s="14">
        <f t="shared" si="8"/>
        <v>1565</v>
      </c>
      <c r="AJ28" s="14">
        <f t="shared" si="9"/>
        <v>1713</v>
      </c>
      <c r="AK28" s="14">
        <f t="shared" si="10"/>
        <v>1878</v>
      </c>
      <c r="AL28" s="14">
        <f t="shared" si="11"/>
        <v>1753</v>
      </c>
      <c r="AM28" s="14">
        <f t="shared" si="12"/>
        <v>1670</v>
      </c>
      <c r="AN28" s="14">
        <f t="shared" si="13"/>
        <v>1715.8</v>
      </c>
      <c r="AO28" s="14">
        <f t="shared" si="25"/>
        <v>1306</v>
      </c>
      <c r="AP28" s="14">
        <f t="shared" si="14"/>
        <v>-409.79999999999995</v>
      </c>
      <c r="AR28" s="22">
        <v>25</v>
      </c>
      <c r="AS28" s="60">
        <f t="shared" si="15"/>
        <v>129.44582299421009</v>
      </c>
      <c r="AT28" s="60">
        <f t="shared" si="16"/>
        <v>133.41121495327101</v>
      </c>
      <c r="AU28" s="60">
        <f t="shared" si="17"/>
        <v>133.19148936170214</v>
      </c>
      <c r="AV28" s="60">
        <f t="shared" si="18"/>
        <v>127.76967930029156</v>
      </c>
      <c r="AW28" s="60">
        <f t="shared" si="19"/>
        <v>129.1569992266048</v>
      </c>
      <c r="AX28" s="60">
        <f t="shared" si="20"/>
        <v>130.6181485992692</v>
      </c>
      <c r="AY28" s="60">
        <f t="shared" si="21"/>
        <v>131.52064451158108</v>
      </c>
      <c r="AZ28" s="60">
        <f t="shared" si="22"/>
        <v>0.90249591231187765</v>
      </c>
      <c r="BB28" s="14">
        <f t="shared" si="23"/>
        <v>402.20000000000005</v>
      </c>
      <c r="BC28" s="14">
        <f t="shared" si="24"/>
        <v>313</v>
      </c>
    </row>
    <row r="29" spans="2:55" s="6" customFormat="1" ht="12" x14ac:dyDescent="0.2">
      <c r="B29" s="22">
        <v>26</v>
      </c>
      <c r="C29" s="14">
        <v>1256</v>
      </c>
      <c r="D29" s="14">
        <v>1176</v>
      </c>
      <c r="E29" s="14">
        <v>1238</v>
      </c>
      <c r="F29" s="14">
        <v>1405</v>
      </c>
      <c r="G29" s="14">
        <v>1320</v>
      </c>
      <c r="H29" s="14">
        <f t="shared" si="2"/>
        <v>1279</v>
      </c>
      <c r="I29" s="14">
        <v>1072</v>
      </c>
      <c r="J29" s="14">
        <f t="shared" si="3"/>
        <v>-207</v>
      </c>
      <c r="L29" s="22">
        <v>26</v>
      </c>
      <c r="M29" s="14">
        <v>66</v>
      </c>
      <c r="N29" s="14">
        <v>66</v>
      </c>
      <c r="O29" s="14">
        <v>80</v>
      </c>
      <c r="P29" s="14">
        <v>61</v>
      </c>
      <c r="Q29" s="14">
        <v>87</v>
      </c>
      <c r="R29" s="14">
        <f t="shared" si="4"/>
        <v>72</v>
      </c>
      <c r="S29" s="14">
        <v>50</v>
      </c>
      <c r="T29" s="14">
        <f t="shared" si="5"/>
        <v>-22</v>
      </c>
      <c r="U29" s="14">
        <f>S29/R29-1</f>
        <v>-0.30555555555555558</v>
      </c>
      <c r="W29" s="22">
        <v>26</v>
      </c>
      <c r="X29" s="14">
        <v>1553</v>
      </c>
      <c r="Y29" s="14">
        <v>1490</v>
      </c>
      <c r="Z29" s="14">
        <v>1608</v>
      </c>
      <c r="AA29" s="14">
        <v>1744</v>
      </c>
      <c r="AB29" s="14">
        <v>1694</v>
      </c>
      <c r="AC29" s="14">
        <f t="shared" si="6"/>
        <v>1617.8</v>
      </c>
      <c r="AD29" s="14">
        <v>1367</v>
      </c>
      <c r="AE29" s="14">
        <f t="shared" si="7"/>
        <v>-250.79999999999995</v>
      </c>
      <c r="AH29" s="22">
        <v>26</v>
      </c>
      <c r="AI29" s="14">
        <f t="shared" si="8"/>
        <v>1619</v>
      </c>
      <c r="AJ29" s="14">
        <f t="shared" si="9"/>
        <v>1556</v>
      </c>
      <c r="AK29" s="14">
        <f t="shared" si="10"/>
        <v>1688</v>
      </c>
      <c r="AL29" s="14">
        <f t="shared" si="11"/>
        <v>1805</v>
      </c>
      <c r="AM29" s="14">
        <f t="shared" si="12"/>
        <v>1781</v>
      </c>
      <c r="AN29" s="14">
        <f t="shared" si="13"/>
        <v>1689.8</v>
      </c>
      <c r="AO29" s="14">
        <f t="shared" si="25"/>
        <v>1417</v>
      </c>
      <c r="AP29" s="14">
        <f t="shared" si="14"/>
        <v>-272.79999999999995</v>
      </c>
      <c r="AR29" s="22">
        <v>26</v>
      </c>
      <c r="AS29" s="60">
        <f t="shared" si="15"/>
        <v>128.90127388535032</v>
      </c>
      <c r="AT29" s="60">
        <f t="shared" si="16"/>
        <v>132.31292517006804</v>
      </c>
      <c r="AU29" s="60">
        <f t="shared" si="17"/>
        <v>136.34894991922454</v>
      </c>
      <c r="AV29" s="60">
        <f t="shared" si="18"/>
        <v>128.46975088967972</v>
      </c>
      <c r="AW29" s="60">
        <f t="shared" si="19"/>
        <v>134.92424242424241</v>
      </c>
      <c r="AX29" s="60">
        <f t="shared" si="20"/>
        <v>132.1188428459734</v>
      </c>
      <c r="AY29" s="60">
        <f t="shared" si="21"/>
        <v>132.18283582089552</v>
      </c>
      <c r="AZ29" s="60">
        <f t="shared" si="22"/>
        <v>6.3992974922115309E-2</v>
      </c>
      <c r="BB29" s="14">
        <f t="shared" si="23"/>
        <v>410.79999999999995</v>
      </c>
      <c r="BC29" s="14">
        <f t="shared" si="24"/>
        <v>345</v>
      </c>
    </row>
    <row r="30" spans="2:55" s="6" customFormat="1" ht="12" x14ac:dyDescent="0.2">
      <c r="B30" s="22">
        <v>27</v>
      </c>
      <c r="C30" s="14">
        <v>1357</v>
      </c>
      <c r="D30" s="14">
        <v>1339</v>
      </c>
      <c r="E30" s="14">
        <v>1399</v>
      </c>
      <c r="F30" s="14">
        <v>1251</v>
      </c>
      <c r="G30" s="14">
        <v>1409</v>
      </c>
      <c r="H30" s="14">
        <f t="shared" si="2"/>
        <v>1351</v>
      </c>
      <c r="I30" s="14"/>
      <c r="J30" s="14">
        <f t="shared" si="3"/>
        <v>-1351</v>
      </c>
      <c r="L30" s="22">
        <v>27</v>
      </c>
      <c r="M30" s="14">
        <v>84</v>
      </c>
      <c r="N30" s="14">
        <v>88</v>
      </c>
      <c r="O30" s="14">
        <v>73</v>
      </c>
      <c r="P30" s="14">
        <v>79</v>
      </c>
      <c r="Q30" s="14">
        <v>80</v>
      </c>
      <c r="R30" s="14">
        <f t="shared" si="4"/>
        <v>80.8</v>
      </c>
      <c r="S30" s="14"/>
      <c r="T30" s="14">
        <f t="shared" si="5"/>
        <v>-80.8</v>
      </c>
      <c r="U30" s="14"/>
      <c r="W30" s="22">
        <v>27</v>
      </c>
      <c r="X30" s="14">
        <v>1713</v>
      </c>
      <c r="Y30" s="14">
        <v>1701</v>
      </c>
      <c r="Z30" s="14">
        <v>1810</v>
      </c>
      <c r="AA30" s="14">
        <v>1633</v>
      </c>
      <c r="AB30" s="14">
        <v>1836</v>
      </c>
      <c r="AC30" s="14">
        <f t="shared" si="6"/>
        <v>1738.6</v>
      </c>
      <c r="AD30" s="14"/>
      <c r="AE30" s="14">
        <f t="shared" si="7"/>
        <v>-1738.6</v>
      </c>
      <c r="AH30" s="22">
        <v>27</v>
      </c>
      <c r="AI30" s="14">
        <f t="shared" si="8"/>
        <v>1797</v>
      </c>
      <c r="AJ30" s="14">
        <f t="shared" si="9"/>
        <v>1789</v>
      </c>
      <c r="AK30" s="14">
        <f t="shared" si="10"/>
        <v>1883</v>
      </c>
      <c r="AL30" s="14">
        <f t="shared" si="11"/>
        <v>1712</v>
      </c>
      <c r="AM30" s="14">
        <f t="shared" si="12"/>
        <v>1916</v>
      </c>
      <c r="AN30" s="14">
        <f t="shared" si="13"/>
        <v>1819.4</v>
      </c>
      <c r="AO30" s="14"/>
      <c r="AP30" s="14">
        <f t="shared" si="14"/>
        <v>-1819.4</v>
      </c>
      <c r="AR30" s="22">
        <v>27</v>
      </c>
      <c r="AS30" s="60">
        <f t="shared" si="15"/>
        <v>132.42446573323508</v>
      </c>
      <c r="AT30" s="60">
        <f t="shared" si="16"/>
        <v>133.60716952949963</v>
      </c>
      <c r="AU30" s="60">
        <f t="shared" si="17"/>
        <v>134.59614010007149</v>
      </c>
      <c r="AV30" s="60">
        <f t="shared" si="18"/>
        <v>136.85051958433255</v>
      </c>
      <c r="AW30" s="60">
        <f t="shared" si="19"/>
        <v>135.98296664300921</v>
      </c>
      <c r="AX30" s="60">
        <f t="shared" si="20"/>
        <v>134.67061435973352</v>
      </c>
      <c r="AY30" s="60" t="e">
        <f t="shared" si="21"/>
        <v>#DIV/0!</v>
      </c>
      <c r="AZ30" s="60" t="e">
        <f t="shared" si="22"/>
        <v>#DIV/0!</v>
      </c>
    </row>
    <row r="31" spans="2:55" s="6" customFormat="1" ht="12" x14ac:dyDescent="0.2">
      <c r="B31" s="22">
        <v>28</v>
      </c>
      <c r="C31" s="14">
        <v>1270</v>
      </c>
      <c r="D31" s="14">
        <v>1072</v>
      </c>
      <c r="E31" s="14">
        <v>1133</v>
      </c>
      <c r="F31" s="14">
        <v>1291</v>
      </c>
      <c r="G31" s="14">
        <v>1237</v>
      </c>
      <c r="H31" s="14">
        <f t="shared" si="2"/>
        <v>1200.5999999999999</v>
      </c>
      <c r="I31" s="14"/>
      <c r="J31" s="14">
        <f t="shared" si="3"/>
        <v>-1200.5999999999999</v>
      </c>
      <c r="L31" s="22">
        <v>28</v>
      </c>
      <c r="M31" s="14">
        <v>90</v>
      </c>
      <c r="N31" s="14">
        <v>75</v>
      </c>
      <c r="O31" s="14">
        <v>96</v>
      </c>
      <c r="P31" s="14">
        <v>86</v>
      </c>
      <c r="Q31" s="14">
        <v>83</v>
      </c>
      <c r="R31" s="14">
        <f t="shared" si="4"/>
        <v>86</v>
      </c>
      <c r="S31" s="14"/>
      <c r="T31" s="14">
        <f t="shared" si="5"/>
        <v>-86</v>
      </c>
      <c r="U31" s="14"/>
      <c r="W31" s="22">
        <v>28</v>
      </c>
      <c r="X31" s="14">
        <v>1611</v>
      </c>
      <c r="Y31" s="14">
        <v>1468</v>
      </c>
      <c r="Z31" s="14">
        <v>1557</v>
      </c>
      <c r="AA31" s="14">
        <v>1654</v>
      </c>
      <c r="AB31" s="14">
        <v>1585</v>
      </c>
      <c r="AC31" s="14">
        <f t="shared" si="6"/>
        <v>1575</v>
      </c>
      <c r="AD31" s="14"/>
      <c r="AE31" s="14">
        <f t="shared" si="7"/>
        <v>-1575</v>
      </c>
      <c r="AH31" s="22">
        <v>28</v>
      </c>
      <c r="AI31" s="14">
        <f t="shared" si="8"/>
        <v>1701</v>
      </c>
      <c r="AJ31" s="14">
        <f t="shared" si="9"/>
        <v>1543</v>
      </c>
      <c r="AK31" s="14">
        <f t="shared" si="10"/>
        <v>1653</v>
      </c>
      <c r="AL31" s="14">
        <f t="shared" si="11"/>
        <v>1740</v>
      </c>
      <c r="AM31" s="14">
        <f t="shared" si="12"/>
        <v>1668</v>
      </c>
      <c r="AN31" s="14">
        <f t="shared" si="13"/>
        <v>1661</v>
      </c>
      <c r="AO31" s="14"/>
      <c r="AP31" s="14">
        <f t="shared" si="14"/>
        <v>-1661</v>
      </c>
      <c r="AR31" s="22">
        <v>28</v>
      </c>
      <c r="AS31" s="60">
        <f t="shared" si="15"/>
        <v>133.93700787401573</v>
      </c>
      <c r="AT31" s="60">
        <f t="shared" si="16"/>
        <v>143.93656716417911</v>
      </c>
      <c r="AU31" s="60">
        <f t="shared" si="17"/>
        <v>145.89585172109446</v>
      </c>
      <c r="AV31" s="60">
        <f t="shared" si="18"/>
        <v>134.77924089852826</v>
      </c>
      <c r="AW31" s="60">
        <f t="shared" si="19"/>
        <v>134.84236054971706</v>
      </c>
      <c r="AX31" s="60">
        <f t="shared" si="20"/>
        <v>138.34749292020658</v>
      </c>
      <c r="AY31" s="60" t="e">
        <f t="shared" si="21"/>
        <v>#DIV/0!</v>
      </c>
      <c r="AZ31" s="60" t="e">
        <f t="shared" si="22"/>
        <v>#DIV/0!</v>
      </c>
    </row>
    <row r="32" spans="2:55" s="6" customFormat="1" ht="12" x14ac:dyDescent="0.2">
      <c r="B32" s="22">
        <v>29</v>
      </c>
      <c r="C32" s="14">
        <v>1073</v>
      </c>
      <c r="D32" s="14">
        <v>1091</v>
      </c>
      <c r="E32" s="14">
        <v>1123</v>
      </c>
      <c r="F32" s="14">
        <v>1044</v>
      </c>
      <c r="G32" s="14">
        <v>1173</v>
      </c>
      <c r="H32" s="14">
        <f t="shared" si="2"/>
        <v>1100.8</v>
      </c>
      <c r="I32" s="14"/>
      <c r="J32" s="14">
        <f t="shared" si="3"/>
        <v>-1100.8</v>
      </c>
      <c r="L32" s="22">
        <v>29</v>
      </c>
      <c r="M32" s="14">
        <v>82</v>
      </c>
      <c r="N32" s="14">
        <v>94</v>
      </c>
      <c r="O32" s="14">
        <v>72</v>
      </c>
      <c r="P32" s="14">
        <v>67</v>
      </c>
      <c r="Q32" s="14">
        <v>69</v>
      </c>
      <c r="R32" s="14">
        <f t="shared" si="4"/>
        <v>76.8</v>
      </c>
      <c r="S32" s="14"/>
      <c r="T32" s="14">
        <f t="shared" si="5"/>
        <v>-76.8</v>
      </c>
      <c r="U32" s="14"/>
      <c r="W32" s="22">
        <v>29</v>
      </c>
      <c r="X32" s="14">
        <v>1405</v>
      </c>
      <c r="Y32" s="14">
        <v>1420</v>
      </c>
      <c r="Z32" s="14">
        <v>1423</v>
      </c>
      <c r="AA32" s="14">
        <v>1366</v>
      </c>
      <c r="AB32" s="14">
        <v>1486</v>
      </c>
      <c r="AC32" s="14">
        <f t="shared" si="6"/>
        <v>1420</v>
      </c>
      <c r="AD32" s="14"/>
      <c r="AE32" s="14">
        <f t="shared" si="7"/>
        <v>-1420</v>
      </c>
      <c r="AH32" s="22">
        <v>29</v>
      </c>
      <c r="AI32" s="14">
        <f t="shared" si="8"/>
        <v>1487</v>
      </c>
      <c r="AJ32" s="14">
        <f t="shared" si="9"/>
        <v>1514</v>
      </c>
      <c r="AK32" s="14">
        <f t="shared" si="10"/>
        <v>1495</v>
      </c>
      <c r="AL32" s="14">
        <f t="shared" si="11"/>
        <v>1433</v>
      </c>
      <c r="AM32" s="14">
        <f t="shared" si="12"/>
        <v>1555</v>
      </c>
      <c r="AN32" s="14">
        <f t="shared" si="13"/>
        <v>1496.8</v>
      </c>
      <c r="AO32" s="14"/>
      <c r="AP32" s="14">
        <f t="shared" si="14"/>
        <v>-1496.8</v>
      </c>
      <c r="AR32" s="22">
        <v>29</v>
      </c>
      <c r="AS32" s="60">
        <f t="shared" si="15"/>
        <v>138.58341099720411</v>
      </c>
      <c r="AT32" s="60">
        <f t="shared" si="16"/>
        <v>138.77176901924838</v>
      </c>
      <c r="AU32" s="60">
        <f t="shared" si="17"/>
        <v>133.12555654496882</v>
      </c>
      <c r="AV32" s="60">
        <f t="shared" si="18"/>
        <v>137.26053639846742</v>
      </c>
      <c r="AW32" s="60">
        <f t="shared" si="19"/>
        <v>132.56606990622336</v>
      </c>
      <c r="AX32" s="60">
        <f t="shared" si="20"/>
        <v>135.9738372093023</v>
      </c>
      <c r="AY32" s="60" t="e">
        <f t="shared" si="21"/>
        <v>#DIV/0!</v>
      </c>
      <c r="AZ32" s="60" t="e">
        <f t="shared" si="22"/>
        <v>#DIV/0!</v>
      </c>
    </row>
    <row r="33" spans="2:52" s="6" customFormat="1" ht="12" x14ac:dyDescent="0.2">
      <c r="B33" s="22">
        <v>30</v>
      </c>
      <c r="C33" s="14">
        <v>1077</v>
      </c>
      <c r="D33" s="14">
        <v>1087</v>
      </c>
      <c r="E33" s="14">
        <v>1030</v>
      </c>
      <c r="F33" s="14">
        <v>1041</v>
      </c>
      <c r="G33" s="14">
        <v>1047</v>
      </c>
      <c r="H33" s="14">
        <f t="shared" si="2"/>
        <v>1056.4000000000001</v>
      </c>
      <c r="I33" s="14"/>
      <c r="J33" s="14">
        <f t="shared" si="3"/>
        <v>-1056.4000000000001</v>
      </c>
      <c r="L33" s="22">
        <v>30</v>
      </c>
      <c r="M33" s="14">
        <v>61</v>
      </c>
      <c r="N33" s="14">
        <v>67</v>
      </c>
      <c r="O33" s="14">
        <v>76</v>
      </c>
      <c r="P33" s="14">
        <v>64</v>
      </c>
      <c r="Q33" s="14">
        <v>69</v>
      </c>
      <c r="R33" s="14">
        <f t="shared" si="4"/>
        <v>67.400000000000006</v>
      </c>
      <c r="S33" s="14"/>
      <c r="T33" s="14">
        <f t="shared" si="5"/>
        <v>-67.400000000000006</v>
      </c>
      <c r="U33" s="14"/>
      <c r="W33" s="22">
        <v>30</v>
      </c>
      <c r="X33" s="14">
        <v>1466</v>
      </c>
      <c r="Y33" s="14">
        <v>1386</v>
      </c>
      <c r="Z33" s="14">
        <v>1359</v>
      </c>
      <c r="AA33" s="14">
        <v>1312</v>
      </c>
      <c r="AB33" s="14">
        <v>1347</v>
      </c>
      <c r="AC33" s="14">
        <f t="shared" si="6"/>
        <v>1374</v>
      </c>
      <c r="AD33" s="14"/>
      <c r="AE33" s="14">
        <f t="shared" si="7"/>
        <v>-1374</v>
      </c>
      <c r="AH33" s="22">
        <v>30</v>
      </c>
      <c r="AI33" s="14">
        <f t="shared" si="8"/>
        <v>1527</v>
      </c>
      <c r="AJ33" s="14">
        <f t="shared" si="9"/>
        <v>1453</v>
      </c>
      <c r="AK33" s="14">
        <f t="shared" si="10"/>
        <v>1435</v>
      </c>
      <c r="AL33" s="14">
        <f t="shared" si="11"/>
        <v>1376</v>
      </c>
      <c r="AM33" s="14">
        <f t="shared" si="12"/>
        <v>1416</v>
      </c>
      <c r="AN33" s="14">
        <f t="shared" si="13"/>
        <v>1441.4</v>
      </c>
      <c r="AO33" s="14"/>
      <c r="AP33" s="14">
        <f t="shared" si="14"/>
        <v>-1441.4</v>
      </c>
      <c r="AR33" s="22">
        <v>30</v>
      </c>
      <c r="AS33" s="60">
        <f t="shared" si="15"/>
        <v>141.78272980501393</v>
      </c>
      <c r="AT33" s="60">
        <f t="shared" si="16"/>
        <v>133.67065317387306</v>
      </c>
      <c r="AU33" s="60">
        <f t="shared" si="17"/>
        <v>139.32038834951456</v>
      </c>
      <c r="AV33" s="60">
        <f t="shared" si="18"/>
        <v>132.18059558117196</v>
      </c>
      <c r="AW33" s="60">
        <f t="shared" si="19"/>
        <v>135.243553008596</v>
      </c>
      <c r="AX33" s="60">
        <f t="shared" si="20"/>
        <v>136.44452858765618</v>
      </c>
      <c r="AY33" s="60" t="e">
        <f t="shared" si="21"/>
        <v>#DIV/0!</v>
      </c>
      <c r="AZ33" s="60" t="e">
        <f t="shared" si="22"/>
        <v>#DIV/0!</v>
      </c>
    </row>
    <row r="34" spans="2:52" s="6" customFormat="1" ht="12" x14ac:dyDescent="0.2">
      <c r="B34" s="22">
        <v>31</v>
      </c>
      <c r="C34" s="14">
        <v>996</v>
      </c>
      <c r="D34" s="14">
        <v>988</v>
      </c>
      <c r="E34" s="14">
        <v>1027</v>
      </c>
      <c r="F34" s="14">
        <v>1046</v>
      </c>
      <c r="G34" s="14">
        <v>990</v>
      </c>
      <c r="H34" s="14">
        <f t="shared" si="2"/>
        <v>1009.4</v>
      </c>
      <c r="I34" s="14"/>
      <c r="J34" s="14">
        <f t="shared" si="3"/>
        <v>-1009.4</v>
      </c>
      <c r="L34" s="22">
        <v>31</v>
      </c>
      <c r="M34" s="14">
        <v>85</v>
      </c>
      <c r="N34" s="14">
        <v>79</v>
      </c>
      <c r="O34" s="14">
        <v>63</v>
      </c>
      <c r="P34" s="14">
        <v>66</v>
      </c>
      <c r="Q34" s="14">
        <v>63</v>
      </c>
      <c r="R34" s="14">
        <f t="shared" si="4"/>
        <v>71.2</v>
      </c>
      <c r="S34" s="14"/>
      <c r="T34" s="14">
        <f t="shared" si="5"/>
        <v>-71.2</v>
      </c>
      <c r="U34" s="14"/>
      <c r="W34" s="22">
        <v>31</v>
      </c>
      <c r="X34" s="14">
        <v>1294</v>
      </c>
      <c r="Y34" s="14">
        <v>1278</v>
      </c>
      <c r="Z34" s="14">
        <v>1285</v>
      </c>
      <c r="AA34" s="14">
        <v>1360</v>
      </c>
      <c r="AB34" s="14">
        <v>1302</v>
      </c>
      <c r="AC34" s="14">
        <f t="shared" si="6"/>
        <v>1303.8</v>
      </c>
      <c r="AD34" s="14"/>
      <c r="AE34" s="14">
        <f t="shared" si="7"/>
        <v>-1303.8</v>
      </c>
      <c r="AH34" s="22">
        <v>31</v>
      </c>
      <c r="AI34" s="14">
        <f t="shared" si="8"/>
        <v>1379</v>
      </c>
      <c r="AJ34" s="14">
        <f t="shared" si="9"/>
        <v>1357</v>
      </c>
      <c r="AK34" s="14">
        <f t="shared" si="10"/>
        <v>1348</v>
      </c>
      <c r="AL34" s="14">
        <f t="shared" si="11"/>
        <v>1426</v>
      </c>
      <c r="AM34" s="14">
        <f t="shared" si="12"/>
        <v>1365</v>
      </c>
      <c r="AN34" s="14">
        <f t="shared" si="13"/>
        <v>1375</v>
      </c>
      <c r="AO34" s="14"/>
      <c r="AP34" s="14">
        <f t="shared" si="14"/>
        <v>-1375</v>
      </c>
      <c r="AR34" s="22">
        <v>31</v>
      </c>
      <c r="AS34" s="60">
        <f t="shared" si="15"/>
        <v>138.45381526104416</v>
      </c>
      <c r="AT34" s="60">
        <f t="shared" si="16"/>
        <v>137.34817813765184</v>
      </c>
      <c r="AU34" s="60">
        <f t="shared" si="17"/>
        <v>131.25608568646544</v>
      </c>
      <c r="AV34" s="60">
        <f t="shared" si="18"/>
        <v>136.32887189292543</v>
      </c>
      <c r="AW34" s="60">
        <f t="shared" si="19"/>
        <v>137.87878787878788</v>
      </c>
      <c r="AX34" s="60">
        <f t="shared" si="20"/>
        <v>136.2195363582326</v>
      </c>
      <c r="AY34" s="60" t="e">
        <f t="shared" si="21"/>
        <v>#DIV/0!</v>
      </c>
      <c r="AZ34" s="60" t="e">
        <f t="shared" si="22"/>
        <v>#DIV/0!</v>
      </c>
    </row>
    <row r="35" spans="2:52" s="6" customFormat="1" ht="12" x14ac:dyDescent="0.2">
      <c r="B35" s="22">
        <v>32</v>
      </c>
      <c r="C35" s="14">
        <v>983</v>
      </c>
      <c r="D35" s="14">
        <v>846</v>
      </c>
      <c r="E35" s="14">
        <v>965</v>
      </c>
      <c r="F35" s="14">
        <v>908</v>
      </c>
      <c r="G35" s="14">
        <v>984</v>
      </c>
      <c r="H35" s="14">
        <f t="shared" si="2"/>
        <v>937.2</v>
      </c>
      <c r="I35" s="14"/>
      <c r="J35" s="14">
        <f t="shared" si="3"/>
        <v>-937.2</v>
      </c>
      <c r="L35" s="22">
        <v>32</v>
      </c>
      <c r="M35" s="14">
        <v>84</v>
      </c>
      <c r="N35" s="14">
        <v>69</v>
      </c>
      <c r="O35" s="14">
        <v>81</v>
      </c>
      <c r="P35" s="14">
        <v>50</v>
      </c>
      <c r="Q35" s="14">
        <v>75</v>
      </c>
      <c r="R35" s="14">
        <f t="shared" si="4"/>
        <v>71.8</v>
      </c>
      <c r="S35" s="14"/>
      <c r="T35" s="14">
        <f t="shared" si="5"/>
        <v>-71.8</v>
      </c>
      <c r="U35" s="14"/>
      <c r="W35" s="22">
        <v>32</v>
      </c>
      <c r="X35" s="14">
        <v>1258</v>
      </c>
      <c r="Y35" s="14">
        <v>1156</v>
      </c>
      <c r="Z35" s="14">
        <v>1245</v>
      </c>
      <c r="AA35" s="14">
        <v>1195</v>
      </c>
      <c r="AB35" s="14">
        <v>1271</v>
      </c>
      <c r="AC35" s="14">
        <f t="shared" si="6"/>
        <v>1225</v>
      </c>
      <c r="AD35" s="14"/>
      <c r="AE35" s="14">
        <f t="shared" si="7"/>
        <v>-1225</v>
      </c>
      <c r="AH35" s="22">
        <v>32</v>
      </c>
      <c r="AI35" s="14">
        <f t="shared" si="8"/>
        <v>1342</v>
      </c>
      <c r="AJ35" s="14">
        <f t="shared" si="9"/>
        <v>1225</v>
      </c>
      <c r="AK35" s="14">
        <f t="shared" si="10"/>
        <v>1326</v>
      </c>
      <c r="AL35" s="14">
        <f t="shared" si="11"/>
        <v>1245</v>
      </c>
      <c r="AM35" s="14">
        <f t="shared" si="12"/>
        <v>1346</v>
      </c>
      <c r="AN35" s="14">
        <f t="shared" si="13"/>
        <v>1296.8</v>
      </c>
      <c r="AO35" s="14"/>
      <c r="AP35" s="14">
        <f t="shared" si="14"/>
        <v>-1296.8</v>
      </c>
      <c r="AR35" s="22">
        <v>32</v>
      </c>
      <c r="AS35" s="60">
        <f t="shared" si="15"/>
        <v>136.52085452695829</v>
      </c>
      <c r="AT35" s="60">
        <f t="shared" si="16"/>
        <v>144.79905437352244</v>
      </c>
      <c r="AU35" s="60">
        <f t="shared" si="17"/>
        <v>137.40932642487047</v>
      </c>
      <c r="AV35" s="60">
        <f t="shared" si="18"/>
        <v>137.11453744493392</v>
      </c>
      <c r="AW35" s="60">
        <f t="shared" si="19"/>
        <v>136.78861788617886</v>
      </c>
      <c r="AX35" s="60">
        <f t="shared" si="20"/>
        <v>138.36961160904821</v>
      </c>
      <c r="AY35" s="60" t="e">
        <f t="shared" si="21"/>
        <v>#DIV/0!</v>
      </c>
      <c r="AZ35" s="60" t="e">
        <f t="shared" si="22"/>
        <v>#DIV/0!</v>
      </c>
    </row>
    <row r="36" spans="2:52" s="6" customFormat="1" ht="12" x14ac:dyDescent="0.2">
      <c r="B36" s="22">
        <v>33</v>
      </c>
      <c r="C36" s="14">
        <v>925</v>
      </c>
      <c r="D36" s="14">
        <v>832</v>
      </c>
      <c r="E36" s="14">
        <v>879</v>
      </c>
      <c r="F36" s="14">
        <v>891</v>
      </c>
      <c r="G36" s="14">
        <v>874</v>
      </c>
      <c r="H36" s="14">
        <f t="shared" si="2"/>
        <v>880.2</v>
      </c>
      <c r="I36" s="14"/>
      <c r="J36" s="14">
        <f t="shared" si="3"/>
        <v>-880.2</v>
      </c>
      <c r="L36" s="22">
        <v>33</v>
      </c>
      <c r="M36" s="14">
        <v>54</v>
      </c>
      <c r="N36" s="14">
        <v>55</v>
      </c>
      <c r="O36" s="14">
        <v>58</v>
      </c>
      <c r="P36" s="14">
        <v>71</v>
      </c>
      <c r="Q36" s="14">
        <v>61</v>
      </c>
      <c r="R36" s="14">
        <f t="shared" si="4"/>
        <v>59.8</v>
      </c>
      <c r="S36" s="14"/>
      <c r="T36" s="14">
        <f t="shared" si="5"/>
        <v>-59.8</v>
      </c>
      <c r="U36" s="14"/>
      <c r="W36" s="22">
        <v>33</v>
      </c>
      <c r="X36" s="14">
        <v>1201</v>
      </c>
      <c r="Y36" s="14">
        <v>1116</v>
      </c>
      <c r="Z36" s="14">
        <v>1202</v>
      </c>
      <c r="AA36" s="14">
        <v>1178</v>
      </c>
      <c r="AB36" s="14">
        <v>1173</v>
      </c>
      <c r="AC36" s="14">
        <f t="shared" si="6"/>
        <v>1174</v>
      </c>
      <c r="AD36" s="14"/>
      <c r="AE36" s="14">
        <f t="shared" si="7"/>
        <v>-1174</v>
      </c>
      <c r="AH36" s="22">
        <v>33</v>
      </c>
      <c r="AI36" s="14">
        <f t="shared" si="8"/>
        <v>1255</v>
      </c>
      <c r="AJ36" s="14">
        <f t="shared" si="9"/>
        <v>1171</v>
      </c>
      <c r="AK36" s="14">
        <f t="shared" si="10"/>
        <v>1260</v>
      </c>
      <c r="AL36" s="14">
        <f t="shared" si="11"/>
        <v>1249</v>
      </c>
      <c r="AM36" s="14">
        <f t="shared" si="12"/>
        <v>1234</v>
      </c>
      <c r="AN36" s="14">
        <f t="shared" si="13"/>
        <v>1233.8</v>
      </c>
      <c r="AO36" s="14"/>
      <c r="AP36" s="14">
        <f t="shared" si="14"/>
        <v>-1233.8</v>
      </c>
      <c r="AR36" s="22">
        <v>33</v>
      </c>
      <c r="AS36" s="60">
        <f t="shared" si="15"/>
        <v>135.67567567567568</v>
      </c>
      <c r="AT36" s="60">
        <f t="shared" si="16"/>
        <v>140.74519230769232</v>
      </c>
      <c r="AU36" s="60">
        <f t="shared" si="17"/>
        <v>143.34470989761093</v>
      </c>
      <c r="AV36" s="60">
        <f t="shared" si="18"/>
        <v>140.17957351290684</v>
      </c>
      <c r="AW36" s="60">
        <f t="shared" si="19"/>
        <v>141.18993135011442</v>
      </c>
      <c r="AX36" s="60">
        <f t="shared" si="20"/>
        <v>140.17268802544876</v>
      </c>
      <c r="AY36" s="60" t="e">
        <f t="shared" si="21"/>
        <v>#DIV/0!</v>
      </c>
      <c r="AZ36" s="60" t="e">
        <f t="shared" si="22"/>
        <v>#DIV/0!</v>
      </c>
    </row>
    <row r="37" spans="2:52" s="6" customFormat="1" ht="12" x14ac:dyDescent="0.2">
      <c r="B37" s="22">
        <v>34</v>
      </c>
      <c r="C37" s="14">
        <v>905</v>
      </c>
      <c r="D37" s="14">
        <v>1046</v>
      </c>
      <c r="E37" s="14">
        <v>954</v>
      </c>
      <c r="F37" s="14">
        <v>897</v>
      </c>
      <c r="G37" s="14">
        <v>934</v>
      </c>
      <c r="H37" s="14">
        <f t="shared" si="2"/>
        <v>947.2</v>
      </c>
      <c r="I37" s="14"/>
      <c r="J37" s="14">
        <f t="shared" si="3"/>
        <v>-947.2</v>
      </c>
      <c r="L37" s="22">
        <v>34</v>
      </c>
      <c r="M37" s="14">
        <v>74</v>
      </c>
      <c r="N37" s="14">
        <v>69</v>
      </c>
      <c r="O37" s="14">
        <v>63</v>
      </c>
      <c r="P37" s="14">
        <v>54</v>
      </c>
      <c r="Q37" s="14">
        <v>67</v>
      </c>
      <c r="R37" s="14">
        <f t="shared" si="4"/>
        <v>65.400000000000006</v>
      </c>
      <c r="S37" s="14"/>
      <c r="T37" s="14">
        <f t="shared" si="5"/>
        <v>-65.400000000000006</v>
      </c>
      <c r="U37" s="14"/>
      <c r="W37" s="22">
        <v>34</v>
      </c>
      <c r="X37" s="14">
        <v>1191</v>
      </c>
      <c r="Y37" s="14">
        <v>1361</v>
      </c>
      <c r="Z37" s="14">
        <v>1204</v>
      </c>
      <c r="AA37" s="14">
        <v>1163</v>
      </c>
      <c r="AB37" s="14">
        <v>1248</v>
      </c>
      <c r="AC37" s="14">
        <f t="shared" si="6"/>
        <v>1233.4000000000001</v>
      </c>
      <c r="AD37" s="14"/>
      <c r="AE37" s="14">
        <f t="shared" si="7"/>
        <v>-1233.4000000000001</v>
      </c>
      <c r="AH37" s="22">
        <v>34</v>
      </c>
      <c r="AI37" s="14">
        <f t="shared" si="8"/>
        <v>1265</v>
      </c>
      <c r="AJ37" s="14">
        <f t="shared" si="9"/>
        <v>1430</v>
      </c>
      <c r="AK37" s="14">
        <f t="shared" si="10"/>
        <v>1267</v>
      </c>
      <c r="AL37" s="14">
        <f t="shared" si="11"/>
        <v>1217</v>
      </c>
      <c r="AM37" s="14">
        <f t="shared" si="12"/>
        <v>1315</v>
      </c>
      <c r="AN37" s="14">
        <f t="shared" si="13"/>
        <v>1298.8</v>
      </c>
      <c r="AO37" s="14"/>
      <c r="AP37" s="14">
        <f t="shared" si="14"/>
        <v>-1298.8</v>
      </c>
      <c r="AR37" s="22">
        <v>34</v>
      </c>
      <c r="AS37" s="60">
        <f t="shared" si="15"/>
        <v>139.7790055248619</v>
      </c>
      <c r="AT37" s="60">
        <f t="shared" si="16"/>
        <v>136.71128107074571</v>
      </c>
      <c r="AU37" s="60">
        <f t="shared" si="17"/>
        <v>132.80922431865827</v>
      </c>
      <c r="AV37" s="60">
        <f t="shared" si="18"/>
        <v>135.67447045707914</v>
      </c>
      <c r="AW37" s="60">
        <f t="shared" si="19"/>
        <v>140.79229122055673</v>
      </c>
      <c r="AX37" s="60">
        <f t="shared" si="20"/>
        <v>137.11993243243242</v>
      </c>
      <c r="AY37" s="60" t="e">
        <f t="shared" si="21"/>
        <v>#DIV/0!</v>
      </c>
      <c r="AZ37" s="60" t="e">
        <f t="shared" si="22"/>
        <v>#DIV/0!</v>
      </c>
    </row>
    <row r="38" spans="2:52" s="6" customFormat="1" ht="12" x14ac:dyDescent="0.2">
      <c r="B38" s="22">
        <v>35</v>
      </c>
      <c r="C38" s="14">
        <v>1031</v>
      </c>
      <c r="D38" s="14">
        <v>1099</v>
      </c>
      <c r="E38" s="14">
        <v>1041</v>
      </c>
      <c r="F38" s="14">
        <v>1011</v>
      </c>
      <c r="G38" s="14">
        <v>1024</v>
      </c>
      <c r="H38" s="14">
        <f t="shared" si="2"/>
        <v>1041.2</v>
      </c>
      <c r="I38" s="14"/>
      <c r="J38" s="14">
        <f t="shared" si="3"/>
        <v>-1041.2</v>
      </c>
      <c r="L38" s="22">
        <v>35</v>
      </c>
      <c r="M38" s="14">
        <v>82</v>
      </c>
      <c r="N38" s="14">
        <v>74</v>
      </c>
      <c r="O38" s="14">
        <v>70</v>
      </c>
      <c r="P38" s="14">
        <v>47</v>
      </c>
      <c r="Q38" s="14">
        <v>67</v>
      </c>
      <c r="R38" s="14">
        <f t="shared" si="4"/>
        <v>68</v>
      </c>
      <c r="S38" s="14"/>
      <c r="T38" s="14">
        <f t="shared" si="5"/>
        <v>-68</v>
      </c>
      <c r="U38" s="14"/>
      <c r="W38" s="22">
        <v>35</v>
      </c>
      <c r="X38" s="14">
        <v>1348</v>
      </c>
      <c r="Y38" s="14">
        <v>1361</v>
      </c>
      <c r="Z38" s="14">
        <v>1340</v>
      </c>
      <c r="AA38" s="14">
        <v>1269</v>
      </c>
      <c r="AB38" s="14">
        <v>1322</v>
      </c>
      <c r="AC38" s="14">
        <f t="shared" si="6"/>
        <v>1328</v>
      </c>
      <c r="AD38" s="14"/>
      <c r="AE38" s="14">
        <f t="shared" si="7"/>
        <v>-1328</v>
      </c>
      <c r="AH38" s="22">
        <v>35</v>
      </c>
      <c r="AI38" s="14">
        <f t="shared" si="8"/>
        <v>1430</v>
      </c>
      <c r="AJ38" s="14">
        <f t="shared" si="9"/>
        <v>1435</v>
      </c>
      <c r="AK38" s="14">
        <f t="shared" si="10"/>
        <v>1410</v>
      </c>
      <c r="AL38" s="14">
        <f t="shared" si="11"/>
        <v>1316</v>
      </c>
      <c r="AM38" s="14">
        <f t="shared" si="12"/>
        <v>1389</v>
      </c>
      <c r="AN38" s="14">
        <f t="shared" si="13"/>
        <v>1396</v>
      </c>
      <c r="AO38" s="14"/>
      <c r="AP38" s="14">
        <f t="shared" si="14"/>
        <v>-1396</v>
      </c>
      <c r="AR38" s="22">
        <v>35</v>
      </c>
      <c r="AS38" s="60">
        <f t="shared" si="15"/>
        <v>138.70029097963143</v>
      </c>
      <c r="AT38" s="60">
        <f t="shared" si="16"/>
        <v>130.57324840764329</v>
      </c>
      <c r="AU38" s="60">
        <f t="shared" si="17"/>
        <v>135.44668587896254</v>
      </c>
      <c r="AV38" s="60">
        <f t="shared" si="18"/>
        <v>130.16815034619188</v>
      </c>
      <c r="AW38" s="60">
        <f t="shared" si="19"/>
        <v>135.64453125</v>
      </c>
      <c r="AX38" s="60">
        <f t="shared" si="20"/>
        <v>134.07606607760277</v>
      </c>
      <c r="AY38" s="60" t="e">
        <f t="shared" si="21"/>
        <v>#DIV/0!</v>
      </c>
      <c r="AZ38" s="60" t="e">
        <f t="shared" si="22"/>
        <v>#DIV/0!</v>
      </c>
    </row>
    <row r="39" spans="2:52" s="6" customFormat="1" ht="12" x14ac:dyDescent="0.2">
      <c r="B39" s="22">
        <v>36</v>
      </c>
      <c r="C39" s="14">
        <v>1014</v>
      </c>
      <c r="D39" s="14">
        <v>1304</v>
      </c>
      <c r="E39" s="14">
        <v>1054</v>
      </c>
      <c r="F39" s="14">
        <v>1161</v>
      </c>
      <c r="G39" s="14">
        <v>1192</v>
      </c>
      <c r="H39" s="14">
        <f t="shared" si="2"/>
        <v>1145</v>
      </c>
      <c r="I39" s="14"/>
      <c r="J39" s="14">
        <f t="shared" si="3"/>
        <v>-1145</v>
      </c>
      <c r="L39" s="22">
        <v>36</v>
      </c>
      <c r="M39" s="14">
        <v>62</v>
      </c>
      <c r="N39" s="14">
        <v>91</v>
      </c>
      <c r="O39" s="14">
        <v>60</v>
      </c>
      <c r="P39" s="14">
        <v>78</v>
      </c>
      <c r="Q39" s="14">
        <v>65</v>
      </c>
      <c r="R39" s="14">
        <f t="shared" si="4"/>
        <v>71.2</v>
      </c>
      <c r="S39" s="14"/>
      <c r="T39" s="14">
        <f t="shared" si="5"/>
        <v>-71.2</v>
      </c>
      <c r="U39" s="14"/>
      <c r="W39" s="22">
        <v>36</v>
      </c>
      <c r="X39" s="14">
        <v>1303</v>
      </c>
      <c r="Y39" s="14">
        <v>1584</v>
      </c>
      <c r="Z39" s="14">
        <v>1336</v>
      </c>
      <c r="AA39" s="14">
        <v>1444</v>
      </c>
      <c r="AB39" s="14">
        <v>1477</v>
      </c>
      <c r="AC39" s="14">
        <f t="shared" si="6"/>
        <v>1428.8</v>
      </c>
      <c r="AD39" s="14"/>
      <c r="AE39" s="14">
        <f t="shared" si="7"/>
        <v>-1428.8</v>
      </c>
      <c r="AH39" s="22">
        <v>36</v>
      </c>
      <c r="AI39" s="14">
        <f t="shared" si="8"/>
        <v>1365</v>
      </c>
      <c r="AJ39" s="14">
        <f t="shared" si="9"/>
        <v>1675</v>
      </c>
      <c r="AK39" s="14">
        <f t="shared" si="10"/>
        <v>1396</v>
      </c>
      <c r="AL39" s="14">
        <f t="shared" si="11"/>
        <v>1522</v>
      </c>
      <c r="AM39" s="14">
        <f t="shared" si="12"/>
        <v>1542</v>
      </c>
      <c r="AN39" s="14">
        <f t="shared" si="13"/>
        <v>1500</v>
      </c>
      <c r="AO39" s="14"/>
      <c r="AP39" s="14">
        <f t="shared" si="14"/>
        <v>-1500</v>
      </c>
      <c r="AR39" s="22">
        <v>36</v>
      </c>
      <c r="AS39" s="60">
        <f t="shared" si="15"/>
        <v>134.61538461538461</v>
      </c>
      <c r="AT39" s="60">
        <f t="shared" si="16"/>
        <v>128.45092024539878</v>
      </c>
      <c r="AU39" s="60">
        <f t="shared" si="17"/>
        <v>132.44781783681213</v>
      </c>
      <c r="AV39" s="60">
        <f t="shared" si="18"/>
        <v>131.09388458225669</v>
      </c>
      <c r="AW39" s="60">
        <f t="shared" si="19"/>
        <v>129.36241610738256</v>
      </c>
      <c r="AX39" s="60">
        <f t="shared" si="20"/>
        <v>131.00436681222706</v>
      </c>
      <c r="AY39" s="60" t="e">
        <f t="shared" si="21"/>
        <v>#DIV/0!</v>
      </c>
      <c r="AZ39" s="60" t="e">
        <f t="shared" si="22"/>
        <v>#DIV/0!</v>
      </c>
    </row>
    <row r="40" spans="2:52" s="6" customFormat="1" ht="12" x14ac:dyDescent="0.2">
      <c r="B40" s="22">
        <v>37</v>
      </c>
      <c r="C40" s="14">
        <v>1291</v>
      </c>
      <c r="D40" s="14">
        <v>1155</v>
      </c>
      <c r="E40" s="14">
        <v>1169</v>
      </c>
      <c r="F40" s="14">
        <v>1281</v>
      </c>
      <c r="G40" s="14">
        <v>1253</v>
      </c>
      <c r="H40" s="14">
        <f t="shared" si="2"/>
        <v>1229.8</v>
      </c>
      <c r="I40" s="14"/>
      <c r="J40" s="14">
        <f t="shared" si="3"/>
        <v>-1229.8</v>
      </c>
      <c r="L40" s="22">
        <v>37</v>
      </c>
      <c r="M40" s="14">
        <v>54</v>
      </c>
      <c r="N40" s="14">
        <v>80</v>
      </c>
      <c r="O40" s="14">
        <v>63</v>
      </c>
      <c r="P40" s="14">
        <v>87</v>
      </c>
      <c r="Q40" s="14">
        <v>77</v>
      </c>
      <c r="R40" s="14">
        <f t="shared" si="4"/>
        <v>72.2</v>
      </c>
      <c r="S40" s="14"/>
      <c r="T40" s="14">
        <f t="shared" si="5"/>
        <v>-72.2</v>
      </c>
      <c r="U40" s="14"/>
      <c r="W40" s="22">
        <v>37</v>
      </c>
      <c r="X40" s="14">
        <v>1633</v>
      </c>
      <c r="Y40" s="14">
        <v>1470</v>
      </c>
      <c r="Z40" s="14">
        <v>1424</v>
      </c>
      <c r="AA40" s="14">
        <v>1583</v>
      </c>
      <c r="AB40" s="14">
        <v>1532</v>
      </c>
      <c r="AC40" s="14">
        <f t="shared" si="6"/>
        <v>1528.4</v>
      </c>
      <c r="AD40" s="14"/>
      <c r="AE40" s="14">
        <f t="shared" si="7"/>
        <v>-1528.4</v>
      </c>
      <c r="AH40" s="22">
        <v>37</v>
      </c>
      <c r="AI40" s="14">
        <f t="shared" si="8"/>
        <v>1687</v>
      </c>
      <c r="AJ40" s="14">
        <f t="shared" si="9"/>
        <v>1550</v>
      </c>
      <c r="AK40" s="14">
        <f t="shared" si="10"/>
        <v>1487</v>
      </c>
      <c r="AL40" s="14">
        <f t="shared" si="11"/>
        <v>1670</v>
      </c>
      <c r="AM40" s="14">
        <f t="shared" si="12"/>
        <v>1609</v>
      </c>
      <c r="AN40" s="14">
        <f t="shared" si="13"/>
        <v>1600.6</v>
      </c>
      <c r="AO40" s="14"/>
      <c r="AP40" s="14">
        <f t="shared" si="14"/>
        <v>-1600.6</v>
      </c>
      <c r="AR40" s="22">
        <v>37</v>
      </c>
      <c r="AS40" s="60">
        <f t="shared" si="15"/>
        <v>130.67389620449262</v>
      </c>
      <c r="AT40" s="60">
        <f t="shared" si="16"/>
        <v>134.19913419913422</v>
      </c>
      <c r="AU40" s="60">
        <f t="shared" si="17"/>
        <v>127.2027373823781</v>
      </c>
      <c r="AV40" s="60">
        <f t="shared" si="18"/>
        <v>130.36690085870413</v>
      </c>
      <c r="AW40" s="60">
        <f t="shared" si="19"/>
        <v>128.41181165203511</v>
      </c>
      <c r="AX40" s="60">
        <f t="shared" si="20"/>
        <v>130.15124410473246</v>
      </c>
      <c r="AY40" s="60" t="e">
        <f t="shared" si="21"/>
        <v>#DIV/0!</v>
      </c>
      <c r="AZ40" s="60" t="e">
        <f t="shared" si="22"/>
        <v>#DIV/0!</v>
      </c>
    </row>
    <row r="41" spans="2:52" s="6" customFormat="1" ht="12" x14ac:dyDescent="0.2">
      <c r="B41" s="22">
        <v>38</v>
      </c>
      <c r="C41" s="14">
        <v>1195</v>
      </c>
      <c r="D41" s="14">
        <v>1206</v>
      </c>
      <c r="E41" s="14">
        <v>1298</v>
      </c>
      <c r="F41" s="14">
        <v>1288</v>
      </c>
      <c r="G41" s="14">
        <v>1243</v>
      </c>
      <c r="H41" s="14">
        <f t="shared" si="2"/>
        <v>1246</v>
      </c>
      <c r="I41" s="14"/>
      <c r="J41" s="14">
        <f t="shared" si="3"/>
        <v>-1246</v>
      </c>
      <c r="L41" s="22">
        <v>38</v>
      </c>
      <c r="M41" s="14">
        <v>55</v>
      </c>
      <c r="N41" s="14">
        <v>71</v>
      </c>
      <c r="O41" s="14">
        <v>72</v>
      </c>
      <c r="P41" s="14">
        <v>61</v>
      </c>
      <c r="Q41" s="14">
        <v>84</v>
      </c>
      <c r="R41" s="14">
        <f t="shared" si="4"/>
        <v>68.599999999999994</v>
      </c>
      <c r="S41" s="14"/>
      <c r="T41" s="14">
        <f t="shared" si="5"/>
        <v>-68.599999999999994</v>
      </c>
      <c r="U41" s="14"/>
      <c r="W41" s="22">
        <v>38</v>
      </c>
      <c r="X41" s="14">
        <v>1472</v>
      </c>
      <c r="Y41" s="14">
        <v>1523</v>
      </c>
      <c r="Z41" s="14">
        <v>1566</v>
      </c>
      <c r="AA41" s="14">
        <v>1563</v>
      </c>
      <c r="AB41" s="14">
        <v>1514</v>
      </c>
      <c r="AC41" s="14">
        <f t="shared" si="6"/>
        <v>1527.6</v>
      </c>
      <c r="AD41" s="14"/>
      <c r="AE41" s="14">
        <f t="shared" si="7"/>
        <v>-1527.6</v>
      </c>
      <c r="AH41" s="22">
        <v>38</v>
      </c>
      <c r="AI41" s="14">
        <f t="shared" si="8"/>
        <v>1527</v>
      </c>
      <c r="AJ41" s="14">
        <f t="shared" si="9"/>
        <v>1594</v>
      </c>
      <c r="AK41" s="14">
        <f t="shared" si="10"/>
        <v>1638</v>
      </c>
      <c r="AL41" s="14">
        <f t="shared" si="11"/>
        <v>1624</v>
      </c>
      <c r="AM41" s="14">
        <f t="shared" si="12"/>
        <v>1598</v>
      </c>
      <c r="AN41" s="14">
        <f t="shared" si="13"/>
        <v>1596.2</v>
      </c>
      <c r="AO41" s="14"/>
      <c r="AP41" s="14">
        <f t="shared" si="14"/>
        <v>-1596.2</v>
      </c>
      <c r="AR41" s="22">
        <v>38</v>
      </c>
      <c r="AS41" s="60">
        <f t="shared" si="15"/>
        <v>127.78242677824268</v>
      </c>
      <c r="AT41" s="60">
        <f t="shared" si="16"/>
        <v>132.17247097844114</v>
      </c>
      <c r="AU41" s="60">
        <f t="shared" si="17"/>
        <v>126.19414483821262</v>
      </c>
      <c r="AV41" s="60">
        <f t="shared" si="18"/>
        <v>126.08695652173914</v>
      </c>
      <c r="AW41" s="60">
        <f t="shared" si="19"/>
        <v>128.55993563958165</v>
      </c>
      <c r="AX41" s="60">
        <f t="shared" si="20"/>
        <v>128.10593900481541</v>
      </c>
      <c r="AY41" s="60" t="e">
        <f t="shared" si="21"/>
        <v>#DIV/0!</v>
      </c>
      <c r="AZ41" s="60" t="e">
        <f t="shared" si="22"/>
        <v>#DIV/0!</v>
      </c>
    </row>
    <row r="42" spans="2:52" s="6" customFormat="1" ht="12" x14ac:dyDescent="0.2">
      <c r="B42" s="22">
        <v>39</v>
      </c>
      <c r="C42" s="14">
        <v>1233</v>
      </c>
      <c r="D42" s="14">
        <v>1241</v>
      </c>
      <c r="E42" s="14">
        <v>1251</v>
      </c>
      <c r="F42" s="14">
        <v>1316</v>
      </c>
      <c r="G42" s="14">
        <v>1128</v>
      </c>
      <c r="H42" s="14">
        <f t="shared" si="2"/>
        <v>1233.8</v>
      </c>
      <c r="I42" s="14"/>
      <c r="J42" s="14">
        <f t="shared" si="3"/>
        <v>-1233.8</v>
      </c>
      <c r="L42" s="22">
        <v>39</v>
      </c>
      <c r="M42" s="14">
        <v>66</v>
      </c>
      <c r="N42" s="14">
        <v>81</v>
      </c>
      <c r="O42" s="14">
        <v>83</v>
      </c>
      <c r="P42" s="14">
        <v>77</v>
      </c>
      <c r="Q42" s="14">
        <v>65</v>
      </c>
      <c r="R42" s="14">
        <f t="shared" si="4"/>
        <v>74.400000000000006</v>
      </c>
      <c r="S42" s="14"/>
      <c r="T42" s="14">
        <f t="shared" si="5"/>
        <v>-74.400000000000006</v>
      </c>
      <c r="U42" s="14"/>
      <c r="W42" s="22">
        <v>39</v>
      </c>
      <c r="X42" s="14">
        <v>1570</v>
      </c>
      <c r="Y42" s="14">
        <v>1544</v>
      </c>
      <c r="Z42" s="14">
        <v>1554</v>
      </c>
      <c r="AA42" s="14">
        <v>1610</v>
      </c>
      <c r="AB42" s="14">
        <v>1410</v>
      </c>
      <c r="AC42" s="14">
        <f t="shared" si="6"/>
        <v>1537.6</v>
      </c>
      <c r="AD42" s="14"/>
      <c r="AE42" s="14">
        <f t="shared" si="7"/>
        <v>-1537.6</v>
      </c>
      <c r="AH42" s="22">
        <v>39</v>
      </c>
      <c r="AI42" s="14">
        <f t="shared" si="8"/>
        <v>1636</v>
      </c>
      <c r="AJ42" s="14">
        <f t="shared" si="9"/>
        <v>1625</v>
      </c>
      <c r="AK42" s="14">
        <f t="shared" si="10"/>
        <v>1637</v>
      </c>
      <c r="AL42" s="14">
        <f t="shared" si="11"/>
        <v>1687</v>
      </c>
      <c r="AM42" s="14">
        <f t="shared" si="12"/>
        <v>1475</v>
      </c>
      <c r="AN42" s="14">
        <f t="shared" si="13"/>
        <v>1612</v>
      </c>
      <c r="AO42" s="14"/>
      <c r="AP42" s="14">
        <f t="shared" si="14"/>
        <v>-1612</v>
      </c>
      <c r="AR42" s="22">
        <v>39</v>
      </c>
      <c r="AS42" s="60">
        <f t="shared" si="15"/>
        <v>132.6845093268451</v>
      </c>
      <c r="AT42" s="60">
        <f t="shared" si="16"/>
        <v>130.94278807413374</v>
      </c>
      <c r="AU42" s="60">
        <f t="shared" si="17"/>
        <v>130.85531574740207</v>
      </c>
      <c r="AV42" s="60">
        <f t="shared" si="18"/>
        <v>128.19148936170214</v>
      </c>
      <c r="AW42" s="60">
        <f t="shared" si="19"/>
        <v>130.76241134751774</v>
      </c>
      <c r="AX42" s="60">
        <f t="shared" si="20"/>
        <v>130.6532663316583</v>
      </c>
      <c r="AY42" s="60" t="e">
        <f t="shared" si="21"/>
        <v>#DIV/0!</v>
      </c>
      <c r="AZ42" s="60" t="e">
        <f t="shared" si="22"/>
        <v>#DIV/0!</v>
      </c>
    </row>
    <row r="43" spans="2:52" s="6" customFormat="1" ht="12" x14ac:dyDescent="0.2">
      <c r="B43" s="22">
        <v>40</v>
      </c>
      <c r="C43" s="14">
        <v>1391</v>
      </c>
      <c r="D43" s="14">
        <v>1376</v>
      </c>
      <c r="E43" s="14">
        <v>1252</v>
      </c>
      <c r="F43" s="14">
        <v>1337</v>
      </c>
      <c r="G43" s="14">
        <v>1175</v>
      </c>
      <c r="H43" s="14">
        <f t="shared" si="2"/>
        <v>1306.2</v>
      </c>
      <c r="I43" s="14"/>
      <c r="J43" s="14">
        <f t="shared" si="3"/>
        <v>-1306.2</v>
      </c>
      <c r="L43" s="22">
        <v>40</v>
      </c>
      <c r="M43" s="14">
        <v>93</v>
      </c>
      <c r="N43" s="14">
        <v>73</v>
      </c>
      <c r="O43" s="14">
        <v>72</v>
      </c>
      <c r="P43" s="14">
        <v>74</v>
      </c>
      <c r="Q43" s="14">
        <v>48</v>
      </c>
      <c r="R43" s="14">
        <f t="shared" si="4"/>
        <v>72</v>
      </c>
      <c r="S43" s="14"/>
      <c r="T43" s="14">
        <f t="shared" si="5"/>
        <v>-72</v>
      </c>
      <c r="U43" s="14"/>
      <c r="W43" s="22">
        <v>40</v>
      </c>
      <c r="X43" s="14">
        <v>1696</v>
      </c>
      <c r="Y43" s="14">
        <v>1756</v>
      </c>
      <c r="Z43" s="14">
        <v>1527</v>
      </c>
      <c r="AA43" s="14">
        <v>1612</v>
      </c>
      <c r="AB43" s="14">
        <v>1560</v>
      </c>
      <c r="AC43" s="14">
        <f t="shared" si="6"/>
        <v>1630.2</v>
      </c>
      <c r="AD43" s="14"/>
      <c r="AE43" s="14">
        <f t="shared" si="7"/>
        <v>-1630.2</v>
      </c>
      <c r="AH43" s="22">
        <v>40</v>
      </c>
      <c r="AI43" s="14">
        <f t="shared" si="8"/>
        <v>1789</v>
      </c>
      <c r="AJ43" s="14">
        <f t="shared" si="9"/>
        <v>1829</v>
      </c>
      <c r="AK43" s="14">
        <f t="shared" si="10"/>
        <v>1599</v>
      </c>
      <c r="AL43" s="14">
        <f t="shared" si="11"/>
        <v>1686</v>
      </c>
      <c r="AM43" s="14">
        <f t="shared" si="12"/>
        <v>1608</v>
      </c>
      <c r="AN43" s="14">
        <f t="shared" si="13"/>
        <v>1702.2</v>
      </c>
      <c r="AO43" s="14"/>
      <c r="AP43" s="14">
        <f t="shared" si="14"/>
        <v>-1702.2</v>
      </c>
      <c r="AR43" s="22">
        <v>40</v>
      </c>
      <c r="AS43" s="60">
        <f t="shared" si="15"/>
        <v>128.61250898634074</v>
      </c>
      <c r="AT43" s="60">
        <f t="shared" si="16"/>
        <v>132.92151162790697</v>
      </c>
      <c r="AU43" s="60">
        <f t="shared" si="17"/>
        <v>127.71565495207669</v>
      </c>
      <c r="AV43" s="60">
        <f t="shared" si="18"/>
        <v>126.10321615557218</v>
      </c>
      <c r="AW43" s="60">
        <f t="shared" si="19"/>
        <v>136.85106382978725</v>
      </c>
      <c r="AX43" s="60">
        <f t="shared" si="20"/>
        <v>130.31694993109784</v>
      </c>
      <c r="AY43" s="60" t="e">
        <f t="shared" si="21"/>
        <v>#DIV/0!</v>
      </c>
      <c r="AZ43" s="60" t="e">
        <f t="shared" si="22"/>
        <v>#DIV/0!</v>
      </c>
    </row>
    <row r="44" spans="2:52" s="6" customFormat="1" ht="12" x14ac:dyDescent="0.2">
      <c r="B44" s="22">
        <v>41</v>
      </c>
      <c r="C44" s="14">
        <v>1232</v>
      </c>
      <c r="D44" s="14">
        <v>1289</v>
      </c>
      <c r="E44" s="14">
        <v>1281</v>
      </c>
      <c r="F44" s="14">
        <v>1288</v>
      </c>
      <c r="G44" s="14">
        <v>1260</v>
      </c>
      <c r="H44" s="14">
        <f t="shared" si="2"/>
        <v>1270</v>
      </c>
      <c r="I44" s="14"/>
      <c r="J44" s="14">
        <f t="shared" si="3"/>
        <v>-1270</v>
      </c>
      <c r="L44" s="22">
        <v>41</v>
      </c>
      <c r="M44" s="14">
        <v>66</v>
      </c>
      <c r="N44" s="14">
        <v>66</v>
      </c>
      <c r="O44" s="14">
        <v>93</v>
      </c>
      <c r="P44" s="14">
        <v>57</v>
      </c>
      <c r="Q44" s="14">
        <v>64</v>
      </c>
      <c r="R44" s="14">
        <f t="shared" si="4"/>
        <v>69.2</v>
      </c>
      <c r="S44" s="14"/>
      <c r="T44" s="14">
        <f t="shared" si="5"/>
        <v>-69.2</v>
      </c>
      <c r="U44" s="14"/>
      <c r="W44" s="22">
        <v>41</v>
      </c>
      <c r="X44" s="14">
        <v>1503</v>
      </c>
      <c r="Y44" s="14">
        <v>1557</v>
      </c>
      <c r="Z44" s="14">
        <v>1520</v>
      </c>
      <c r="AA44" s="14">
        <v>1559</v>
      </c>
      <c r="AB44" s="14">
        <v>1525</v>
      </c>
      <c r="AC44" s="14">
        <f t="shared" si="6"/>
        <v>1532.8</v>
      </c>
      <c r="AD44" s="14"/>
      <c r="AE44" s="14">
        <f t="shared" si="7"/>
        <v>-1532.8</v>
      </c>
      <c r="AH44" s="22">
        <v>41</v>
      </c>
      <c r="AI44" s="14">
        <f t="shared" si="8"/>
        <v>1569</v>
      </c>
      <c r="AJ44" s="14">
        <f t="shared" si="9"/>
        <v>1623</v>
      </c>
      <c r="AK44" s="14">
        <f t="shared" si="10"/>
        <v>1613</v>
      </c>
      <c r="AL44" s="14">
        <f t="shared" si="11"/>
        <v>1616</v>
      </c>
      <c r="AM44" s="14">
        <f t="shared" si="12"/>
        <v>1589</v>
      </c>
      <c r="AN44" s="14">
        <f t="shared" si="13"/>
        <v>1602</v>
      </c>
      <c r="AO44" s="14"/>
      <c r="AP44" s="14">
        <f t="shared" si="14"/>
        <v>-1602</v>
      </c>
      <c r="AR44" s="22">
        <v>41</v>
      </c>
      <c r="AS44" s="60">
        <f t="shared" si="15"/>
        <v>127.35389610389612</v>
      </c>
      <c r="AT44" s="60">
        <f t="shared" si="16"/>
        <v>125.91155934833205</v>
      </c>
      <c r="AU44" s="60">
        <f t="shared" si="17"/>
        <v>125.91725214676035</v>
      </c>
      <c r="AV44" s="60">
        <f t="shared" si="18"/>
        <v>125.46583850931677</v>
      </c>
      <c r="AW44" s="60">
        <f t="shared" si="19"/>
        <v>126.11111111111111</v>
      </c>
      <c r="AX44" s="60">
        <f t="shared" si="20"/>
        <v>126.14173228346456</v>
      </c>
      <c r="AY44" s="60" t="e">
        <f t="shared" si="21"/>
        <v>#DIV/0!</v>
      </c>
      <c r="AZ44" s="60" t="e">
        <f t="shared" si="22"/>
        <v>#DIV/0!</v>
      </c>
    </row>
    <row r="45" spans="2:52" s="6" customFormat="1" ht="12" x14ac:dyDescent="0.2">
      <c r="B45" s="22">
        <v>42</v>
      </c>
      <c r="C45" s="14">
        <v>1110</v>
      </c>
      <c r="D45" s="14">
        <v>1195</v>
      </c>
      <c r="E45" s="14">
        <v>1244</v>
      </c>
      <c r="F45" s="14">
        <v>1269</v>
      </c>
      <c r="G45" s="14">
        <v>1185</v>
      </c>
      <c r="H45" s="14">
        <f t="shared" si="2"/>
        <v>1200.5999999999999</v>
      </c>
      <c r="I45" s="14"/>
      <c r="J45" s="14">
        <f t="shared" si="3"/>
        <v>-1200.5999999999999</v>
      </c>
      <c r="L45" s="22">
        <v>42</v>
      </c>
      <c r="M45" s="14">
        <v>65</v>
      </c>
      <c r="N45" s="14">
        <v>61</v>
      </c>
      <c r="O45" s="14">
        <v>62</v>
      </c>
      <c r="P45" s="14">
        <v>57</v>
      </c>
      <c r="Q45" s="14">
        <v>60</v>
      </c>
      <c r="R45" s="14">
        <f t="shared" si="4"/>
        <v>61</v>
      </c>
      <c r="S45" s="14"/>
      <c r="T45" s="14">
        <f t="shared" si="5"/>
        <v>-61</v>
      </c>
      <c r="U45" s="14"/>
      <c r="W45" s="22">
        <v>42</v>
      </c>
      <c r="X45" s="14">
        <v>1335</v>
      </c>
      <c r="Y45" s="14">
        <v>1489</v>
      </c>
      <c r="Z45" s="14">
        <v>1521</v>
      </c>
      <c r="AA45" s="14">
        <v>1538</v>
      </c>
      <c r="AB45" s="14">
        <v>1479</v>
      </c>
      <c r="AC45" s="14">
        <f t="shared" si="6"/>
        <v>1472.4</v>
      </c>
      <c r="AD45" s="14"/>
      <c r="AE45" s="14">
        <f t="shared" si="7"/>
        <v>-1472.4</v>
      </c>
      <c r="AH45" s="22">
        <v>42</v>
      </c>
      <c r="AI45" s="14">
        <f t="shared" si="8"/>
        <v>1400</v>
      </c>
      <c r="AJ45" s="14">
        <f t="shared" si="9"/>
        <v>1550</v>
      </c>
      <c r="AK45" s="14">
        <f t="shared" si="10"/>
        <v>1583</v>
      </c>
      <c r="AL45" s="14">
        <f t="shared" si="11"/>
        <v>1595</v>
      </c>
      <c r="AM45" s="14">
        <f t="shared" si="12"/>
        <v>1539</v>
      </c>
      <c r="AN45" s="14">
        <f t="shared" si="13"/>
        <v>1533.4</v>
      </c>
      <c r="AO45" s="14"/>
      <c r="AP45" s="14">
        <f t="shared" si="14"/>
        <v>-1533.4</v>
      </c>
      <c r="AR45" s="22">
        <v>42</v>
      </c>
      <c r="AS45" s="60">
        <f t="shared" si="15"/>
        <v>126.12612612612612</v>
      </c>
      <c r="AT45" s="60">
        <f t="shared" si="16"/>
        <v>129.70711297071128</v>
      </c>
      <c r="AU45" s="60">
        <f t="shared" si="17"/>
        <v>127.2508038585209</v>
      </c>
      <c r="AV45" s="60">
        <f t="shared" si="18"/>
        <v>125.68951930654057</v>
      </c>
      <c r="AW45" s="60">
        <f t="shared" si="19"/>
        <v>129.87341772151899</v>
      </c>
      <c r="AX45" s="60">
        <f t="shared" si="20"/>
        <v>127.71947359653508</v>
      </c>
      <c r="AY45" s="60" t="e">
        <f t="shared" si="21"/>
        <v>#DIV/0!</v>
      </c>
      <c r="AZ45" s="60" t="e">
        <f t="shared" si="22"/>
        <v>#DIV/0!</v>
      </c>
    </row>
    <row r="46" spans="2:52" s="6" customFormat="1" ht="12" x14ac:dyDescent="0.2">
      <c r="B46" s="22">
        <v>43</v>
      </c>
      <c r="C46" s="14">
        <v>1011</v>
      </c>
      <c r="D46" s="14">
        <v>1136</v>
      </c>
      <c r="E46" s="14">
        <v>1140</v>
      </c>
      <c r="F46" s="14">
        <v>1109</v>
      </c>
      <c r="G46" s="14">
        <v>1107</v>
      </c>
      <c r="H46" s="14">
        <f t="shared" si="2"/>
        <v>1100.5999999999999</v>
      </c>
      <c r="I46" s="14"/>
      <c r="J46" s="14">
        <f t="shared" si="3"/>
        <v>-1100.5999999999999</v>
      </c>
      <c r="L46" s="22">
        <v>43</v>
      </c>
      <c r="M46" s="14">
        <v>115</v>
      </c>
      <c r="N46" s="14">
        <v>72</v>
      </c>
      <c r="O46" s="14">
        <v>63</v>
      </c>
      <c r="P46" s="14">
        <v>65</v>
      </c>
      <c r="Q46" s="14">
        <v>66</v>
      </c>
      <c r="R46" s="14">
        <f t="shared" si="4"/>
        <v>76.2</v>
      </c>
      <c r="S46" s="14"/>
      <c r="T46" s="14">
        <f t="shared" si="5"/>
        <v>-76.2</v>
      </c>
      <c r="U46" s="14"/>
      <c r="W46" s="22">
        <v>43</v>
      </c>
      <c r="X46" s="14">
        <v>1265</v>
      </c>
      <c r="Y46" s="14">
        <v>1461</v>
      </c>
      <c r="Z46" s="14">
        <v>1384</v>
      </c>
      <c r="AA46" s="14">
        <v>1388</v>
      </c>
      <c r="AB46" s="14">
        <v>1433</v>
      </c>
      <c r="AC46" s="14">
        <f t="shared" si="6"/>
        <v>1386.2</v>
      </c>
      <c r="AD46" s="14"/>
      <c r="AE46" s="14">
        <f t="shared" si="7"/>
        <v>-1386.2</v>
      </c>
      <c r="AH46" s="22">
        <v>43</v>
      </c>
      <c r="AI46" s="14">
        <f t="shared" si="8"/>
        <v>1380</v>
      </c>
      <c r="AJ46" s="14">
        <f t="shared" si="9"/>
        <v>1533</v>
      </c>
      <c r="AK46" s="14">
        <f t="shared" si="10"/>
        <v>1447</v>
      </c>
      <c r="AL46" s="14">
        <f t="shared" si="11"/>
        <v>1453</v>
      </c>
      <c r="AM46" s="14">
        <f t="shared" si="12"/>
        <v>1499</v>
      </c>
      <c r="AN46" s="14">
        <f t="shared" si="13"/>
        <v>1462.4</v>
      </c>
      <c r="AO46" s="14"/>
      <c r="AP46" s="14">
        <f t="shared" si="14"/>
        <v>-1462.4</v>
      </c>
      <c r="AR46" s="22">
        <v>43</v>
      </c>
      <c r="AS46" s="60">
        <f t="shared" si="15"/>
        <v>136.49851632047478</v>
      </c>
      <c r="AT46" s="60">
        <f t="shared" si="16"/>
        <v>134.94718309859155</v>
      </c>
      <c r="AU46" s="60">
        <f t="shared" si="17"/>
        <v>126.92982456140352</v>
      </c>
      <c r="AV46" s="60">
        <f t="shared" si="18"/>
        <v>131.01893597835888</v>
      </c>
      <c r="AW46" s="60">
        <f t="shared" si="19"/>
        <v>135.41102077687444</v>
      </c>
      <c r="AX46" s="60">
        <f t="shared" si="20"/>
        <v>132.87297837543159</v>
      </c>
      <c r="AY46" s="60" t="e">
        <f t="shared" si="21"/>
        <v>#DIV/0!</v>
      </c>
      <c r="AZ46" s="60" t="e">
        <f t="shared" si="22"/>
        <v>#DIV/0!</v>
      </c>
    </row>
    <row r="47" spans="2:52" s="6" customFormat="1" ht="12" x14ac:dyDescent="0.2">
      <c r="B47" s="22">
        <v>44</v>
      </c>
      <c r="C47" s="14">
        <v>1086</v>
      </c>
      <c r="D47" s="14">
        <v>1107</v>
      </c>
      <c r="E47" s="14">
        <v>1007</v>
      </c>
      <c r="F47" s="14">
        <v>1037</v>
      </c>
      <c r="G47" s="14">
        <v>974</v>
      </c>
      <c r="H47" s="14">
        <f t="shared" si="2"/>
        <v>1042.2</v>
      </c>
      <c r="I47" s="14"/>
      <c r="J47" s="14">
        <f t="shared" si="3"/>
        <v>-1042.2</v>
      </c>
      <c r="L47" s="22">
        <v>44</v>
      </c>
      <c r="M47" s="14">
        <v>81</v>
      </c>
      <c r="N47" s="14">
        <v>58</v>
      </c>
      <c r="O47" s="14">
        <v>82</v>
      </c>
      <c r="P47" s="14">
        <v>67</v>
      </c>
      <c r="Q47" s="14">
        <v>50</v>
      </c>
      <c r="R47" s="14">
        <f t="shared" si="4"/>
        <v>67.599999999999994</v>
      </c>
      <c r="S47" s="14"/>
      <c r="T47" s="14">
        <f t="shared" si="5"/>
        <v>-67.599999999999994</v>
      </c>
      <c r="U47" s="14"/>
      <c r="W47" s="22">
        <v>44</v>
      </c>
      <c r="X47" s="14">
        <v>1401</v>
      </c>
      <c r="Y47" s="14">
        <v>1408</v>
      </c>
      <c r="Z47" s="14">
        <v>1303</v>
      </c>
      <c r="AA47" s="14">
        <v>1310</v>
      </c>
      <c r="AB47" s="14">
        <v>1316</v>
      </c>
      <c r="AC47" s="14">
        <f t="shared" si="6"/>
        <v>1347.6</v>
      </c>
      <c r="AD47" s="14"/>
      <c r="AE47" s="14">
        <f t="shared" si="7"/>
        <v>-1347.6</v>
      </c>
      <c r="AH47" s="22">
        <v>44</v>
      </c>
      <c r="AI47" s="14">
        <f t="shared" si="8"/>
        <v>1482</v>
      </c>
      <c r="AJ47" s="14">
        <f t="shared" si="9"/>
        <v>1466</v>
      </c>
      <c r="AK47" s="14">
        <f t="shared" si="10"/>
        <v>1385</v>
      </c>
      <c r="AL47" s="14">
        <f t="shared" si="11"/>
        <v>1377</v>
      </c>
      <c r="AM47" s="14">
        <f t="shared" si="12"/>
        <v>1366</v>
      </c>
      <c r="AN47" s="14">
        <f t="shared" si="13"/>
        <v>1415.2</v>
      </c>
      <c r="AO47" s="14"/>
      <c r="AP47" s="14">
        <f t="shared" si="14"/>
        <v>-1415.2</v>
      </c>
      <c r="AR47" s="22">
        <v>44</v>
      </c>
      <c r="AS47" s="60">
        <f t="shared" si="15"/>
        <v>136.46408839779005</v>
      </c>
      <c r="AT47" s="60">
        <f t="shared" si="16"/>
        <v>132.42999096657633</v>
      </c>
      <c r="AU47" s="60">
        <f t="shared" si="17"/>
        <v>137.5372393247269</v>
      </c>
      <c r="AV47" s="60">
        <f t="shared" si="18"/>
        <v>132.78688524590163</v>
      </c>
      <c r="AW47" s="60">
        <f t="shared" si="19"/>
        <v>140.24640657084188</v>
      </c>
      <c r="AX47" s="60">
        <f t="shared" si="20"/>
        <v>135.78967568604872</v>
      </c>
      <c r="AY47" s="60" t="e">
        <f t="shared" si="21"/>
        <v>#DIV/0!</v>
      </c>
      <c r="AZ47" s="60" t="e">
        <f t="shared" si="22"/>
        <v>#DIV/0!</v>
      </c>
    </row>
    <row r="48" spans="2:52" s="6" customFormat="1" ht="12" x14ac:dyDescent="0.2">
      <c r="B48" s="22">
        <v>45</v>
      </c>
      <c r="C48" s="14">
        <v>1355</v>
      </c>
      <c r="D48" s="14">
        <v>1219</v>
      </c>
      <c r="E48" s="14">
        <v>1203</v>
      </c>
      <c r="F48" s="14">
        <v>1144</v>
      </c>
      <c r="G48" s="14">
        <v>1143</v>
      </c>
      <c r="H48" s="14">
        <f t="shared" si="2"/>
        <v>1212.8</v>
      </c>
      <c r="I48" s="14"/>
      <c r="J48" s="14">
        <f t="shared" si="3"/>
        <v>-1212.8</v>
      </c>
      <c r="L48" s="22">
        <v>45</v>
      </c>
      <c r="M48" s="14">
        <v>83</v>
      </c>
      <c r="N48" s="14">
        <v>45</v>
      </c>
      <c r="O48" s="14">
        <v>65</v>
      </c>
      <c r="P48" s="14">
        <v>69</v>
      </c>
      <c r="Q48" s="14">
        <v>58</v>
      </c>
      <c r="R48" s="14">
        <f t="shared" si="4"/>
        <v>64</v>
      </c>
      <c r="S48" s="14"/>
      <c r="T48" s="14">
        <f t="shared" si="5"/>
        <v>-64</v>
      </c>
      <c r="U48" s="14"/>
      <c r="W48" s="22">
        <v>45</v>
      </c>
      <c r="X48" s="14">
        <v>1642</v>
      </c>
      <c r="Y48" s="14">
        <v>1601</v>
      </c>
      <c r="Z48" s="14">
        <v>1502</v>
      </c>
      <c r="AA48" s="14">
        <v>1407</v>
      </c>
      <c r="AB48" s="14">
        <v>1378</v>
      </c>
      <c r="AC48" s="14">
        <f t="shared" si="6"/>
        <v>1506</v>
      </c>
      <c r="AD48" s="14"/>
      <c r="AE48" s="14">
        <f t="shared" si="7"/>
        <v>-1506</v>
      </c>
      <c r="AH48" s="22">
        <v>45</v>
      </c>
      <c r="AI48" s="14">
        <f t="shared" si="8"/>
        <v>1725</v>
      </c>
      <c r="AJ48" s="14">
        <f t="shared" si="9"/>
        <v>1646</v>
      </c>
      <c r="AK48" s="14">
        <f t="shared" si="10"/>
        <v>1567</v>
      </c>
      <c r="AL48" s="14">
        <f t="shared" si="11"/>
        <v>1476</v>
      </c>
      <c r="AM48" s="14">
        <f t="shared" si="12"/>
        <v>1436</v>
      </c>
      <c r="AN48" s="14">
        <f t="shared" si="13"/>
        <v>1570</v>
      </c>
      <c r="AO48" s="14"/>
      <c r="AP48" s="14">
        <f t="shared" si="14"/>
        <v>-1570</v>
      </c>
      <c r="AR48" s="22">
        <v>45</v>
      </c>
      <c r="AS48" s="60">
        <f t="shared" si="15"/>
        <v>127.30627306273064</v>
      </c>
      <c r="AT48" s="60">
        <f t="shared" si="16"/>
        <v>135.02871205906482</v>
      </c>
      <c r="AU48" s="60">
        <f t="shared" si="17"/>
        <v>130.25768911055695</v>
      </c>
      <c r="AV48" s="60">
        <f t="shared" si="18"/>
        <v>129.02097902097901</v>
      </c>
      <c r="AW48" s="60">
        <f t="shared" si="19"/>
        <v>125.63429571303585</v>
      </c>
      <c r="AX48" s="60">
        <f t="shared" si="20"/>
        <v>129.45250659630608</v>
      </c>
      <c r="AY48" s="60" t="e">
        <f t="shared" si="21"/>
        <v>#DIV/0!</v>
      </c>
      <c r="AZ48" s="60" t="e">
        <f t="shared" si="22"/>
        <v>#DIV/0!</v>
      </c>
    </row>
    <row r="49" spans="2:52" s="6" customFormat="1" ht="12" x14ac:dyDescent="0.2">
      <c r="B49" s="22">
        <v>46</v>
      </c>
      <c r="C49" s="14">
        <v>1045</v>
      </c>
      <c r="D49" s="14">
        <v>1241</v>
      </c>
      <c r="E49" s="14">
        <v>1177</v>
      </c>
      <c r="F49" s="14">
        <v>1132</v>
      </c>
      <c r="G49" s="14">
        <v>1021</v>
      </c>
      <c r="H49" s="14">
        <f t="shared" si="2"/>
        <v>1123.2</v>
      </c>
      <c r="I49" s="14"/>
      <c r="J49" s="14">
        <f t="shared" si="3"/>
        <v>-1123.2</v>
      </c>
      <c r="L49" s="22">
        <v>46</v>
      </c>
      <c r="M49" s="14">
        <v>73</v>
      </c>
      <c r="N49" s="14">
        <v>65</v>
      </c>
      <c r="O49" s="14">
        <v>58</v>
      </c>
      <c r="P49" s="14">
        <v>57</v>
      </c>
      <c r="Q49" s="14">
        <v>49</v>
      </c>
      <c r="R49" s="14">
        <f t="shared" si="4"/>
        <v>60.4</v>
      </c>
      <c r="S49" s="14"/>
      <c r="T49" s="14">
        <f t="shared" si="5"/>
        <v>-60.4</v>
      </c>
      <c r="U49" s="14"/>
      <c r="W49" s="22">
        <v>46</v>
      </c>
      <c r="X49" s="14">
        <v>1260</v>
      </c>
      <c r="Y49" s="14">
        <v>1556</v>
      </c>
      <c r="Z49" s="14">
        <v>1442</v>
      </c>
      <c r="AA49" s="14">
        <v>1383</v>
      </c>
      <c r="AB49" s="14">
        <v>1273</v>
      </c>
      <c r="AC49" s="14">
        <f t="shared" si="6"/>
        <v>1382.8</v>
      </c>
      <c r="AD49" s="14"/>
      <c r="AE49" s="14">
        <f t="shared" si="7"/>
        <v>-1382.8</v>
      </c>
      <c r="AH49" s="22">
        <v>46</v>
      </c>
      <c r="AI49" s="14">
        <f t="shared" si="8"/>
        <v>1333</v>
      </c>
      <c r="AJ49" s="14">
        <f t="shared" si="9"/>
        <v>1621</v>
      </c>
      <c r="AK49" s="14">
        <f t="shared" si="10"/>
        <v>1500</v>
      </c>
      <c r="AL49" s="14">
        <f t="shared" si="11"/>
        <v>1440</v>
      </c>
      <c r="AM49" s="14">
        <f t="shared" si="12"/>
        <v>1322</v>
      </c>
      <c r="AN49" s="14">
        <f t="shared" si="13"/>
        <v>1443.2</v>
      </c>
      <c r="AO49" s="14"/>
      <c r="AP49" s="14">
        <f t="shared" si="14"/>
        <v>-1443.2</v>
      </c>
      <c r="AR49" s="22">
        <v>46</v>
      </c>
      <c r="AS49" s="60">
        <f t="shared" si="15"/>
        <v>127.55980861244018</v>
      </c>
      <c r="AT49" s="60">
        <f t="shared" si="16"/>
        <v>130.62046736502819</v>
      </c>
      <c r="AU49" s="60">
        <f t="shared" si="17"/>
        <v>127.44265080713679</v>
      </c>
      <c r="AV49" s="60">
        <f t="shared" si="18"/>
        <v>127.20848056537102</v>
      </c>
      <c r="AW49" s="60">
        <f t="shared" si="19"/>
        <v>129.48090107737514</v>
      </c>
      <c r="AX49" s="60">
        <f t="shared" si="20"/>
        <v>128.49002849002849</v>
      </c>
      <c r="AY49" s="60" t="e">
        <f t="shared" si="21"/>
        <v>#DIV/0!</v>
      </c>
      <c r="AZ49" s="60" t="e">
        <f t="shared" si="22"/>
        <v>#DIV/0!</v>
      </c>
    </row>
    <row r="50" spans="2:52" s="6" customFormat="1" ht="12" x14ac:dyDescent="0.2">
      <c r="B50" s="22">
        <v>47</v>
      </c>
      <c r="C50" s="14">
        <v>1150</v>
      </c>
      <c r="D50" s="14">
        <v>1190</v>
      </c>
      <c r="E50" s="14">
        <v>1166</v>
      </c>
      <c r="F50" s="14">
        <v>1078</v>
      </c>
      <c r="G50" s="14">
        <v>1109</v>
      </c>
      <c r="H50" s="14">
        <f t="shared" si="2"/>
        <v>1138.5999999999999</v>
      </c>
      <c r="I50" s="14"/>
      <c r="J50" s="14">
        <f t="shared" si="3"/>
        <v>-1138.5999999999999</v>
      </c>
      <c r="L50" s="22">
        <v>47</v>
      </c>
      <c r="M50" s="14">
        <v>45</v>
      </c>
      <c r="N50" s="14">
        <v>82</v>
      </c>
      <c r="O50" s="14">
        <v>56</v>
      </c>
      <c r="P50" s="14">
        <v>51</v>
      </c>
      <c r="Q50" s="14">
        <v>71</v>
      </c>
      <c r="R50" s="14">
        <f t="shared" si="4"/>
        <v>61</v>
      </c>
      <c r="S50" s="14"/>
      <c r="T50" s="14">
        <f t="shared" si="5"/>
        <v>-61</v>
      </c>
      <c r="U50" s="14"/>
      <c r="W50" s="22">
        <v>47</v>
      </c>
      <c r="X50" s="14">
        <v>1393</v>
      </c>
      <c r="Y50" s="14">
        <v>1441</v>
      </c>
      <c r="Z50" s="14">
        <v>1430</v>
      </c>
      <c r="AA50" s="14">
        <v>1332</v>
      </c>
      <c r="AB50" s="14">
        <v>1333</v>
      </c>
      <c r="AC50" s="14">
        <f t="shared" si="6"/>
        <v>1385.8</v>
      </c>
      <c r="AD50" s="14"/>
      <c r="AE50" s="14">
        <f t="shared" si="7"/>
        <v>-1385.8</v>
      </c>
      <c r="AH50" s="22">
        <v>47</v>
      </c>
      <c r="AI50" s="14">
        <f t="shared" si="8"/>
        <v>1438</v>
      </c>
      <c r="AJ50" s="14">
        <f t="shared" si="9"/>
        <v>1523</v>
      </c>
      <c r="AK50" s="14">
        <f t="shared" si="10"/>
        <v>1486</v>
      </c>
      <c r="AL50" s="14">
        <f t="shared" si="11"/>
        <v>1383</v>
      </c>
      <c r="AM50" s="14">
        <f t="shared" si="12"/>
        <v>1404</v>
      </c>
      <c r="AN50" s="14">
        <f t="shared" si="13"/>
        <v>1446.8</v>
      </c>
      <c r="AO50" s="14"/>
      <c r="AP50" s="14">
        <f t="shared" si="14"/>
        <v>-1446.8</v>
      </c>
      <c r="AR50" s="22">
        <v>47</v>
      </c>
      <c r="AS50" s="60">
        <f t="shared" si="15"/>
        <v>125.04347826086956</v>
      </c>
      <c r="AT50" s="60">
        <f t="shared" si="16"/>
        <v>127.98319327731092</v>
      </c>
      <c r="AU50" s="60">
        <f t="shared" si="17"/>
        <v>127.44425385934819</v>
      </c>
      <c r="AV50" s="60">
        <f t="shared" si="18"/>
        <v>128.29313543599258</v>
      </c>
      <c r="AW50" s="60">
        <f t="shared" si="19"/>
        <v>126.60054102795311</v>
      </c>
      <c r="AX50" s="60">
        <f t="shared" si="20"/>
        <v>127.06832952748989</v>
      </c>
      <c r="AY50" s="60" t="e">
        <f t="shared" si="21"/>
        <v>#DIV/0!</v>
      </c>
      <c r="AZ50" s="60" t="e">
        <f t="shared" si="22"/>
        <v>#DIV/0!</v>
      </c>
    </row>
    <row r="51" spans="2:52" s="6" customFormat="1" ht="12" x14ac:dyDescent="0.2">
      <c r="B51" s="22">
        <v>48</v>
      </c>
      <c r="C51" s="14">
        <v>1137</v>
      </c>
      <c r="D51" s="14">
        <v>1299</v>
      </c>
      <c r="E51" s="14">
        <v>1201</v>
      </c>
      <c r="F51" s="14">
        <v>1106</v>
      </c>
      <c r="G51" s="14">
        <v>1077</v>
      </c>
      <c r="H51" s="14">
        <f t="shared" si="2"/>
        <v>1164</v>
      </c>
      <c r="I51" s="14"/>
      <c r="J51" s="14">
        <f t="shared" si="3"/>
        <v>-1164</v>
      </c>
      <c r="L51" s="22">
        <v>48</v>
      </c>
      <c r="M51" s="14">
        <v>69</v>
      </c>
      <c r="N51" s="14">
        <v>56</v>
      </c>
      <c r="O51" s="14">
        <v>63</v>
      </c>
      <c r="P51" s="14">
        <v>86</v>
      </c>
      <c r="Q51" s="14">
        <v>54</v>
      </c>
      <c r="R51" s="14">
        <f t="shared" si="4"/>
        <v>65.599999999999994</v>
      </c>
      <c r="S51" s="14"/>
      <c r="T51" s="14">
        <f t="shared" si="5"/>
        <v>-65.599999999999994</v>
      </c>
      <c r="U51" s="14"/>
      <c r="W51" s="22">
        <v>48</v>
      </c>
      <c r="X51" s="14">
        <v>1331</v>
      </c>
      <c r="Y51" s="14">
        <v>1577</v>
      </c>
      <c r="Z51" s="14">
        <v>1496</v>
      </c>
      <c r="AA51" s="14">
        <v>1345</v>
      </c>
      <c r="AB51" s="14">
        <v>1334</v>
      </c>
      <c r="AC51" s="14">
        <f t="shared" si="6"/>
        <v>1416.6</v>
      </c>
      <c r="AD51" s="14"/>
      <c r="AE51" s="14">
        <f t="shared" si="7"/>
        <v>-1416.6</v>
      </c>
      <c r="AH51" s="22">
        <v>48</v>
      </c>
      <c r="AI51" s="14">
        <f t="shared" si="8"/>
        <v>1400</v>
      </c>
      <c r="AJ51" s="14">
        <f t="shared" si="9"/>
        <v>1633</v>
      </c>
      <c r="AK51" s="14">
        <f t="shared" si="10"/>
        <v>1559</v>
      </c>
      <c r="AL51" s="14">
        <f t="shared" si="11"/>
        <v>1431</v>
      </c>
      <c r="AM51" s="14">
        <f t="shared" si="12"/>
        <v>1388</v>
      </c>
      <c r="AN51" s="14">
        <f t="shared" si="13"/>
        <v>1482.2</v>
      </c>
      <c r="AO51" s="14"/>
      <c r="AP51" s="14">
        <f t="shared" si="14"/>
        <v>-1482.2</v>
      </c>
      <c r="AR51" s="22">
        <v>48</v>
      </c>
      <c r="AS51" s="60">
        <f t="shared" si="15"/>
        <v>123.13104661389622</v>
      </c>
      <c r="AT51" s="60">
        <f t="shared" si="16"/>
        <v>125.71208622016937</v>
      </c>
      <c r="AU51" s="60">
        <f t="shared" si="17"/>
        <v>129.80849292256454</v>
      </c>
      <c r="AV51" s="60">
        <f t="shared" si="18"/>
        <v>129.38517179023506</v>
      </c>
      <c r="AW51" s="60">
        <f t="shared" si="19"/>
        <v>128.87650882079851</v>
      </c>
      <c r="AX51" s="60">
        <f t="shared" si="20"/>
        <v>127.33676975945019</v>
      </c>
      <c r="AY51" s="60" t="e">
        <f t="shared" si="21"/>
        <v>#DIV/0!</v>
      </c>
      <c r="AZ51" s="60" t="e">
        <f t="shared" si="22"/>
        <v>#DIV/0!</v>
      </c>
    </row>
    <row r="52" spans="2:52" s="6" customFormat="1" ht="12" x14ac:dyDescent="0.2">
      <c r="B52" s="22">
        <v>49</v>
      </c>
      <c r="C52" s="14">
        <v>1229</v>
      </c>
      <c r="D52" s="14">
        <v>1307</v>
      </c>
      <c r="E52" s="14">
        <v>1164</v>
      </c>
      <c r="F52" s="14">
        <v>1086</v>
      </c>
      <c r="G52" s="14">
        <v>1226</v>
      </c>
      <c r="H52" s="14">
        <f t="shared" si="2"/>
        <v>1202.4000000000001</v>
      </c>
      <c r="I52" s="14"/>
      <c r="J52" s="14">
        <f t="shared" si="3"/>
        <v>-1202.4000000000001</v>
      </c>
      <c r="L52" s="22">
        <v>49</v>
      </c>
      <c r="M52" s="14">
        <v>83</v>
      </c>
      <c r="N52" s="14">
        <v>96</v>
      </c>
      <c r="O52" s="14">
        <v>78</v>
      </c>
      <c r="P52" s="14">
        <v>57</v>
      </c>
      <c r="Q52" s="14">
        <v>81</v>
      </c>
      <c r="R52" s="14">
        <f t="shared" si="4"/>
        <v>79</v>
      </c>
      <c r="S52" s="14"/>
      <c r="T52" s="14">
        <f t="shared" si="5"/>
        <v>-79</v>
      </c>
      <c r="U52" s="14"/>
      <c r="W52" s="22">
        <v>49</v>
      </c>
      <c r="X52" s="14">
        <v>1512</v>
      </c>
      <c r="Y52" s="14">
        <v>1606</v>
      </c>
      <c r="Z52" s="14">
        <v>1474</v>
      </c>
      <c r="AA52" s="14">
        <v>1354</v>
      </c>
      <c r="AB52" s="14">
        <v>1567</v>
      </c>
      <c r="AC52" s="14">
        <f t="shared" si="6"/>
        <v>1502.6</v>
      </c>
      <c r="AD52" s="14"/>
      <c r="AE52" s="14">
        <f t="shared" si="7"/>
        <v>-1502.6</v>
      </c>
      <c r="AH52" s="22">
        <v>49</v>
      </c>
      <c r="AI52" s="14">
        <f t="shared" si="8"/>
        <v>1595</v>
      </c>
      <c r="AJ52" s="14">
        <f t="shared" si="9"/>
        <v>1702</v>
      </c>
      <c r="AK52" s="14">
        <f t="shared" si="10"/>
        <v>1552</v>
      </c>
      <c r="AL52" s="14">
        <f t="shared" si="11"/>
        <v>1411</v>
      </c>
      <c r="AM52" s="14">
        <f t="shared" si="12"/>
        <v>1648</v>
      </c>
      <c r="AN52" s="14">
        <f t="shared" si="13"/>
        <v>1581.6</v>
      </c>
      <c r="AO52" s="14"/>
      <c r="AP52" s="14">
        <f t="shared" si="14"/>
        <v>-1581.6</v>
      </c>
      <c r="AR52" s="22">
        <v>49</v>
      </c>
      <c r="AS52" s="60">
        <f t="shared" si="15"/>
        <v>129.78030919446704</v>
      </c>
      <c r="AT52" s="60">
        <f t="shared" si="16"/>
        <v>130.22188217291509</v>
      </c>
      <c r="AU52" s="60">
        <f t="shared" si="17"/>
        <v>133.33333333333331</v>
      </c>
      <c r="AV52" s="60">
        <f t="shared" si="18"/>
        <v>129.92633517495395</v>
      </c>
      <c r="AW52" s="60">
        <f t="shared" si="19"/>
        <v>134.42088091353997</v>
      </c>
      <c r="AX52" s="60">
        <f t="shared" si="20"/>
        <v>131.53692614770458</v>
      </c>
      <c r="AY52" s="60" t="e">
        <f t="shared" si="21"/>
        <v>#DIV/0!</v>
      </c>
      <c r="AZ52" s="60" t="e">
        <f t="shared" si="22"/>
        <v>#DIV/0!</v>
      </c>
    </row>
    <row r="53" spans="2:52" s="6" customFormat="1" ht="12" x14ac:dyDescent="0.2">
      <c r="B53" s="22">
        <v>50</v>
      </c>
      <c r="C53" s="14">
        <v>1225</v>
      </c>
      <c r="D53" s="14">
        <v>1283</v>
      </c>
      <c r="E53" s="14">
        <v>1232</v>
      </c>
      <c r="F53" s="14">
        <v>1131</v>
      </c>
      <c r="G53" s="14">
        <v>1282</v>
      </c>
      <c r="H53" s="14">
        <f t="shared" si="2"/>
        <v>1230.5999999999999</v>
      </c>
      <c r="I53" s="14"/>
      <c r="J53" s="14">
        <f t="shared" si="3"/>
        <v>-1230.5999999999999</v>
      </c>
      <c r="L53" s="22">
        <v>50</v>
      </c>
      <c r="M53" s="14">
        <v>63</v>
      </c>
      <c r="N53" s="14">
        <v>71</v>
      </c>
      <c r="O53" s="14">
        <v>54</v>
      </c>
      <c r="P53" s="14">
        <v>68</v>
      </c>
      <c r="Q53" s="14">
        <v>61</v>
      </c>
      <c r="R53" s="14">
        <f t="shared" si="4"/>
        <v>63.4</v>
      </c>
      <c r="S53" s="14"/>
      <c r="T53" s="14">
        <f t="shared" si="5"/>
        <v>-63.4</v>
      </c>
      <c r="U53" s="14"/>
      <c r="W53" s="22">
        <v>50</v>
      </c>
      <c r="X53" s="14">
        <v>1510</v>
      </c>
      <c r="Y53" s="14">
        <v>1641</v>
      </c>
      <c r="Z53" s="14">
        <v>1545</v>
      </c>
      <c r="AA53" s="14">
        <v>1394</v>
      </c>
      <c r="AB53" s="14">
        <v>1593</v>
      </c>
      <c r="AC53" s="14">
        <f t="shared" si="6"/>
        <v>1536.6</v>
      </c>
      <c r="AD53" s="14"/>
      <c r="AE53" s="14">
        <f t="shared" si="7"/>
        <v>-1536.6</v>
      </c>
      <c r="AH53" s="22">
        <v>50</v>
      </c>
      <c r="AI53" s="14">
        <f t="shared" si="8"/>
        <v>1573</v>
      </c>
      <c r="AJ53" s="14">
        <f t="shared" si="9"/>
        <v>1712</v>
      </c>
      <c r="AK53" s="14">
        <f t="shared" si="10"/>
        <v>1599</v>
      </c>
      <c r="AL53" s="14">
        <f t="shared" si="11"/>
        <v>1462</v>
      </c>
      <c r="AM53" s="14">
        <f t="shared" si="12"/>
        <v>1654</v>
      </c>
      <c r="AN53" s="14">
        <f t="shared" si="13"/>
        <v>1600</v>
      </c>
      <c r="AO53" s="14"/>
      <c r="AP53" s="14">
        <f t="shared" si="14"/>
        <v>-1600</v>
      </c>
      <c r="AR53" s="22">
        <v>50</v>
      </c>
      <c r="AS53" s="60">
        <f t="shared" si="15"/>
        <v>128.40816326530614</v>
      </c>
      <c r="AT53" s="60">
        <f t="shared" si="16"/>
        <v>133.43725643024163</v>
      </c>
      <c r="AU53" s="60">
        <f t="shared" si="17"/>
        <v>129.78896103896105</v>
      </c>
      <c r="AV53" s="60">
        <f t="shared" si="18"/>
        <v>129.2661361626879</v>
      </c>
      <c r="AW53" s="60">
        <f t="shared" si="19"/>
        <v>129.01716068642745</v>
      </c>
      <c r="AX53" s="60">
        <f t="shared" si="20"/>
        <v>130.01787745815051</v>
      </c>
      <c r="AY53" s="60" t="e">
        <f t="shared" si="21"/>
        <v>#DIV/0!</v>
      </c>
      <c r="AZ53" s="60" t="e">
        <f t="shared" si="22"/>
        <v>#DIV/0!</v>
      </c>
    </row>
    <row r="54" spans="2:52" s="6" customFormat="1" ht="12" x14ac:dyDescent="0.2">
      <c r="B54" s="22">
        <v>51</v>
      </c>
      <c r="C54" s="14">
        <v>1224</v>
      </c>
      <c r="D54" s="14">
        <v>918</v>
      </c>
      <c r="E54" s="14">
        <v>1126</v>
      </c>
      <c r="F54" s="14">
        <v>1187</v>
      </c>
      <c r="G54" s="14">
        <v>1184</v>
      </c>
      <c r="H54" s="14">
        <f t="shared" si="2"/>
        <v>1127.8</v>
      </c>
      <c r="I54" s="14"/>
      <c r="J54" s="14">
        <f t="shared" si="3"/>
        <v>-1127.8</v>
      </c>
      <c r="L54" s="22">
        <v>51</v>
      </c>
      <c r="M54" s="14">
        <v>59</v>
      </c>
      <c r="N54" s="14">
        <v>77</v>
      </c>
      <c r="O54" s="14">
        <v>75</v>
      </c>
      <c r="P54" s="14">
        <v>80</v>
      </c>
      <c r="Q54" s="14">
        <v>71</v>
      </c>
      <c r="R54" s="14">
        <f t="shared" si="4"/>
        <v>72.400000000000006</v>
      </c>
      <c r="S54" s="14"/>
      <c r="T54" s="14">
        <f t="shared" si="5"/>
        <v>-72.400000000000006</v>
      </c>
      <c r="U54" s="14"/>
      <c r="W54" s="22">
        <v>51</v>
      </c>
      <c r="X54" s="14">
        <v>1515</v>
      </c>
      <c r="Y54" s="14">
        <v>1197</v>
      </c>
      <c r="Z54" s="14">
        <v>1370</v>
      </c>
      <c r="AA54" s="14">
        <v>1482</v>
      </c>
      <c r="AB54" s="14">
        <v>1446</v>
      </c>
      <c r="AC54" s="14">
        <f t="shared" si="6"/>
        <v>1402</v>
      </c>
      <c r="AD54" s="14"/>
      <c r="AE54" s="14">
        <f t="shared" si="7"/>
        <v>-1402</v>
      </c>
      <c r="AH54" s="22">
        <v>51</v>
      </c>
      <c r="AI54" s="14">
        <f t="shared" si="8"/>
        <v>1574</v>
      </c>
      <c r="AJ54" s="14">
        <f t="shared" si="9"/>
        <v>1274</v>
      </c>
      <c r="AK54" s="14">
        <f t="shared" si="10"/>
        <v>1445</v>
      </c>
      <c r="AL54" s="14">
        <f t="shared" si="11"/>
        <v>1562</v>
      </c>
      <c r="AM54" s="14">
        <f t="shared" si="12"/>
        <v>1517</v>
      </c>
      <c r="AN54" s="14">
        <f t="shared" si="13"/>
        <v>1474.4</v>
      </c>
      <c r="AO54" s="14"/>
      <c r="AP54" s="14">
        <f t="shared" si="14"/>
        <v>-1474.4</v>
      </c>
      <c r="AR54" s="22">
        <v>51</v>
      </c>
      <c r="AS54" s="60">
        <f t="shared" si="15"/>
        <v>128.59477124183007</v>
      </c>
      <c r="AT54" s="60">
        <f t="shared" si="16"/>
        <v>138.77995642701526</v>
      </c>
      <c r="AU54" s="60">
        <f t="shared" si="17"/>
        <v>128.33037300177619</v>
      </c>
      <c r="AV54" s="60">
        <f t="shared" si="18"/>
        <v>131.59224936815502</v>
      </c>
      <c r="AW54" s="60">
        <f t="shared" si="19"/>
        <v>128.125</v>
      </c>
      <c r="AX54" s="60">
        <f t="shared" si="20"/>
        <v>130.73239936158896</v>
      </c>
      <c r="AY54" s="60" t="e">
        <f t="shared" si="21"/>
        <v>#DIV/0!</v>
      </c>
      <c r="AZ54" s="60" t="e">
        <f t="shared" si="22"/>
        <v>#DIV/0!</v>
      </c>
    </row>
    <row r="55" spans="2:52" s="6" customFormat="1" ht="12" x14ac:dyDescent="0.2">
      <c r="B55" s="22">
        <v>52</v>
      </c>
      <c r="C55" s="14">
        <v>866</v>
      </c>
      <c r="D55" s="14">
        <v>696</v>
      </c>
      <c r="E55" s="14">
        <v>817</v>
      </c>
      <c r="F55" s="14">
        <v>676</v>
      </c>
      <c r="G55" s="14">
        <v>801</v>
      </c>
      <c r="H55" s="14">
        <f t="shared" si="2"/>
        <v>771.2</v>
      </c>
      <c r="I55" s="14"/>
      <c r="J55" s="14">
        <f t="shared" si="3"/>
        <v>-771.2</v>
      </c>
      <c r="L55" s="22">
        <v>52</v>
      </c>
      <c r="M55" s="14">
        <v>73</v>
      </c>
      <c r="N55" s="14">
        <v>54</v>
      </c>
      <c r="O55" s="14">
        <v>58</v>
      </c>
      <c r="P55" s="14">
        <v>36</v>
      </c>
      <c r="Q55" s="14">
        <v>56</v>
      </c>
      <c r="R55" s="14">
        <f t="shared" si="4"/>
        <v>55.4</v>
      </c>
      <c r="S55" s="14"/>
      <c r="T55" s="14">
        <f t="shared" si="5"/>
        <v>-55.4</v>
      </c>
      <c r="U55" s="14"/>
      <c r="W55" s="22">
        <v>52</v>
      </c>
      <c r="X55" s="14">
        <v>1067</v>
      </c>
      <c r="Y55" s="14">
        <v>873</v>
      </c>
      <c r="Z55" s="14">
        <v>1077</v>
      </c>
      <c r="AA55" s="14">
        <v>905</v>
      </c>
      <c r="AB55" s="14">
        <v>1088</v>
      </c>
      <c r="AC55" s="14">
        <f t="shared" si="6"/>
        <v>1002</v>
      </c>
      <c r="AD55" s="14"/>
      <c r="AE55" s="14">
        <f t="shared" si="7"/>
        <v>-1002</v>
      </c>
      <c r="AH55" s="22">
        <v>52</v>
      </c>
      <c r="AI55" s="14">
        <f t="shared" si="8"/>
        <v>1140</v>
      </c>
      <c r="AJ55" s="14">
        <f t="shared" si="9"/>
        <v>927</v>
      </c>
      <c r="AK55" s="14">
        <f t="shared" si="10"/>
        <v>1135</v>
      </c>
      <c r="AL55" s="14">
        <f t="shared" si="11"/>
        <v>941</v>
      </c>
      <c r="AM55" s="14">
        <f t="shared" si="12"/>
        <v>1144</v>
      </c>
      <c r="AN55" s="14">
        <f t="shared" si="13"/>
        <v>1057.4000000000001</v>
      </c>
      <c r="AO55" s="14"/>
      <c r="AP55" s="14">
        <f t="shared" si="14"/>
        <v>-1057.4000000000001</v>
      </c>
      <c r="AR55" s="22">
        <v>52</v>
      </c>
      <c r="AS55" s="60">
        <f t="shared" si="15"/>
        <v>131.63972286374135</v>
      </c>
      <c r="AT55" s="60">
        <f t="shared" si="16"/>
        <v>133.18965517241378</v>
      </c>
      <c r="AU55" s="60">
        <f t="shared" si="17"/>
        <v>138.92288861689107</v>
      </c>
      <c r="AV55" s="60">
        <f t="shared" si="18"/>
        <v>139.20118343195267</v>
      </c>
      <c r="AW55" s="60">
        <f t="shared" si="19"/>
        <v>142.82147315855181</v>
      </c>
      <c r="AX55" s="60">
        <f t="shared" si="20"/>
        <v>137.1109958506224</v>
      </c>
      <c r="AY55" s="60" t="e">
        <f t="shared" si="21"/>
        <v>#DIV/0!</v>
      </c>
      <c r="AZ55" s="60" t="e">
        <f t="shared" si="22"/>
        <v>#DIV/0!</v>
      </c>
    </row>
    <row r="56" spans="2:52" s="6" customFormat="1" ht="12" x14ac:dyDescent="0.2">
      <c r="B56" s="22">
        <v>53</v>
      </c>
      <c r="C56" s="14">
        <v>463</v>
      </c>
      <c r="D56" s="14">
        <v>340</v>
      </c>
      <c r="E56" s="14"/>
      <c r="F56" s="14"/>
      <c r="G56" s="14"/>
      <c r="H56" s="14">
        <f t="shared" si="2"/>
        <v>401.5</v>
      </c>
      <c r="I56" s="14"/>
      <c r="J56" s="14">
        <f t="shared" si="3"/>
        <v>-401.5</v>
      </c>
      <c r="L56" s="22">
        <v>53</v>
      </c>
      <c r="M56" s="14">
        <v>40</v>
      </c>
      <c r="N56" s="14">
        <v>22</v>
      </c>
      <c r="O56" s="14"/>
      <c r="P56" s="14"/>
      <c r="Q56" s="14"/>
      <c r="R56" s="14">
        <f t="shared" si="4"/>
        <v>31</v>
      </c>
      <c r="S56" s="14"/>
      <c r="T56" s="14">
        <f t="shared" si="5"/>
        <v>-31</v>
      </c>
      <c r="U56" s="14"/>
      <c r="W56" s="22">
        <v>53</v>
      </c>
      <c r="X56" s="14">
        <v>602</v>
      </c>
      <c r="Y56" s="14">
        <v>522</v>
      </c>
      <c r="Z56" s="14"/>
      <c r="AA56" s="14"/>
      <c r="AB56" s="14"/>
      <c r="AC56" s="14">
        <f t="shared" si="6"/>
        <v>562</v>
      </c>
      <c r="AD56" s="14"/>
      <c r="AE56" s="14">
        <f t="shared" si="7"/>
        <v>-562</v>
      </c>
      <c r="AH56" s="22">
        <v>53</v>
      </c>
      <c r="AI56" s="14">
        <f>M56+X56</f>
        <v>642</v>
      </c>
      <c r="AJ56" s="14">
        <f t="shared" si="9"/>
        <v>544</v>
      </c>
      <c r="AK56" s="14">
        <f t="shared" si="10"/>
        <v>0</v>
      </c>
      <c r="AL56" s="14">
        <f t="shared" si="11"/>
        <v>0</v>
      </c>
      <c r="AM56" s="14">
        <f t="shared" si="12"/>
        <v>0</v>
      </c>
      <c r="AN56" s="14">
        <f t="shared" si="13"/>
        <v>237.2</v>
      </c>
      <c r="AO56" s="14"/>
      <c r="AP56" s="14">
        <f t="shared" si="14"/>
        <v>-237.2</v>
      </c>
      <c r="AR56" s="22">
        <v>53</v>
      </c>
      <c r="AS56" s="60">
        <f t="shared" si="15"/>
        <v>138.66090712742979</v>
      </c>
      <c r="AT56" s="60">
        <f t="shared" si="16"/>
        <v>160</v>
      </c>
      <c r="AU56" s="60" t="e">
        <f t="shared" si="17"/>
        <v>#DIV/0!</v>
      </c>
      <c r="AV56" s="60" t="e">
        <f t="shared" si="18"/>
        <v>#DIV/0!</v>
      </c>
      <c r="AW56" s="60" t="e">
        <f t="shared" si="19"/>
        <v>#DIV/0!</v>
      </c>
      <c r="AX56" s="60">
        <f t="shared" si="20"/>
        <v>59.07845579078456</v>
      </c>
      <c r="AY56" s="60" t="e">
        <f t="shared" si="21"/>
        <v>#DIV/0!</v>
      </c>
      <c r="AZ56" s="60" t="e">
        <f t="shared" si="22"/>
        <v>#DIV/0!</v>
      </c>
    </row>
    <row r="57" spans="2:52" s="6" customFormat="1" ht="12" x14ac:dyDescent="0.2">
      <c r="B57" s="22" t="s">
        <v>110</v>
      </c>
      <c r="C57" s="21">
        <v>56603</v>
      </c>
      <c r="D57" s="21">
        <v>57522</v>
      </c>
      <c r="E57" s="21">
        <v>58613</v>
      </c>
      <c r="F57" s="21">
        <v>55766</v>
      </c>
      <c r="G57" s="21">
        <v>56016</v>
      </c>
      <c r="H57" s="14">
        <f t="shared" si="2"/>
        <v>56904</v>
      </c>
      <c r="I57" s="21"/>
      <c r="J57" s="14">
        <f t="shared" si="3"/>
        <v>-56904</v>
      </c>
      <c r="L57" s="22" t="s">
        <v>110</v>
      </c>
      <c r="M57" s="21">
        <v>3461</v>
      </c>
      <c r="N57" s="21">
        <v>3477</v>
      </c>
      <c r="O57" s="21">
        <v>3448</v>
      </c>
      <c r="P57" s="21">
        <v>3248</v>
      </c>
      <c r="Q57" s="21">
        <v>3244</v>
      </c>
      <c r="R57" s="14">
        <f t="shared" si="4"/>
        <v>3375.6</v>
      </c>
      <c r="S57" s="21"/>
      <c r="T57" s="14">
        <f t="shared" si="5"/>
        <v>-3375.6</v>
      </c>
      <c r="U57" s="14"/>
      <c r="W57" s="22" t="s">
        <v>110</v>
      </c>
      <c r="X57" s="21">
        <v>70802</v>
      </c>
      <c r="Y57" s="21">
        <v>72645</v>
      </c>
      <c r="Z57" s="21">
        <v>73384</v>
      </c>
      <c r="AA57" s="21">
        <v>69887</v>
      </c>
      <c r="AB57" s="21">
        <v>70490</v>
      </c>
      <c r="AC57" s="14">
        <f t="shared" si="6"/>
        <v>71441.600000000006</v>
      </c>
      <c r="AD57" s="14"/>
      <c r="AE57" s="14">
        <f t="shared" si="7"/>
        <v>-71441.600000000006</v>
      </c>
      <c r="AH57" s="22" t="s">
        <v>110</v>
      </c>
      <c r="AI57" s="21">
        <f>SUM(AI4:AI56)</f>
        <v>74263</v>
      </c>
      <c r="AJ57" s="21">
        <f t="shared" ref="AJ57:AM57" si="26">SUM(AJ4:AJ56)</f>
        <v>76122</v>
      </c>
      <c r="AK57" s="21">
        <f t="shared" si="26"/>
        <v>76832</v>
      </c>
      <c r="AL57" s="21">
        <f t="shared" si="26"/>
        <v>73135</v>
      </c>
      <c r="AM57" s="21">
        <f t="shared" si="26"/>
        <v>73734</v>
      </c>
      <c r="AN57" s="14">
        <f t="shared" si="13"/>
        <v>74817.2</v>
      </c>
      <c r="AO57" s="14"/>
      <c r="AP57" s="14">
        <f t="shared" si="14"/>
        <v>-74817.2</v>
      </c>
      <c r="AR57" s="22" t="s">
        <v>110</v>
      </c>
      <c r="AS57" s="60">
        <f t="shared" si="15"/>
        <v>131.19975973004964</v>
      </c>
      <c r="AT57" s="60">
        <f t="shared" si="16"/>
        <v>132.33545426097842</v>
      </c>
      <c r="AU57" s="60">
        <f t="shared" si="17"/>
        <v>131.0835480183577</v>
      </c>
      <c r="AV57" s="60">
        <f t="shared" si="18"/>
        <v>131.14621812573969</v>
      </c>
      <c r="AW57" s="60">
        <f t="shared" si="19"/>
        <v>131.63024850042845</v>
      </c>
      <c r="AX57" s="60">
        <f t="shared" si="20"/>
        <v>131.47968508364966</v>
      </c>
      <c r="AY57" s="60" t="e">
        <f t="shared" si="21"/>
        <v>#DIV/0!</v>
      </c>
      <c r="AZ57" s="60" t="e">
        <f t="shared" si="22"/>
        <v>#DIV/0!</v>
      </c>
    </row>
    <row r="58" spans="2:52" s="6" customFormat="1" ht="12" x14ac:dyDescent="0.2"/>
  </sheetData>
  <pageMargins left="0.7" right="0.7" top="0.75" bottom="0.75" header="0.3" footer="0.3"/>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2:BG59"/>
  <sheetViews>
    <sheetView topLeftCell="E1" workbookViewId="0">
      <selection activeCell="H2" sqref="H2:J3"/>
    </sheetView>
  </sheetViews>
  <sheetFormatPr baseColWidth="10" defaultRowHeight="12.75" x14ac:dyDescent="0.2"/>
  <cols>
    <col min="1" max="1" width="5.7109375" style="44" customWidth="1"/>
    <col min="2" max="3" width="10.7109375" style="44" customWidth="1"/>
    <col min="4" max="4" width="13.140625" style="44" customWidth="1"/>
    <col min="5" max="5" width="13.42578125" style="44" customWidth="1"/>
    <col min="6" max="6" width="5.140625" style="44" customWidth="1"/>
    <col min="7" max="8" width="10.7109375" customWidth="1"/>
    <col min="9" max="9" width="13" customWidth="1"/>
    <col min="10" max="10" width="14.5703125" customWidth="1"/>
    <col min="11" max="11" width="9.5703125" style="44" customWidth="1"/>
    <col min="12" max="12" width="10.7109375" customWidth="1"/>
    <col min="13" max="13" width="12.85546875" style="44" customWidth="1"/>
    <col min="14" max="14" width="13.85546875" style="44" customWidth="1"/>
    <col min="15" max="15" width="12.85546875" style="44" customWidth="1"/>
    <col min="16" max="16" width="9.28515625" customWidth="1"/>
    <col min="17" max="17" width="6.140625" customWidth="1"/>
    <col min="18" max="59" width="11.42578125" style="2"/>
    <col min="60" max="16384" width="11.42578125" style="44"/>
  </cols>
  <sheetData>
    <row r="2" spans="1:59" x14ac:dyDescent="0.2">
      <c r="H2" s="1" t="s">
        <v>313</v>
      </c>
      <c r="I2" s="1" t="s">
        <v>314</v>
      </c>
      <c r="J2" s="1" t="s">
        <v>315</v>
      </c>
      <c r="M2" s="1" t="s">
        <v>313</v>
      </c>
      <c r="N2" s="1" t="s">
        <v>314</v>
      </c>
      <c r="O2" s="1" t="s">
        <v>315</v>
      </c>
      <c r="P2" s="44"/>
    </row>
    <row r="3" spans="1:59" x14ac:dyDescent="0.2">
      <c r="C3" s="44" t="s">
        <v>307</v>
      </c>
      <c r="D3" s="44" t="s">
        <v>308</v>
      </c>
      <c r="E3" s="44" t="s">
        <v>309</v>
      </c>
      <c r="H3" s="44" t="s">
        <v>310</v>
      </c>
      <c r="I3" s="44" t="s">
        <v>311</v>
      </c>
      <c r="J3" s="44" t="s">
        <v>312</v>
      </c>
      <c r="M3" s="44" t="s">
        <v>310</v>
      </c>
      <c r="N3" s="44" t="s">
        <v>311</v>
      </c>
      <c r="O3" s="44" t="s">
        <v>312</v>
      </c>
    </row>
    <row r="4" spans="1:59" s="45" customFormat="1" x14ac:dyDescent="0.2">
      <c r="A4" s="45" t="s">
        <v>224</v>
      </c>
      <c r="C4" s="45" t="s">
        <v>166</v>
      </c>
      <c r="G4" s="272">
        <v>2019</v>
      </c>
      <c r="H4" s="272"/>
      <c r="I4" s="272"/>
      <c r="J4" s="272"/>
      <c r="L4"/>
      <c r="M4" s="45">
        <v>2020</v>
      </c>
      <c r="P4"/>
      <c r="Q4"/>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row>
    <row r="5" spans="1:59" s="45" customFormat="1" ht="24" x14ac:dyDescent="0.2">
      <c r="B5" s="247"/>
      <c r="C5" s="251" t="s">
        <v>20</v>
      </c>
      <c r="D5" s="251" t="s">
        <v>84</v>
      </c>
      <c r="E5" s="251" t="s">
        <v>210</v>
      </c>
      <c r="F5"/>
      <c r="G5" s="273" t="s">
        <v>254</v>
      </c>
      <c r="H5" s="251" t="s">
        <v>20</v>
      </c>
      <c r="I5" s="251" t="s">
        <v>84</v>
      </c>
      <c r="J5" s="369" t="s">
        <v>85</v>
      </c>
      <c r="K5" s="286" t="s">
        <v>255</v>
      </c>
      <c r="L5"/>
      <c r="M5" s="175" t="s">
        <v>20</v>
      </c>
      <c r="N5" s="175" t="s">
        <v>84</v>
      </c>
      <c r="O5" s="175" t="s">
        <v>85</v>
      </c>
      <c r="P5" s="286" t="s">
        <v>255</v>
      </c>
      <c r="Q5"/>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row>
    <row r="6" spans="1:59" s="45" customFormat="1" x14ac:dyDescent="0.2">
      <c r="B6" s="248">
        <v>1</v>
      </c>
      <c r="C6" s="249">
        <v>4.8</v>
      </c>
      <c r="D6" s="249">
        <v>15.8</v>
      </c>
      <c r="E6" s="249">
        <v>30</v>
      </c>
      <c r="F6" s="249"/>
      <c r="G6" s="36">
        <v>1</v>
      </c>
      <c r="H6" s="38">
        <v>7</v>
      </c>
      <c r="I6" s="38">
        <v>18</v>
      </c>
      <c r="J6" s="38">
        <v>30</v>
      </c>
      <c r="L6"/>
      <c r="M6" s="158">
        <v>4</v>
      </c>
      <c r="N6" s="158">
        <v>11</v>
      </c>
      <c r="O6" s="158">
        <v>29</v>
      </c>
      <c r="P6"/>
      <c r="Q6" s="43"/>
      <c r="R6" s="274"/>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row>
    <row r="7" spans="1:59" s="45" customFormat="1" x14ac:dyDescent="0.2">
      <c r="B7" s="248">
        <v>2</v>
      </c>
      <c r="C7" s="250">
        <v>6</v>
      </c>
      <c r="D7" s="250">
        <v>18.600000000000001</v>
      </c>
      <c r="E7" s="250">
        <v>35.6</v>
      </c>
      <c r="F7" s="250"/>
      <c r="G7" s="36">
        <v>2</v>
      </c>
      <c r="H7" s="39">
        <v>4</v>
      </c>
      <c r="I7" s="39">
        <v>19</v>
      </c>
      <c r="J7" s="39">
        <v>32</v>
      </c>
      <c r="L7"/>
      <c r="M7" s="159">
        <v>4</v>
      </c>
      <c r="N7" s="159">
        <v>20</v>
      </c>
      <c r="O7" s="159">
        <v>40</v>
      </c>
      <c r="P7"/>
      <c r="Q7" s="43"/>
      <c r="R7" s="274"/>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row>
    <row r="8" spans="1:59" s="45" customFormat="1" x14ac:dyDescent="0.2">
      <c r="B8" s="248">
        <v>3</v>
      </c>
      <c r="C8" s="249">
        <v>5.2</v>
      </c>
      <c r="D8" s="249">
        <v>19</v>
      </c>
      <c r="E8" s="249">
        <v>31</v>
      </c>
      <c r="F8" s="249"/>
      <c r="G8" s="36">
        <v>3</v>
      </c>
      <c r="H8" s="38">
        <v>5</v>
      </c>
      <c r="I8" s="38">
        <v>17</v>
      </c>
      <c r="J8" s="38">
        <v>37</v>
      </c>
      <c r="L8"/>
      <c r="M8" s="158">
        <v>7</v>
      </c>
      <c r="N8" s="158">
        <v>25</v>
      </c>
      <c r="O8" s="158">
        <v>32</v>
      </c>
      <c r="P8"/>
      <c r="Q8" s="43"/>
      <c r="R8" s="274"/>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row>
    <row r="9" spans="1:59" s="45" customFormat="1" x14ac:dyDescent="0.2">
      <c r="B9" s="248">
        <v>4</v>
      </c>
      <c r="C9" s="250">
        <v>3.8</v>
      </c>
      <c r="D9" s="250">
        <v>19.2</v>
      </c>
      <c r="E9" s="250">
        <v>28.4</v>
      </c>
      <c r="F9" s="250"/>
      <c r="G9" s="36">
        <v>4</v>
      </c>
      <c r="H9" s="39">
        <v>3</v>
      </c>
      <c r="I9" s="39">
        <v>24</v>
      </c>
      <c r="J9" s="39">
        <v>22</v>
      </c>
      <c r="L9"/>
      <c r="M9" s="159">
        <v>2</v>
      </c>
      <c r="N9" s="159">
        <v>17</v>
      </c>
      <c r="O9" s="159">
        <v>32</v>
      </c>
      <c r="P9"/>
      <c r="Q9" s="43"/>
      <c r="R9" s="274"/>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row>
    <row r="10" spans="1:59" s="45" customFormat="1" x14ac:dyDescent="0.2">
      <c r="B10" s="248">
        <v>5</v>
      </c>
      <c r="C10" s="249">
        <v>3.2</v>
      </c>
      <c r="D10" s="249">
        <v>17</v>
      </c>
      <c r="E10" s="249">
        <v>37</v>
      </c>
      <c r="F10" s="249"/>
      <c r="G10" s="36">
        <v>5</v>
      </c>
      <c r="H10" s="38">
        <v>5</v>
      </c>
      <c r="I10" s="38">
        <v>20</v>
      </c>
      <c r="J10" s="38">
        <v>38</v>
      </c>
      <c r="L10"/>
      <c r="M10" s="158">
        <v>5</v>
      </c>
      <c r="N10" s="158">
        <v>18</v>
      </c>
      <c r="O10" s="158">
        <v>32</v>
      </c>
      <c r="P10"/>
      <c r="Q10" s="43"/>
      <c r="R10" s="274"/>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row>
    <row r="11" spans="1:59" s="45" customFormat="1" x14ac:dyDescent="0.2">
      <c r="B11" s="248">
        <v>6</v>
      </c>
      <c r="C11" s="250">
        <v>6</v>
      </c>
      <c r="D11" s="250">
        <v>18.8</v>
      </c>
      <c r="E11" s="250">
        <v>35.6</v>
      </c>
      <c r="F11" s="250"/>
      <c r="G11" s="36">
        <v>6</v>
      </c>
      <c r="H11" s="39">
        <v>5</v>
      </c>
      <c r="I11" s="39">
        <v>16</v>
      </c>
      <c r="J11" s="39">
        <v>38</v>
      </c>
      <c r="L11"/>
      <c r="M11" s="159">
        <v>4</v>
      </c>
      <c r="N11" s="159">
        <v>29</v>
      </c>
      <c r="O11" s="159">
        <v>29</v>
      </c>
      <c r="P11"/>
      <c r="Q11" s="43"/>
      <c r="R11" s="274"/>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row>
    <row r="12" spans="1:59" s="45" customFormat="1" x14ac:dyDescent="0.2">
      <c r="B12" s="248">
        <v>7</v>
      </c>
      <c r="C12" s="249">
        <v>4.5999999999999996</v>
      </c>
      <c r="D12" s="249">
        <v>22</v>
      </c>
      <c r="E12" s="249">
        <v>35.4</v>
      </c>
      <c r="F12" s="249"/>
      <c r="G12" s="36">
        <v>7</v>
      </c>
      <c r="H12" s="38">
        <v>4</v>
      </c>
      <c r="I12" s="38">
        <v>33</v>
      </c>
      <c r="J12" s="38">
        <v>36</v>
      </c>
      <c r="L12"/>
      <c r="M12" s="158">
        <v>5</v>
      </c>
      <c r="N12" s="158">
        <v>19</v>
      </c>
      <c r="O12" s="158">
        <v>34</v>
      </c>
      <c r="P12"/>
      <c r="Q12" s="43"/>
      <c r="R12" s="274"/>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row>
    <row r="13" spans="1:59" s="45" customFormat="1" x14ac:dyDescent="0.2">
      <c r="B13" s="248">
        <v>8</v>
      </c>
      <c r="C13" s="250">
        <v>6</v>
      </c>
      <c r="D13" s="250">
        <v>14.6</v>
      </c>
      <c r="E13" s="250">
        <v>32.799999999999997</v>
      </c>
      <c r="F13" s="250"/>
      <c r="G13" s="36">
        <v>8</v>
      </c>
      <c r="H13" s="39">
        <v>9</v>
      </c>
      <c r="I13" s="39">
        <v>15</v>
      </c>
      <c r="J13" s="39">
        <v>22</v>
      </c>
      <c r="L13"/>
      <c r="M13" s="159">
        <v>2</v>
      </c>
      <c r="N13" s="159">
        <v>16</v>
      </c>
      <c r="O13" s="159">
        <v>33</v>
      </c>
      <c r="P13"/>
      <c r="Q13" s="43"/>
      <c r="R13" s="274"/>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row>
    <row r="14" spans="1:59" s="45" customFormat="1" x14ac:dyDescent="0.2">
      <c r="B14" s="248">
        <v>9</v>
      </c>
      <c r="C14" s="249">
        <v>5</v>
      </c>
      <c r="D14" s="249">
        <v>17</v>
      </c>
      <c r="E14" s="249">
        <v>38.200000000000003</v>
      </c>
      <c r="F14" s="249"/>
      <c r="G14" s="36">
        <v>9</v>
      </c>
      <c r="H14" s="38">
        <v>5</v>
      </c>
      <c r="I14" s="38">
        <v>21</v>
      </c>
      <c r="J14" s="38">
        <v>45</v>
      </c>
      <c r="L14"/>
      <c r="M14" s="158">
        <v>3</v>
      </c>
      <c r="N14" s="158">
        <v>15</v>
      </c>
      <c r="O14" s="158">
        <v>30</v>
      </c>
      <c r="P14"/>
      <c r="Q14" s="43"/>
      <c r="R14" s="274"/>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row>
    <row r="15" spans="1:59" s="45" customFormat="1" x14ac:dyDescent="0.2">
      <c r="B15" s="248">
        <v>10</v>
      </c>
      <c r="C15" s="250">
        <v>6</v>
      </c>
      <c r="D15" s="250">
        <v>15.6</v>
      </c>
      <c r="E15" s="250">
        <v>35</v>
      </c>
      <c r="F15" s="250"/>
      <c r="G15" s="36">
        <v>10</v>
      </c>
      <c r="H15" s="39">
        <v>7</v>
      </c>
      <c r="I15" s="39">
        <v>23</v>
      </c>
      <c r="J15" s="39">
        <v>24</v>
      </c>
      <c r="L15"/>
      <c r="M15" s="159">
        <v>5</v>
      </c>
      <c r="N15" s="159">
        <v>9</v>
      </c>
      <c r="O15" s="159">
        <v>23</v>
      </c>
      <c r="P15"/>
      <c r="Q15" s="43"/>
      <c r="R15" s="274"/>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row>
    <row r="16" spans="1:59" s="45" customFormat="1" x14ac:dyDescent="0.2">
      <c r="B16" s="248">
        <v>11</v>
      </c>
      <c r="C16" s="249">
        <v>6</v>
      </c>
      <c r="D16" s="249">
        <v>14.8</v>
      </c>
      <c r="E16" s="249">
        <v>33.6</v>
      </c>
      <c r="F16" s="249"/>
      <c r="G16" s="36">
        <v>11</v>
      </c>
      <c r="H16" s="38">
        <v>5</v>
      </c>
      <c r="I16" s="38">
        <v>12</v>
      </c>
      <c r="J16" s="38">
        <v>31</v>
      </c>
      <c r="L16"/>
      <c r="M16" s="158">
        <v>5</v>
      </c>
      <c r="N16" s="158">
        <v>21</v>
      </c>
      <c r="O16" s="158">
        <v>26</v>
      </c>
      <c r="P16"/>
      <c r="Q16" s="43"/>
      <c r="R16" s="274"/>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row>
    <row r="17" spans="2:59" s="45" customFormat="1" x14ac:dyDescent="0.2">
      <c r="B17" s="248">
        <v>12</v>
      </c>
      <c r="C17" s="250">
        <v>4.5999999999999996</v>
      </c>
      <c r="D17" s="250">
        <v>14.2</v>
      </c>
      <c r="E17" s="250">
        <v>35.6</v>
      </c>
      <c r="F17" s="250"/>
      <c r="G17" s="36">
        <v>12</v>
      </c>
      <c r="H17" s="39">
        <v>4</v>
      </c>
      <c r="I17" s="39">
        <v>10</v>
      </c>
      <c r="J17" s="39">
        <v>43</v>
      </c>
      <c r="L17"/>
      <c r="M17" s="159">
        <v>3</v>
      </c>
      <c r="N17" s="159">
        <v>3</v>
      </c>
      <c r="O17" s="159">
        <v>9</v>
      </c>
      <c r="P17"/>
      <c r="Q17" s="43"/>
      <c r="R17" s="274"/>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row>
    <row r="18" spans="2:59" s="45" customFormat="1" x14ac:dyDescent="0.2">
      <c r="B18" s="248">
        <v>13</v>
      </c>
      <c r="C18" s="249">
        <v>4.5999999999999996</v>
      </c>
      <c r="D18" s="249">
        <v>14.8</v>
      </c>
      <c r="E18" s="249">
        <v>35</v>
      </c>
      <c r="F18" s="249"/>
      <c r="G18" s="36">
        <v>13</v>
      </c>
      <c r="H18" s="38">
        <v>7</v>
      </c>
      <c r="I18" s="38">
        <v>23</v>
      </c>
      <c r="J18" s="38">
        <v>41</v>
      </c>
      <c r="L18"/>
      <c r="M18" s="158">
        <v>1</v>
      </c>
      <c r="N18" s="158">
        <v>8</v>
      </c>
      <c r="O18" s="158">
        <v>13</v>
      </c>
      <c r="P18"/>
      <c r="Q18" s="43"/>
      <c r="R18" s="274"/>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row>
    <row r="19" spans="2:59" s="45" customFormat="1" x14ac:dyDescent="0.2">
      <c r="B19" s="248">
        <v>14</v>
      </c>
      <c r="C19" s="250">
        <v>3.6</v>
      </c>
      <c r="D19" s="250">
        <v>16.8</v>
      </c>
      <c r="E19" s="250">
        <v>37.799999999999997</v>
      </c>
      <c r="F19" s="250"/>
      <c r="G19" s="36">
        <v>14</v>
      </c>
      <c r="H19" s="39">
        <v>5</v>
      </c>
      <c r="I19" s="39">
        <v>16</v>
      </c>
      <c r="J19" s="39">
        <v>27</v>
      </c>
      <c r="L19"/>
      <c r="M19" s="159">
        <v>0</v>
      </c>
      <c r="N19" s="159">
        <v>8</v>
      </c>
      <c r="O19" s="159">
        <v>10</v>
      </c>
      <c r="P19"/>
      <c r="Q19" s="43"/>
      <c r="R19" s="274"/>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row>
    <row r="20" spans="2:59" s="45" customFormat="1" x14ac:dyDescent="0.2">
      <c r="B20" s="248">
        <v>15</v>
      </c>
      <c r="C20" s="249">
        <v>4.8</v>
      </c>
      <c r="D20" s="249">
        <v>20.2</v>
      </c>
      <c r="E20" s="249">
        <v>36</v>
      </c>
      <c r="F20" s="249"/>
      <c r="G20" s="36">
        <v>15</v>
      </c>
      <c r="H20" s="38">
        <v>4</v>
      </c>
      <c r="I20" s="38">
        <v>21</v>
      </c>
      <c r="J20" s="38">
        <v>29</v>
      </c>
      <c r="L20"/>
      <c r="M20" s="158">
        <v>0</v>
      </c>
      <c r="N20" s="158">
        <v>8</v>
      </c>
      <c r="O20" s="158">
        <v>16</v>
      </c>
      <c r="P20"/>
      <c r="Q20" s="43"/>
      <c r="R20" s="274"/>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row>
    <row r="21" spans="2:59" s="45" customFormat="1" x14ac:dyDescent="0.2">
      <c r="B21" s="248">
        <v>16</v>
      </c>
      <c r="C21" s="250">
        <v>5.4</v>
      </c>
      <c r="D21" s="250">
        <v>18.8</v>
      </c>
      <c r="E21" s="250">
        <v>39.4</v>
      </c>
      <c r="F21" s="250"/>
      <c r="G21" s="36">
        <v>16</v>
      </c>
      <c r="H21" s="39">
        <v>1</v>
      </c>
      <c r="I21" s="39">
        <v>22</v>
      </c>
      <c r="J21" s="39">
        <v>43</v>
      </c>
      <c r="L21"/>
      <c r="M21" s="159">
        <v>0</v>
      </c>
      <c r="N21" s="159">
        <v>9</v>
      </c>
      <c r="O21" s="159">
        <v>18</v>
      </c>
      <c r="P21" s="45" t="s">
        <v>257</v>
      </c>
      <c r="Q21" s="43"/>
      <c r="R21" s="274"/>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row>
    <row r="22" spans="2:59" s="45" customFormat="1" x14ac:dyDescent="0.2">
      <c r="B22" s="248">
        <v>17</v>
      </c>
      <c r="C22" s="249">
        <v>6.2</v>
      </c>
      <c r="D22" s="249">
        <v>21.4</v>
      </c>
      <c r="E22" s="249">
        <v>34.4</v>
      </c>
      <c r="F22" s="249"/>
      <c r="G22" s="36">
        <v>17</v>
      </c>
      <c r="H22" s="38">
        <v>8</v>
      </c>
      <c r="I22" s="38">
        <v>19</v>
      </c>
      <c r="J22" s="38">
        <v>27</v>
      </c>
      <c r="K22" s="45" t="s">
        <v>257</v>
      </c>
      <c r="L22"/>
      <c r="M22" s="158">
        <v>1</v>
      </c>
      <c r="N22" s="158">
        <v>10</v>
      </c>
      <c r="O22" s="158">
        <v>14</v>
      </c>
      <c r="P22" s="161"/>
      <c r="Q22" s="43"/>
      <c r="R22" s="274"/>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row>
    <row r="23" spans="2:59" s="45" customFormat="1" x14ac:dyDescent="0.2">
      <c r="B23" s="248">
        <v>18</v>
      </c>
      <c r="C23" s="250">
        <v>3</v>
      </c>
      <c r="D23" s="250">
        <v>16.8</v>
      </c>
      <c r="E23" s="250">
        <v>41</v>
      </c>
      <c r="F23" s="250"/>
      <c r="G23" s="36">
        <v>18</v>
      </c>
      <c r="H23" s="39">
        <v>4</v>
      </c>
      <c r="I23" s="39">
        <v>17</v>
      </c>
      <c r="J23" s="39">
        <v>39</v>
      </c>
      <c r="L23"/>
      <c r="M23" s="159">
        <v>2</v>
      </c>
      <c r="N23" s="159">
        <v>9</v>
      </c>
      <c r="O23" s="159">
        <v>11</v>
      </c>
      <c r="P23"/>
      <c r="Q23" s="43"/>
      <c r="R23" s="274"/>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row>
    <row r="24" spans="2:59" s="45" customFormat="1" x14ac:dyDescent="0.2">
      <c r="B24" s="248">
        <v>19</v>
      </c>
      <c r="C24" s="249">
        <v>5.2</v>
      </c>
      <c r="D24" s="249">
        <v>17.600000000000001</v>
      </c>
      <c r="E24" s="249">
        <v>37.200000000000003</v>
      </c>
      <c r="F24" s="249"/>
      <c r="G24" s="36">
        <v>19</v>
      </c>
      <c r="H24" s="38">
        <v>6</v>
      </c>
      <c r="I24" s="38">
        <v>18</v>
      </c>
      <c r="J24" s="38">
        <v>25</v>
      </c>
      <c r="L24"/>
      <c r="M24" s="158">
        <v>1</v>
      </c>
      <c r="N24" s="158">
        <v>9</v>
      </c>
      <c r="O24" s="158">
        <v>15</v>
      </c>
      <c r="P24"/>
      <c r="Q24" s="43"/>
      <c r="R24" s="274"/>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row>
    <row r="25" spans="2:59" s="45" customFormat="1" x14ac:dyDescent="0.2">
      <c r="B25" s="248">
        <v>20</v>
      </c>
      <c r="C25" s="250">
        <v>5.6</v>
      </c>
      <c r="D25" s="250">
        <v>18.399999999999999</v>
      </c>
      <c r="E25" s="250">
        <v>41</v>
      </c>
      <c r="F25" s="250"/>
      <c r="G25" s="36">
        <v>20</v>
      </c>
      <c r="H25" s="39">
        <v>6</v>
      </c>
      <c r="I25" s="39">
        <v>18</v>
      </c>
      <c r="J25" s="39">
        <v>45</v>
      </c>
      <c r="L25"/>
      <c r="M25" s="159">
        <v>5</v>
      </c>
      <c r="N25" s="159">
        <v>12</v>
      </c>
      <c r="O25" s="159">
        <v>24</v>
      </c>
      <c r="P25"/>
      <c r="Q25" s="43"/>
      <c r="R25" s="274"/>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row>
    <row r="26" spans="2:59" s="45" customFormat="1" x14ac:dyDescent="0.2">
      <c r="B26" s="248">
        <v>21</v>
      </c>
      <c r="C26" s="249">
        <v>6.8</v>
      </c>
      <c r="D26" s="249">
        <v>17</v>
      </c>
      <c r="E26" s="249">
        <v>38</v>
      </c>
      <c r="F26" s="249"/>
      <c r="G26" s="36">
        <v>21</v>
      </c>
      <c r="H26" s="38">
        <v>9</v>
      </c>
      <c r="I26" s="38">
        <v>13</v>
      </c>
      <c r="J26" s="38">
        <v>28</v>
      </c>
      <c r="L26"/>
      <c r="M26" s="158">
        <v>6</v>
      </c>
      <c r="N26" s="158">
        <v>23</v>
      </c>
      <c r="O26" s="158">
        <v>43</v>
      </c>
      <c r="P26" s="45" t="s">
        <v>256</v>
      </c>
      <c r="Q26" s="43"/>
      <c r="R26" s="274"/>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row>
    <row r="27" spans="2:59" s="45" customFormat="1" x14ac:dyDescent="0.2">
      <c r="B27" s="248">
        <v>22</v>
      </c>
      <c r="C27" s="250">
        <v>4.2</v>
      </c>
      <c r="D27" s="250">
        <v>18.600000000000001</v>
      </c>
      <c r="E27" s="250">
        <v>40</v>
      </c>
      <c r="F27" s="250"/>
      <c r="G27" s="36">
        <v>22</v>
      </c>
      <c r="H27" s="39">
        <v>6</v>
      </c>
      <c r="I27" s="39">
        <v>16</v>
      </c>
      <c r="J27" s="39">
        <v>37</v>
      </c>
      <c r="K27" s="45" t="s">
        <v>256</v>
      </c>
      <c r="L27"/>
      <c r="M27" s="159">
        <v>0</v>
      </c>
      <c r="N27" s="159">
        <v>10</v>
      </c>
      <c r="O27" s="159">
        <v>42</v>
      </c>
      <c r="P27"/>
      <c r="Q27" s="43"/>
      <c r="R27" s="274"/>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row>
    <row r="28" spans="2:59" s="45" customFormat="1" x14ac:dyDescent="0.2">
      <c r="B28" s="248">
        <v>23</v>
      </c>
      <c r="C28" s="249">
        <v>7.6</v>
      </c>
      <c r="D28" s="249">
        <v>19.399999999999999</v>
      </c>
      <c r="E28" s="249">
        <v>41.4</v>
      </c>
      <c r="F28" s="249"/>
      <c r="G28" s="36">
        <v>23</v>
      </c>
      <c r="H28" s="38">
        <v>1</v>
      </c>
      <c r="I28" s="38">
        <v>12</v>
      </c>
      <c r="J28" s="38">
        <v>37</v>
      </c>
      <c r="L28"/>
      <c r="M28" s="158">
        <v>5</v>
      </c>
      <c r="N28" s="158">
        <v>21</v>
      </c>
      <c r="O28" s="158">
        <v>17</v>
      </c>
      <c r="P28" s="45" t="s">
        <v>258</v>
      </c>
      <c r="Q28" s="43"/>
      <c r="R28" s="274"/>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row>
    <row r="29" spans="2:59" s="45" customFormat="1" x14ac:dyDescent="0.2">
      <c r="B29" s="248">
        <v>24</v>
      </c>
      <c r="C29" s="250">
        <v>5.2</v>
      </c>
      <c r="D29" s="250">
        <v>17.2</v>
      </c>
      <c r="E29" s="250">
        <v>43</v>
      </c>
      <c r="F29" s="250"/>
      <c r="G29" s="36">
        <v>24</v>
      </c>
      <c r="H29" s="39">
        <v>9</v>
      </c>
      <c r="I29" s="39">
        <v>19</v>
      </c>
      <c r="J29" s="39">
        <v>30</v>
      </c>
      <c r="K29" s="45" t="s">
        <v>258</v>
      </c>
      <c r="L29"/>
      <c r="M29" s="159">
        <v>3</v>
      </c>
      <c r="N29" s="159">
        <v>11</v>
      </c>
      <c r="O29" s="159">
        <v>26</v>
      </c>
      <c r="P29" s="160"/>
      <c r="Q29" s="43"/>
      <c r="R29" s="274"/>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row>
    <row r="30" spans="2:59" x14ac:dyDescent="0.2">
      <c r="B30" s="248">
        <v>25</v>
      </c>
      <c r="C30" s="249">
        <v>5.2</v>
      </c>
      <c r="D30" s="249">
        <v>20.6</v>
      </c>
      <c r="E30" s="249">
        <v>45.2</v>
      </c>
      <c r="F30" s="249"/>
      <c r="G30" s="36">
        <v>25</v>
      </c>
      <c r="H30" s="38">
        <v>6</v>
      </c>
      <c r="I30" s="38">
        <v>27</v>
      </c>
      <c r="J30" s="38">
        <v>33</v>
      </c>
      <c r="M30" s="158">
        <v>2</v>
      </c>
      <c r="N30" s="158">
        <v>19</v>
      </c>
      <c r="O30" s="158">
        <v>22</v>
      </c>
      <c r="Q30" s="43"/>
      <c r="R30" s="275"/>
    </row>
    <row r="31" spans="2:59" x14ac:dyDescent="0.2">
      <c r="B31" s="248">
        <v>26</v>
      </c>
      <c r="C31" s="250">
        <v>5</v>
      </c>
      <c r="D31" s="250">
        <v>20.2</v>
      </c>
      <c r="E31" s="250">
        <v>46.8</v>
      </c>
      <c r="F31" s="250"/>
      <c r="G31" s="36">
        <v>26</v>
      </c>
      <c r="H31" s="39">
        <v>4</v>
      </c>
      <c r="I31" s="39">
        <v>30</v>
      </c>
      <c r="J31" s="39">
        <v>53</v>
      </c>
      <c r="M31" s="159">
        <v>2</v>
      </c>
      <c r="N31" s="159">
        <v>17</v>
      </c>
      <c r="O31" s="159">
        <v>32</v>
      </c>
      <c r="Q31" s="43"/>
      <c r="R31" s="275"/>
    </row>
    <row r="32" spans="2:59" x14ac:dyDescent="0.2">
      <c r="B32" s="248">
        <v>27</v>
      </c>
      <c r="C32" s="249">
        <v>7.8</v>
      </c>
      <c r="D32" s="249">
        <v>22.6</v>
      </c>
      <c r="E32" s="249">
        <v>50.4</v>
      </c>
      <c r="F32" s="249"/>
      <c r="G32" s="36">
        <v>27</v>
      </c>
      <c r="H32" s="38">
        <v>6</v>
      </c>
      <c r="I32" s="38">
        <v>22</v>
      </c>
      <c r="J32" s="38">
        <v>52</v>
      </c>
      <c r="M32" s="158">
        <v>5</v>
      </c>
      <c r="N32" s="158">
        <v>16</v>
      </c>
      <c r="O32" s="158">
        <v>34</v>
      </c>
      <c r="Q32" s="43"/>
      <c r="R32" s="275"/>
    </row>
    <row r="33" spans="2:18" x14ac:dyDescent="0.2">
      <c r="B33" s="248">
        <v>28</v>
      </c>
      <c r="C33" s="250">
        <v>6.2</v>
      </c>
      <c r="D33" s="250">
        <v>26.6</v>
      </c>
      <c r="E33" s="250">
        <v>53.2</v>
      </c>
      <c r="F33" s="250"/>
      <c r="G33" s="36">
        <v>28</v>
      </c>
      <c r="H33" s="39">
        <v>9</v>
      </c>
      <c r="I33" s="39">
        <v>21</v>
      </c>
      <c r="J33" s="39">
        <v>53</v>
      </c>
      <c r="M33" s="159">
        <v>1</v>
      </c>
      <c r="N33" s="159">
        <v>2</v>
      </c>
      <c r="O33" s="159">
        <v>11</v>
      </c>
      <c r="Q33" s="43"/>
      <c r="R33" s="275"/>
    </row>
    <row r="34" spans="2:18" x14ac:dyDescent="0.2">
      <c r="B34" s="248">
        <v>29</v>
      </c>
      <c r="C34" s="249">
        <v>8.4</v>
      </c>
      <c r="D34" s="249">
        <v>20.399999999999999</v>
      </c>
      <c r="E34" s="249">
        <v>48</v>
      </c>
      <c r="F34" s="249"/>
      <c r="G34" s="36">
        <v>29</v>
      </c>
      <c r="H34" s="38">
        <v>5</v>
      </c>
      <c r="I34" s="38">
        <v>21</v>
      </c>
      <c r="J34" s="38">
        <v>43</v>
      </c>
      <c r="R34" s="275"/>
    </row>
    <row r="35" spans="2:18" x14ac:dyDescent="0.2">
      <c r="B35" s="248">
        <v>30</v>
      </c>
      <c r="C35" s="250">
        <v>5.8</v>
      </c>
      <c r="D35" s="250">
        <v>18</v>
      </c>
      <c r="E35" s="250">
        <v>43.6</v>
      </c>
      <c r="F35" s="250"/>
      <c r="G35" s="36">
        <v>30</v>
      </c>
      <c r="H35" s="39">
        <v>6</v>
      </c>
      <c r="I35" s="39">
        <v>18</v>
      </c>
      <c r="J35" s="39">
        <v>45</v>
      </c>
      <c r="R35" s="275"/>
    </row>
    <row r="36" spans="2:18" x14ac:dyDescent="0.2">
      <c r="B36" s="248">
        <v>31</v>
      </c>
      <c r="C36" s="249">
        <v>5.4</v>
      </c>
      <c r="D36" s="249">
        <v>19.8</v>
      </c>
      <c r="E36" s="249">
        <v>46</v>
      </c>
      <c r="F36" s="249"/>
      <c r="G36" s="36">
        <v>31</v>
      </c>
      <c r="H36" s="38">
        <v>9</v>
      </c>
      <c r="I36" s="38">
        <v>18</v>
      </c>
      <c r="J36" s="38">
        <v>36</v>
      </c>
      <c r="R36" s="275"/>
    </row>
    <row r="37" spans="2:18" x14ac:dyDescent="0.2">
      <c r="B37" s="248">
        <v>32</v>
      </c>
      <c r="C37" s="250">
        <v>3.4</v>
      </c>
      <c r="D37" s="250">
        <v>22.6</v>
      </c>
      <c r="E37" s="250">
        <v>45.8</v>
      </c>
      <c r="F37" s="250"/>
      <c r="G37" s="36">
        <v>32</v>
      </c>
      <c r="H37" s="39">
        <v>4</v>
      </c>
      <c r="I37" s="39">
        <v>21</v>
      </c>
      <c r="J37" s="39">
        <v>50</v>
      </c>
      <c r="R37" s="275"/>
    </row>
    <row r="38" spans="2:18" x14ac:dyDescent="0.2">
      <c r="B38" s="248">
        <v>33</v>
      </c>
      <c r="C38" s="249">
        <v>4.5999999999999996</v>
      </c>
      <c r="D38" s="249">
        <v>19.399999999999999</v>
      </c>
      <c r="E38" s="249">
        <v>35.799999999999997</v>
      </c>
      <c r="F38" s="249"/>
      <c r="G38" s="36">
        <v>33</v>
      </c>
      <c r="H38" s="38">
        <v>6</v>
      </c>
      <c r="I38" s="38">
        <v>20</v>
      </c>
      <c r="J38" s="38">
        <v>35</v>
      </c>
      <c r="R38" s="275"/>
    </row>
    <row r="39" spans="2:18" x14ac:dyDescent="0.2">
      <c r="B39" s="248">
        <v>34</v>
      </c>
      <c r="C39" s="250">
        <v>5.4</v>
      </c>
      <c r="D39" s="250">
        <v>21.2</v>
      </c>
      <c r="E39" s="250">
        <v>38.799999999999997</v>
      </c>
      <c r="F39" s="250"/>
      <c r="G39" s="36">
        <v>34</v>
      </c>
      <c r="H39" s="39">
        <v>4</v>
      </c>
      <c r="I39" s="39">
        <v>25</v>
      </c>
      <c r="J39" s="39">
        <v>38</v>
      </c>
      <c r="R39" s="275"/>
    </row>
    <row r="40" spans="2:18" x14ac:dyDescent="0.2">
      <c r="B40" s="248">
        <v>35</v>
      </c>
      <c r="C40" s="249">
        <v>6.2</v>
      </c>
      <c r="D40" s="249">
        <v>17.8</v>
      </c>
      <c r="E40" s="249">
        <v>44</v>
      </c>
      <c r="F40" s="249"/>
      <c r="G40" s="36">
        <v>35</v>
      </c>
      <c r="H40" s="38">
        <v>7</v>
      </c>
      <c r="I40" s="38">
        <v>18</v>
      </c>
      <c r="J40" s="38">
        <v>42</v>
      </c>
      <c r="R40" s="275"/>
    </row>
    <row r="41" spans="2:18" x14ac:dyDescent="0.2">
      <c r="B41" s="248">
        <v>36</v>
      </c>
      <c r="C41" s="250">
        <v>5.8</v>
      </c>
      <c r="D41" s="250">
        <v>22.2</v>
      </c>
      <c r="E41" s="250">
        <v>43.2</v>
      </c>
      <c r="F41" s="250"/>
      <c r="G41" s="36">
        <v>36</v>
      </c>
      <c r="H41" s="39">
        <v>5</v>
      </c>
      <c r="I41" s="39">
        <v>20</v>
      </c>
      <c r="J41" s="39">
        <v>40</v>
      </c>
      <c r="R41" s="275"/>
    </row>
    <row r="42" spans="2:18" x14ac:dyDescent="0.2">
      <c r="B42" s="248">
        <v>37</v>
      </c>
      <c r="C42" s="249">
        <v>4.2</v>
      </c>
      <c r="D42" s="249">
        <v>18.8</v>
      </c>
      <c r="E42" s="249">
        <v>49.2</v>
      </c>
      <c r="F42" s="249"/>
      <c r="G42" s="36">
        <v>37</v>
      </c>
      <c r="H42" s="38">
        <v>6</v>
      </c>
      <c r="I42" s="38">
        <v>24</v>
      </c>
      <c r="J42" s="38">
        <v>47</v>
      </c>
      <c r="R42" s="275">
        <v>0</v>
      </c>
    </row>
    <row r="43" spans="2:18" x14ac:dyDescent="0.2">
      <c r="B43" s="248">
        <v>38</v>
      </c>
      <c r="C43" s="250">
        <v>6</v>
      </c>
      <c r="D43" s="250">
        <v>22.2</v>
      </c>
      <c r="E43" s="250">
        <v>40.4</v>
      </c>
      <c r="F43" s="250"/>
      <c r="G43" s="36">
        <v>38</v>
      </c>
      <c r="H43" s="39">
        <v>3</v>
      </c>
      <c r="I43" s="39">
        <v>28</v>
      </c>
      <c r="J43" s="39">
        <v>53</v>
      </c>
      <c r="R43" s="275">
        <v>0</v>
      </c>
    </row>
    <row r="44" spans="2:18" x14ac:dyDescent="0.2">
      <c r="B44" s="248">
        <v>39</v>
      </c>
      <c r="C44" s="249">
        <v>5.2</v>
      </c>
      <c r="D44" s="249">
        <v>21.2</v>
      </c>
      <c r="E44" s="249">
        <v>48</v>
      </c>
      <c r="F44" s="249"/>
      <c r="G44" s="36">
        <v>39</v>
      </c>
      <c r="H44" s="38">
        <v>5</v>
      </c>
      <c r="I44" s="38">
        <v>24</v>
      </c>
      <c r="J44" s="38">
        <v>36</v>
      </c>
      <c r="R44" s="275">
        <v>0</v>
      </c>
    </row>
    <row r="45" spans="2:18" x14ac:dyDescent="0.2">
      <c r="B45" s="248">
        <v>40</v>
      </c>
      <c r="C45" s="250">
        <v>5.2</v>
      </c>
      <c r="D45" s="250">
        <v>23.6</v>
      </c>
      <c r="E45" s="250">
        <v>43.2</v>
      </c>
      <c r="F45" s="250"/>
      <c r="G45" s="36">
        <v>40</v>
      </c>
      <c r="H45" s="39">
        <v>3</v>
      </c>
      <c r="I45" s="39">
        <v>20</v>
      </c>
      <c r="J45" s="39">
        <v>25</v>
      </c>
      <c r="R45" s="275">
        <v>0</v>
      </c>
    </row>
    <row r="46" spans="2:18" x14ac:dyDescent="0.2">
      <c r="B46" s="248">
        <v>41</v>
      </c>
      <c r="C46" s="249">
        <v>6.4</v>
      </c>
      <c r="D46" s="249">
        <v>19.8</v>
      </c>
      <c r="E46" s="249">
        <v>43</v>
      </c>
      <c r="F46" s="249"/>
      <c r="G46" s="36">
        <v>41</v>
      </c>
      <c r="H46" s="38">
        <v>5</v>
      </c>
      <c r="I46" s="38">
        <v>20</v>
      </c>
      <c r="J46" s="38">
        <v>39</v>
      </c>
      <c r="R46" s="275">
        <v>0</v>
      </c>
    </row>
    <row r="47" spans="2:18" x14ac:dyDescent="0.2">
      <c r="B47" s="248">
        <v>42</v>
      </c>
      <c r="C47" s="250">
        <v>4.2</v>
      </c>
      <c r="D47" s="250">
        <v>20.2</v>
      </c>
      <c r="E47" s="250">
        <v>36.6</v>
      </c>
      <c r="F47" s="250"/>
      <c r="G47" s="36">
        <v>42</v>
      </c>
      <c r="H47" s="39">
        <v>3</v>
      </c>
      <c r="I47" s="39">
        <v>14</v>
      </c>
      <c r="J47" s="39">
        <v>43</v>
      </c>
      <c r="R47" s="275">
        <v>0</v>
      </c>
    </row>
    <row r="48" spans="2:18" x14ac:dyDescent="0.2">
      <c r="B48" s="248">
        <v>43</v>
      </c>
      <c r="C48" s="249">
        <v>7.6</v>
      </c>
      <c r="D48" s="249">
        <v>16</v>
      </c>
      <c r="E48" s="249">
        <v>52.6</v>
      </c>
      <c r="F48" s="249"/>
      <c r="G48" s="36">
        <v>43</v>
      </c>
      <c r="H48" s="38">
        <v>4</v>
      </c>
      <c r="I48" s="38">
        <v>14</v>
      </c>
      <c r="J48" s="38">
        <v>48</v>
      </c>
      <c r="R48" s="275">
        <v>0</v>
      </c>
    </row>
    <row r="49" spans="2:18" x14ac:dyDescent="0.2">
      <c r="B49" s="248">
        <v>44</v>
      </c>
      <c r="C49" s="250">
        <v>5</v>
      </c>
      <c r="D49" s="250">
        <v>17.2</v>
      </c>
      <c r="E49" s="250">
        <v>45.4</v>
      </c>
      <c r="F49" s="250"/>
      <c r="G49" s="36">
        <v>44</v>
      </c>
      <c r="H49" s="39">
        <v>4</v>
      </c>
      <c r="I49" s="39">
        <v>18</v>
      </c>
      <c r="J49" s="39">
        <v>28</v>
      </c>
      <c r="R49" s="275">
        <v>0</v>
      </c>
    </row>
    <row r="50" spans="2:18" x14ac:dyDescent="0.2">
      <c r="B50" s="248">
        <v>45</v>
      </c>
      <c r="C50" s="249">
        <v>3.2</v>
      </c>
      <c r="D50" s="249">
        <v>17.8</v>
      </c>
      <c r="E50" s="249">
        <v>43</v>
      </c>
      <c r="F50" s="249"/>
      <c r="G50" s="36">
        <v>45</v>
      </c>
      <c r="H50" s="38">
        <v>2</v>
      </c>
      <c r="I50" s="38">
        <v>20</v>
      </c>
      <c r="J50" s="38">
        <v>36</v>
      </c>
      <c r="R50" s="275">
        <v>0</v>
      </c>
    </row>
    <row r="51" spans="2:18" x14ac:dyDescent="0.2">
      <c r="B51" s="248">
        <v>46</v>
      </c>
      <c r="C51" s="250">
        <v>5</v>
      </c>
      <c r="D51" s="250">
        <v>20.8</v>
      </c>
      <c r="E51" s="250">
        <v>34.6</v>
      </c>
      <c r="F51" s="250"/>
      <c r="G51" s="36">
        <v>46</v>
      </c>
      <c r="H51" s="39">
        <v>4</v>
      </c>
      <c r="I51" s="39">
        <v>15</v>
      </c>
      <c r="J51" s="39">
        <v>30</v>
      </c>
      <c r="R51" s="275">
        <v>0</v>
      </c>
    </row>
    <row r="52" spans="2:18" x14ac:dyDescent="0.2">
      <c r="B52" s="248">
        <v>47</v>
      </c>
      <c r="C52" s="249">
        <v>5.2</v>
      </c>
      <c r="D52" s="249">
        <v>16.2</v>
      </c>
      <c r="E52" s="249">
        <v>39.6</v>
      </c>
      <c r="F52" s="249"/>
      <c r="G52" s="36">
        <v>47</v>
      </c>
      <c r="H52" s="38">
        <v>4</v>
      </c>
      <c r="I52" s="38">
        <v>14</v>
      </c>
      <c r="J52" s="38">
        <v>53</v>
      </c>
      <c r="R52" s="275">
        <v>0</v>
      </c>
    </row>
    <row r="53" spans="2:18" x14ac:dyDescent="0.2">
      <c r="B53" s="248">
        <v>48</v>
      </c>
      <c r="C53" s="250">
        <v>3.4</v>
      </c>
      <c r="D53" s="250">
        <v>23.6</v>
      </c>
      <c r="E53" s="250">
        <v>38.6</v>
      </c>
      <c r="F53" s="250"/>
      <c r="G53" s="36">
        <v>48</v>
      </c>
      <c r="H53" s="39">
        <v>2</v>
      </c>
      <c r="I53" s="39">
        <v>24</v>
      </c>
      <c r="J53" s="39">
        <v>28</v>
      </c>
      <c r="R53" s="275">
        <v>0</v>
      </c>
    </row>
    <row r="54" spans="2:18" x14ac:dyDescent="0.2">
      <c r="B54" s="248">
        <v>49</v>
      </c>
      <c r="C54" s="249">
        <v>4.5999999999999996</v>
      </c>
      <c r="D54" s="249">
        <v>25.8</v>
      </c>
      <c r="E54" s="249">
        <v>48.6</v>
      </c>
      <c r="F54" s="249"/>
      <c r="G54" s="36">
        <v>49</v>
      </c>
      <c r="H54" s="38">
        <v>5</v>
      </c>
      <c r="I54" s="38">
        <v>29</v>
      </c>
      <c r="J54" s="38">
        <v>47</v>
      </c>
      <c r="R54" s="275">
        <v>0</v>
      </c>
    </row>
    <row r="55" spans="2:18" x14ac:dyDescent="0.2">
      <c r="B55" s="248">
        <v>50</v>
      </c>
      <c r="C55" s="250">
        <v>6.6</v>
      </c>
      <c r="D55" s="250">
        <v>22.2</v>
      </c>
      <c r="E55" s="250">
        <v>34.6</v>
      </c>
      <c r="F55" s="250"/>
      <c r="G55" s="36">
        <v>50</v>
      </c>
      <c r="H55" s="39">
        <v>6</v>
      </c>
      <c r="I55" s="39">
        <v>23</v>
      </c>
      <c r="J55" s="39">
        <v>32</v>
      </c>
      <c r="R55" s="275">
        <v>0</v>
      </c>
    </row>
    <row r="56" spans="2:18" x14ac:dyDescent="0.2">
      <c r="B56" s="248">
        <v>51</v>
      </c>
      <c r="C56" s="249">
        <v>6</v>
      </c>
      <c r="D56" s="249">
        <v>20.6</v>
      </c>
      <c r="E56" s="249">
        <v>45.8</v>
      </c>
      <c r="F56" s="249"/>
      <c r="G56" s="36">
        <v>51</v>
      </c>
      <c r="H56" s="38">
        <v>3</v>
      </c>
      <c r="I56" s="38">
        <v>24</v>
      </c>
      <c r="J56" s="38">
        <v>44</v>
      </c>
      <c r="R56" s="275">
        <v>0</v>
      </c>
    </row>
    <row r="57" spans="2:18" x14ac:dyDescent="0.2">
      <c r="B57" s="248">
        <v>52</v>
      </c>
      <c r="C57" s="250">
        <v>5.4</v>
      </c>
      <c r="D57" s="250">
        <v>18.600000000000001</v>
      </c>
      <c r="E57" s="250">
        <v>31.4</v>
      </c>
      <c r="F57" s="250"/>
      <c r="G57" s="36">
        <v>52</v>
      </c>
      <c r="H57" s="39">
        <v>4</v>
      </c>
      <c r="I57" s="39">
        <v>23</v>
      </c>
      <c r="J57" s="39">
        <v>29</v>
      </c>
      <c r="R57" s="275">
        <v>0</v>
      </c>
    </row>
    <row r="58" spans="2:18" x14ac:dyDescent="0.2">
      <c r="B58" s="248">
        <v>53</v>
      </c>
      <c r="C58" s="249">
        <v>0.6</v>
      </c>
      <c r="D58" s="249">
        <v>3.8</v>
      </c>
      <c r="E58" s="249">
        <v>8</v>
      </c>
      <c r="F58" s="271"/>
      <c r="G58" s="272"/>
      <c r="H58" s="272"/>
      <c r="I58" s="272"/>
      <c r="J58" s="272"/>
      <c r="R58" s="275">
        <v>0</v>
      </c>
    </row>
    <row r="59" spans="2:18" x14ac:dyDescent="0.2">
      <c r="G59" s="272"/>
      <c r="H59" s="272"/>
      <c r="I59" s="272"/>
      <c r="J59" s="272"/>
    </row>
  </sheetData>
  <pageMargins left="0.7" right="0.7" top="0.75" bottom="0.75" header="0.3" footer="0.3"/>
  <pageSetup paperSize="9" orientation="portrait"/>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dimension ref="A1:AZ60"/>
  <sheetViews>
    <sheetView zoomScale="112" zoomScaleNormal="112" workbookViewId="0">
      <selection activeCell="AM1" sqref="AM1"/>
    </sheetView>
  </sheetViews>
  <sheetFormatPr baseColWidth="10" defaultRowHeight="12.75" x14ac:dyDescent="0.2"/>
  <cols>
    <col min="1" max="1" width="5.7109375" style="2" customWidth="1"/>
    <col min="2" max="3" width="10.7109375" style="2" customWidth="1"/>
    <col min="4" max="4" width="13.140625" style="2" customWidth="1"/>
    <col min="5" max="5" width="13.42578125" style="2" customWidth="1"/>
    <col min="6" max="7" width="10.7109375" style="2" customWidth="1"/>
    <col min="8" max="8" width="12.85546875" style="2" customWidth="1"/>
    <col min="9" max="9" width="13.85546875" style="2" customWidth="1"/>
    <col min="10" max="10" width="12.85546875" style="2" customWidth="1"/>
    <col min="11" max="31" width="11.42578125" style="266"/>
    <col min="32" max="16384" width="11.42578125" style="2"/>
  </cols>
  <sheetData>
    <row r="1" spans="1:52" s="3" customFormat="1" x14ac:dyDescent="0.2">
      <c r="A1" s="3" t="s">
        <v>224</v>
      </c>
      <c r="C1" s="3" t="s">
        <v>166</v>
      </c>
      <c r="K1" s="266"/>
      <c r="L1" s="266"/>
      <c r="M1" s="266"/>
      <c r="Q1" s="266"/>
      <c r="R1" s="266"/>
      <c r="S1" s="266"/>
      <c r="T1" s="266"/>
      <c r="U1" s="266"/>
      <c r="V1" s="266"/>
      <c r="W1" s="266"/>
      <c r="X1" s="266"/>
      <c r="Y1" s="266"/>
      <c r="Z1" s="266"/>
      <c r="AA1" s="266"/>
      <c r="AB1" s="266"/>
      <c r="AC1" s="266"/>
      <c r="AD1" s="266"/>
      <c r="AE1" s="266"/>
    </row>
    <row r="2" spans="1:52" s="3" customFormat="1" x14ac:dyDescent="0.2">
      <c r="B2" s="266" t="s">
        <v>236</v>
      </c>
      <c r="C2" s="266" t="s">
        <v>219</v>
      </c>
      <c r="D2" s="266" t="s">
        <v>106</v>
      </c>
      <c r="E2" s="266" t="s">
        <v>237</v>
      </c>
      <c r="F2" s="266" t="s">
        <v>238</v>
      </c>
      <c r="G2" s="267" t="s">
        <v>74</v>
      </c>
      <c r="H2" s="266" t="s">
        <v>38</v>
      </c>
      <c r="I2" s="266" t="s">
        <v>108</v>
      </c>
      <c r="J2" s="266" t="s">
        <v>109</v>
      </c>
      <c r="K2" s="266" t="s">
        <v>218</v>
      </c>
      <c r="L2" s="266" t="s">
        <v>104</v>
      </c>
      <c r="M2" s="266" t="s">
        <v>105</v>
      </c>
      <c r="N2" s="266" t="s">
        <v>196</v>
      </c>
      <c r="O2" s="266"/>
      <c r="P2" s="266" t="s">
        <v>239</v>
      </c>
      <c r="Q2" s="266" t="s">
        <v>219</v>
      </c>
      <c r="R2" s="266" t="s">
        <v>106</v>
      </c>
      <c r="S2" s="266" t="s">
        <v>237</v>
      </c>
      <c r="T2" s="266" t="s">
        <v>238</v>
      </c>
      <c r="U2" s="268" t="s">
        <v>74</v>
      </c>
      <c r="V2" s="266" t="s">
        <v>38</v>
      </c>
      <c r="W2" s="266" t="s">
        <v>108</v>
      </c>
      <c r="X2" s="266" t="s">
        <v>109</v>
      </c>
      <c r="Y2" s="266" t="s">
        <v>218</v>
      </c>
      <c r="Z2" s="266" t="s">
        <v>104</v>
      </c>
      <c r="AA2" s="266" t="s">
        <v>105</v>
      </c>
      <c r="AB2" s="266" t="s">
        <v>196</v>
      </c>
      <c r="AC2" s="266"/>
      <c r="AD2" s="266"/>
      <c r="AE2" s="266"/>
      <c r="AN2" s="267" t="s">
        <v>240</v>
      </c>
      <c r="AO2" s="266" t="s">
        <v>219</v>
      </c>
      <c r="AP2" s="266" t="s">
        <v>106</v>
      </c>
      <c r="AQ2" s="266" t="s">
        <v>237</v>
      </c>
      <c r="AR2" s="266" t="s">
        <v>238</v>
      </c>
      <c r="AS2" s="268" t="s">
        <v>74</v>
      </c>
      <c r="AT2" s="266" t="s">
        <v>38</v>
      </c>
      <c r="AU2" s="266" t="s">
        <v>108</v>
      </c>
      <c r="AV2" s="266" t="s">
        <v>109</v>
      </c>
      <c r="AW2" s="266" t="s">
        <v>218</v>
      </c>
      <c r="AX2" s="266" t="s">
        <v>104</v>
      </c>
      <c r="AY2" s="266" t="s">
        <v>105</v>
      </c>
      <c r="AZ2" s="266" t="s">
        <v>196</v>
      </c>
    </row>
    <row r="3" spans="1:52" s="3" customFormat="1" x14ac:dyDescent="0.2">
      <c r="B3" s="266">
        <v>1</v>
      </c>
      <c r="C3" s="266">
        <v>0.8</v>
      </c>
      <c r="D3" s="266">
        <v>2.2000000000000002</v>
      </c>
      <c r="E3" s="266">
        <v>0.4</v>
      </c>
      <c r="F3" s="266">
        <v>2.8</v>
      </c>
      <c r="G3" s="266">
        <f>E3+F3</f>
        <v>3.1999999999999997</v>
      </c>
      <c r="H3" s="266">
        <v>11.8</v>
      </c>
      <c r="I3" s="266">
        <v>0.8</v>
      </c>
      <c r="J3" s="266">
        <v>0.8</v>
      </c>
      <c r="K3" s="266">
        <v>0.8</v>
      </c>
      <c r="L3" s="266">
        <v>28.8</v>
      </c>
      <c r="M3" s="266">
        <v>1.4</v>
      </c>
      <c r="N3" s="266">
        <v>50.6</v>
      </c>
      <c r="O3" s="266"/>
      <c r="P3" s="266">
        <v>1</v>
      </c>
      <c r="Q3" s="266">
        <v>0</v>
      </c>
      <c r="R3" s="266">
        <v>1</v>
      </c>
      <c r="S3" s="266">
        <v>0</v>
      </c>
      <c r="T3" s="266">
        <v>3</v>
      </c>
      <c r="U3" s="266">
        <f>S3+T3</f>
        <v>3</v>
      </c>
      <c r="V3" s="266">
        <v>7</v>
      </c>
      <c r="W3" s="266">
        <v>0</v>
      </c>
      <c r="X3" s="266">
        <v>0</v>
      </c>
      <c r="Y3" s="266">
        <v>2</v>
      </c>
      <c r="Z3" s="266">
        <v>30</v>
      </c>
      <c r="AA3" s="266">
        <v>1</v>
      </c>
      <c r="AB3" s="266">
        <v>44</v>
      </c>
      <c r="AC3" s="266"/>
      <c r="AD3" s="266"/>
      <c r="AE3" s="266"/>
      <c r="AN3" s="266">
        <v>1</v>
      </c>
      <c r="AO3" s="266">
        <f>Q3-C3</f>
        <v>-0.8</v>
      </c>
      <c r="AP3" s="266">
        <f t="shared" ref="AP3:AZ3" si="0">R3-D3</f>
        <v>-1.2000000000000002</v>
      </c>
      <c r="AQ3" s="266">
        <f t="shared" si="0"/>
        <v>-0.4</v>
      </c>
      <c r="AR3" s="266">
        <f t="shared" si="0"/>
        <v>0.20000000000000018</v>
      </c>
      <c r="AS3" s="266">
        <f t="shared" si="0"/>
        <v>-0.19999999999999973</v>
      </c>
      <c r="AT3" s="266">
        <f t="shared" si="0"/>
        <v>-4.8000000000000007</v>
      </c>
      <c r="AU3" s="266">
        <f t="shared" si="0"/>
        <v>-0.8</v>
      </c>
      <c r="AV3" s="266">
        <f t="shared" si="0"/>
        <v>-0.8</v>
      </c>
      <c r="AW3" s="266">
        <f t="shared" si="0"/>
        <v>1.2</v>
      </c>
      <c r="AX3" s="266">
        <f t="shared" si="0"/>
        <v>1.1999999999999993</v>
      </c>
      <c r="AY3" s="266">
        <f t="shared" si="0"/>
        <v>-0.39999999999999991</v>
      </c>
      <c r="AZ3" s="266">
        <f t="shared" si="0"/>
        <v>-6.6000000000000014</v>
      </c>
    </row>
    <row r="4" spans="1:52" s="3" customFormat="1" x14ac:dyDescent="0.2">
      <c r="B4" s="266">
        <v>2</v>
      </c>
      <c r="C4" s="266">
        <v>0.6</v>
      </c>
      <c r="D4" s="266">
        <v>1.8</v>
      </c>
      <c r="E4" s="266">
        <v>1.2</v>
      </c>
      <c r="F4" s="266">
        <v>5.4</v>
      </c>
      <c r="G4" s="266">
        <f t="shared" ref="G4:G55" si="1">E4+F4</f>
        <v>6.6000000000000005</v>
      </c>
      <c r="H4" s="266">
        <v>12.4</v>
      </c>
      <c r="I4" s="266">
        <v>0</v>
      </c>
      <c r="J4" s="266">
        <v>0</v>
      </c>
      <c r="K4" s="266">
        <v>0.8</v>
      </c>
      <c r="L4" s="266">
        <v>35.200000000000003</v>
      </c>
      <c r="M4" s="266">
        <v>2.8</v>
      </c>
      <c r="N4" s="266">
        <v>60.2</v>
      </c>
      <c r="O4" s="266"/>
      <c r="P4" s="266">
        <v>2</v>
      </c>
      <c r="Q4" s="266">
        <v>1</v>
      </c>
      <c r="R4" s="266">
        <v>6</v>
      </c>
      <c r="S4" s="266">
        <v>1</v>
      </c>
      <c r="T4" s="266">
        <v>3</v>
      </c>
      <c r="U4" s="266">
        <f t="shared" ref="U4:U30" si="2">S4+T4</f>
        <v>4</v>
      </c>
      <c r="V4" s="266">
        <v>11</v>
      </c>
      <c r="W4" s="266">
        <v>1</v>
      </c>
      <c r="X4" s="266">
        <v>0</v>
      </c>
      <c r="Y4" s="266">
        <v>4</v>
      </c>
      <c r="Z4" s="266">
        <v>36</v>
      </c>
      <c r="AA4" s="266">
        <v>1</v>
      </c>
      <c r="AB4" s="266">
        <v>64</v>
      </c>
      <c r="AC4" s="266"/>
      <c r="AD4" s="266"/>
      <c r="AE4" s="266"/>
      <c r="AN4" s="266">
        <v>2</v>
      </c>
      <c r="AO4" s="266">
        <f t="shared" ref="AO4:AO30" si="3">Q4-C4</f>
        <v>0.4</v>
      </c>
      <c r="AP4" s="266">
        <f t="shared" ref="AP4:AP30" si="4">R4-D4</f>
        <v>4.2</v>
      </c>
      <c r="AQ4" s="266">
        <f t="shared" ref="AQ4:AQ30" si="5">S4-E4</f>
        <v>-0.19999999999999996</v>
      </c>
      <c r="AR4" s="266">
        <f t="shared" ref="AR4:AR30" si="6">T4-F4</f>
        <v>-2.4000000000000004</v>
      </c>
      <c r="AS4" s="266">
        <f t="shared" ref="AS4:AS30" si="7">U4-G4</f>
        <v>-2.6000000000000005</v>
      </c>
      <c r="AT4" s="266">
        <f t="shared" ref="AT4:AT30" si="8">V4-H4</f>
        <v>-1.4000000000000004</v>
      </c>
      <c r="AU4" s="266">
        <f t="shared" ref="AU4:AU30" si="9">W4-I4</f>
        <v>1</v>
      </c>
      <c r="AV4" s="266">
        <f t="shared" ref="AV4:AV30" si="10">X4-J4</f>
        <v>0</v>
      </c>
      <c r="AW4" s="266">
        <f t="shared" ref="AW4:AW30" si="11">Y4-K4</f>
        <v>3.2</v>
      </c>
      <c r="AX4" s="266">
        <f t="shared" ref="AX4:AX30" si="12">Z4-L4</f>
        <v>0.79999999999999716</v>
      </c>
      <c r="AY4" s="266">
        <f t="shared" ref="AY4:AY30" si="13">AA4-M4</f>
        <v>-1.7999999999999998</v>
      </c>
      <c r="AZ4" s="266">
        <f t="shared" ref="AZ4:AZ30" si="14">AB4-N4</f>
        <v>3.7999999999999972</v>
      </c>
    </row>
    <row r="5" spans="1:52" s="3" customFormat="1" x14ac:dyDescent="0.2">
      <c r="B5" s="266">
        <v>3</v>
      </c>
      <c r="C5" s="266">
        <v>0.6</v>
      </c>
      <c r="D5" s="266">
        <v>2.4</v>
      </c>
      <c r="E5" s="266">
        <v>0</v>
      </c>
      <c r="F5" s="266">
        <v>5.4</v>
      </c>
      <c r="G5" s="266">
        <f t="shared" si="1"/>
        <v>5.4</v>
      </c>
      <c r="H5" s="266">
        <v>11.4</v>
      </c>
      <c r="I5" s="266">
        <v>0.2</v>
      </c>
      <c r="J5" s="266">
        <v>0</v>
      </c>
      <c r="K5" s="266">
        <v>1.8</v>
      </c>
      <c r="L5" s="266">
        <v>31.8</v>
      </c>
      <c r="M5" s="266">
        <v>1.6</v>
      </c>
      <c r="N5" s="266">
        <v>55.2</v>
      </c>
      <c r="O5" s="266"/>
      <c r="P5" s="266">
        <v>3</v>
      </c>
      <c r="Q5" s="266">
        <v>1</v>
      </c>
      <c r="R5" s="266">
        <v>3</v>
      </c>
      <c r="S5" s="266">
        <v>1</v>
      </c>
      <c r="T5" s="266">
        <v>3</v>
      </c>
      <c r="U5" s="266">
        <f t="shared" si="2"/>
        <v>4</v>
      </c>
      <c r="V5" s="266">
        <v>7</v>
      </c>
      <c r="W5" s="266">
        <v>0</v>
      </c>
      <c r="X5" s="266">
        <v>0</v>
      </c>
      <c r="Y5" s="266">
        <v>3</v>
      </c>
      <c r="Z5" s="266">
        <v>45</v>
      </c>
      <c r="AA5" s="266">
        <v>1</v>
      </c>
      <c r="AB5" s="266">
        <v>64</v>
      </c>
      <c r="AC5" s="266"/>
      <c r="AD5" s="266"/>
      <c r="AE5" s="266"/>
      <c r="AN5" s="266">
        <v>3</v>
      </c>
      <c r="AO5" s="266">
        <f t="shared" si="3"/>
        <v>0.4</v>
      </c>
      <c r="AP5" s="266">
        <f t="shared" si="4"/>
        <v>0.60000000000000009</v>
      </c>
      <c r="AQ5" s="266">
        <f t="shared" si="5"/>
        <v>1</v>
      </c>
      <c r="AR5" s="266">
        <f t="shared" si="6"/>
        <v>-2.4000000000000004</v>
      </c>
      <c r="AS5" s="266">
        <f t="shared" si="7"/>
        <v>-1.4000000000000004</v>
      </c>
      <c r="AT5" s="266">
        <f t="shared" si="8"/>
        <v>-4.4000000000000004</v>
      </c>
      <c r="AU5" s="266">
        <f t="shared" si="9"/>
        <v>-0.2</v>
      </c>
      <c r="AV5" s="266">
        <f t="shared" si="10"/>
        <v>0</v>
      </c>
      <c r="AW5" s="266">
        <f t="shared" si="11"/>
        <v>1.2</v>
      </c>
      <c r="AX5" s="266">
        <f t="shared" si="12"/>
        <v>13.2</v>
      </c>
      <c r="AY5" s="266">
        <f t="shared" si="13"/>
        <v>-0.60000000000000009</v>
      </c>
      <c r="AZ5" s="266">
        <f t="shared" si="14"/>
        <v>8.7999999999999972</v>
      </c>
    </row>
    <row r="6" spans="1:52" s="3" customFormat="1" x14ac:dyDescent="0.2">
      <c r="B6" s="266">
        <v>4</v>
      </c>
      <c r="C6" s="266">
        <v>0.8</v>
      </c>
      <c r="D6" s="266">
        <v>1.6</v>
      </c>
      <c r="E6" s="266">
        <v>0.8</v>
      </c>
      <c r="F6" s="266">
        <v>4.2</v>
      </c>
      <c r="G6" s="266">
        <f t="shared" si="1"/>
        <v>5</v>
      </c>
      <c r="H6" s="266">
        <v>11.4</v>
      </c>
      <c r="I6" s="266">
        <v>0.2</v>
      </c>
      <c r="J6" s="266">
        <v>0</v>
      </c>
      <c r="K6" s="266">
        <v>1.4</v>
      </c>
      <c r="L6" s="266">
        <v>29</v>
      </c>
      <c r="M6" s="266">
        <v>2</v>
      </c>
      <c r="N6" s="266">
        <v>51.4</v>
      </c>
      <c r="O6" s="266"/>
      <c r="P6" s="266">
        <v>4</v>
      </c>
      <c r="Q6" s="266">
        <v>2</v>
      </c>
      <c r="R6" s="266">
        <v>2</v>
      </c>
      <c r="S6" s="266">
        <v>2</v>
      </c>
      <c r="T6" s="266">
        <v>4</v>
      </c>
      <c r="U6" s="266">
        <f t="shared" si="2"/>
        <v>6</v>
      </c>
      <c r="V6" s="266">
        <v>10</v>
      </c>
      <c r="W6" s="266">
        <v>0</v>
      </c>
      <c r="X6" s="266">
        <v>0</v>
      </c>
      <c r="Y6" s="266">
        <v>1</v>
      </c>
      <c r="Z6" s="266">
        <v>30</v>
      </c>
      <c r="AA6" s="266">
        <v>0</v>
      </c>
      <c r="AB6" s="266">
        <v>51</v>
      </c>
      <c r="AC6" s="266"/>
      <c r="AD6" s="266"/>
      <c r="AE6" s="266"/>
      <c r="AN6" s="266">
        <v>4</v>
      </c>
      <c r="AO6" s="266">
        <f t="shared" si="3"/>
        <v>1.2</v>
      </c>
      <c r="AP6" s="266">
        <f t="shared" si="4"/>
        <v>0.39999999999999991</v>
      </c>
      <c r="AQ6" s="266">
        <f t="shared" si="5"/>
        <v>1.2</v>
      </c>
      <c r="AR6" s="266">
        <f t="shared" si="6"/>
        <v>-0.20000000000000018</v>
      </c>
      <c r="AS6" s="266">
        <f t="shared" si="7"/>
        <v>1</v>
      </c>
      <c r="AT6" s="266">
        <f t="shared" si="8"/>
        <v>-1.4000000000000004</v>
      </c>
      <c r="AU6" s="266">
        <f t="shared" si="9"/>
        <v>-0.2</v>
      </c>
      <c r="AV6" s="266">
        <f t="shared" si="10"/>
        <v>0</v>
      </c>
      <c r="AW6" s="266">
        <f t="shared" si="11"/>
        <v>-0.39999999999999991</v>
      </c>
      <c r="AX6" s="266">
        <f t="shared" si="12"/>
        <v>1</v>
      </c>
      <c r="AY6" s="266">
        <f t="shared" si="13"/>
        <v>-2</v>
      </c>
      <c r="AZ6" s="266">
        <f t="shared" si="14"/>
        <v>-0.39999999999999858</v>
      </c>
    </row>
    <row r="7" spans="1:52" s="3" customFormat="1" x14ac:dyDescent="0.2">
      <c r="B7" s="266">
        <v>5</v>
      </c>
      <c r="C7" s="266">
        <v>0.8</v>
      </c>
      <c r="D7" s="266">
        <v>1</v>
      </c>
      <c r="E7" s="266">
        <v>1.2</v>
      </c>
      <c r="F7" s="266">
        <v>4.5999999999999996</v>
      </c>
      <c r="G7" s="266">
        <f t="shared" si="1"/>
        <v>5.8</v>
      </c>
      <c r="H7" s="266">
        <v>10</v>
      </c>
      <c r="I7" s="266">
        <v>0.4</v>
      </c>
      <c r="J7" s="266">
        <v>0.2</v>
      </c>
      <c r="K7" s="266">
        <v>1.4</v>
      </c>
      <c r="L7" s="266">
        <v>35.6</v>
      </c>
      <c r="M7" s="266">
        <v>2</v>
      </c>
      <c r="N7" s="266">
        <v>57.2</v>
      </c>
      <c r="O7" s="266"/>
      <c r="P7" s="266">
        <v>5</v>
      </c>
      <c r="Q7" s="266">
        <v>1</v>
      </c>
      <c r="R7" s="266">
        <v>1</v>
      </c>
      <c r="S7" s="266">
        <v>1</v>
      </c>
      <c r="T7" s="266">
        <v>5</v>
      </c>
      <c r="U7" s="266">
        <f t="shared" si="2"/>
        <v>6</v>
      </c>
      <c r="V7" s="266">
        <v>14</v>
      </c>
      <c r="W7" s="266">
        <v>0</v>
      </c>
      <c r="X7" s="266">
        <v>1</v>
      </c>
      <c r="Y7" s="266">
        <v>2</v>
      </c>
      <c r="Z7" s="266">
        <v>28</v>
      </c>
      <c r="AA7" s="266">
        <v>2</v>
      </c>
      <c r="AB7" s="266">
        <v>55</v>
      </c>
      <c r="AC7" s="266"/>
      <c r="AD7" s="266"/>
      <c r="AE7" s="266"/>
      <c r="AN7" s="266">
        <v>5</v>
      </c>
      <c r="AO7" s="266">
        <f t="shared" si="3"/>
        <v>0.19999999999999996</v>
      </c>
      <c r="AP7" s="266">
        <f t="shared" si="4"/>
        <v>0</v>
      </c>
      <c r="AQ7" s="266">
        <f t="shared" si="5"/>
        <v>-0.19999999999999996</v>
      </c>
      <c r="AR7" s="266">
        <f t="shared" si="6"/>
        <v>0.40000000000000036</v>
      </c>
      <c r="AS7" s="266">
        <f t="shared" si="7"/>
        <v>0.20000000000000018</v>
      </c>
      <c r="AT7" s="266">
        <f t="shared" si="8"/>
        <v>4</v>
      </c>
      <c r="AU7" s="266">
        <f t="shared" si="9"/>
        <v>-0.4</v>
      </c>
      <c r="AV7" s="266">
        <f t="shared" si="10"/>
        <v>0.8</v>
      </c>
      <c r="AW7" s="266">
        <f t="shared" si="11"/>
        <v>0.60000000000000009</v>
      </c>
      <c r="AX7" s="266">
        <f t="shared" si="12"/>
        <v>-7.6000000000000014</v>
      </c>
      <c r="AY7" s="266">
        <f t="shared" si="13"/>
        <v>0</v>
      </c>
      <c r="AZ7" s="266">
        <f t="shared" si="14"/>
        <v>-2.2000000000000028</v>
      </c>
    </row>
    <row r="8" spans="1:52" s="3" customFormat="1" x14ac:dyDescent="0.2">
      <c r="B8" s="266">
        <v>6</v>
      </c>
      <c r="C8" s="266">
        <v>0.6</v>
      </c>
      <c r="D8" s="266">
        <v>2.6</v>
      </c>
      <c r="E8" s="266">
        <v>1</v>
      </c>
      <c r="F8" s="266">
        <v>3.2</v>
      </c>
      <c r="G8" s="266">
        <f t="shared" si="1"/>
        <v>4.2</v>
      </c>
      <c r="H8" s="266">
        <v>10.199999999999999</v>
      </c>
      <c r="I8" s="266">
        <v>0.4</v>
      </c>
      <c r="J8" s="266">
        <v>1.8</v>
      </c>
      <c r="K8" s="266">
        <v>1.4</v>
      </c>
      <c r="L8" s="266">
        <v>37.200000000000003</v>
      </c>
      <c r="M8" s="266">
        <v>2</v>
      </c>
      <c r="N8" s="266">
        <v>60.4</v>
      </c>
      <c r="O8" s="266"/>
      <c r="P8" s="266">
        <v>6</v>
      </c>
      <c r="Q8" s="266">
        <v>1</v>
      </c>
      <c r="R8" s="266">
        <v>1</v>
      </c>
      <c r="S8" s="266">
        <v>0</v>
      </c>
      <c r="T8" s="266">
        <v>7</v>
      </c>
      <c r="U8" s="266">
        <f t="shared" si="2"/>
        <v>7</v>
      </c>
      <c r="V8" s="266">
        <v>18</v>
      </c>
      <c r="W8" s="266">
        <v>0</v>
      </c>
      <c r="X8" s="266">
        <v>0</v>
      </c>
      <c r="Y8" s="266">
        <v>4</v>
      </c>
      <c r="Z8" s="266">
        <v>31</v>
      </c>
      <c r="AA8" s="266">
        <v>0</v>
      </c>
      <c r="AB8" s="266">
        <v>62</v>
      </c>
      <c r="AC8" s="266"/>
      <c r="AD8" s="266"/>
      <c r="AE8" s="266"/>
      <c r="AN8" s="266">
        <v>6</v>
      </c>
      <c r="AO8" s="266">
        <f t="shared" si="3"/>
        <v>0.4</v>
      </c>
      <c r="AP8" s="266">
        <f t="shared" si="4"/>
        <v>-1.6</v>
      </c>
      <c r="AQ8" s="266">
        <f t="shared" si="5"/>
        <v>-1</v>
      </c>
      <c r="AR8" s="266">
        <f t="shared" si="6"/>
        <v>3.8</v>
      </c>
      <c r="AS8" s="266">
        <f t="shared" si="7"/>
        <v>2.8</v>
      </c>
      <c r="AT8" s="266">
        <f t="shared" si="8"/>
        <v>7.8000000000000007</v>
      </c>
      <c r="AU8" s="266">
        <f t="shared" si="9"/>
        <v>-0.4</v>
      </c>
      <c r="AV8" s="266">
        <f t="shared" si="10"/>
        <v>-1.8</v>
      </c>
      <c r="AW8" s="266">
        <f t="shared" si="11"/>
        <v>2.6</v>
      </c>
      <c r="AX8" s="266">
        <f t="shared" si="12"/>
        <v>-6.2000000000000028</v>
      </c>
      <c r="AY8" s="266">
        <f t="shared" si="13"/>
        <v>-2</v>
      </c>
      <c r="AZ8" s="266">
        <f t="shared" si="14"/>
        <v>1.6000000000000014</v>
      </c>
    </row>
    <row r="9" spans="1:52" s="3" customFormat="1" x14ac:dyDescent="0.2">
      <c r="B9" s="266">
        <v>7</v>
      </c>
      <c r="C9" s="266">
        <v>1</v>
      </c>
      <c r="D9" s="266">
        <v>2.6</v>
      </c>
      <c r="E9" s="266">
        <v>1</v>
      </c>
      <c r="F9" s="266">
        <v>7.8</v>
      </c>
      <c r="G9" s="266">
        <f t="shared" si="1"/>
        <v>8.8000000000000007</v>
      </c>
      <c r="H9" s="266">
        <v>12.4</v>
      </c>
      <c r="I9" s="266">
        <v>0.6</v>
      </c>
      <c r="J9" s="266">
        <v>0</v>
      </c>
      <c r="K9" s="266">
        <v>2</v>
      </c>
      <c r="L9" s="266">
        <v>32.200000000000003</v>
      </c>
      <c r="M9" s="266">
        <v>2.4</v>
      </c>
      <c r="N9" s="266">
        <v>62</v>
      </c>
      <c r="O9" s="266"/>
      <c r="P9" s="266">
        <v>7</v>
      </c>
      <c r="Q9" s="266">
        <v>3</v>
      </c>
      <c r="R9" s="266">
        <v>1</v>
      </c>
      <c r="S9" s="266">
        <v>2</v>
      </c>
      <c r="T9" s="266">
        <v>14</v>
      </c>
      <c r="U9" s="266">
        <f t="shared" si="2"/>
        <v>16</v>
      </c>
      <c r="V9" s="266">
        <v>5</v>
      </c>
      <c r="W9" s="266">
        <v>0</v>
      </c>
      <c r="X9" s="266">
        <v>0</v>
      </c>
      <c r="Y9" s="266">
        <v>3</v>
      </c>
      <c r="Z9" s="266">
        <v>29</v>
      </c>
      <c r="AA9" s="266">
        <v>1</v>
      </c>
      <c r="AB9" s="266">
        <v>58</v>
      </c>
      <c r="AC9" s="266"/>
      <c r="AD9" s="266"/>
      <c r="AE9" s="266"/>
      <c r="AN9" s="266">
        <v>7</v>
      </c>
      <c r="AO9" s="266">
        <f t="shared" si="3"/>
        <v>2</v>
      </c>
      <c r="AP9" s="266">
        <f t="shared" si="4"/>
        <v>-1.6</v>
      </c>
      <c r="AQ9" s="266">
        <f t="shared" si="5"/>
        <v>1</v>
      </c>
      <c r="AR9" s="266">
        <f t="shared" si="6"/>
        <v>6.2</v>
      </c>
      <c r="AS9" s="266">
        <f t="shared" si="7"/>
        <v>7.1999999999999993</v>
      </c>
      <c r="AT9" s="266">
        <f t="shared" si="8"/>
        <v>-7.4</v>
      </c>
      <c r="AU9" s="266">
        <f t="shared" si="9"/>
        <v>-0.6</v>
      </c>
      <c r="AV9" s="266">
        <f t="shared" si="10"/>
        <v>0</v>
      </c>
      <c r="AW9" s="266">
        <f t="shared" si="11"/>
        <v>1</v>
      </c>
      <c r="AX9" s="266">
        <f t="shared" si="12"/>
        <v>-3.2000000000000028</v>
      </c>
      <c r="AY9" s="266">
        <f t="shared" si="13"/>
        <v>-1.4</v>
      </c>
      <c r="AZ9" s="266">
        <f t="shared" si="14"/>
        <v>-4</v>
      </c>
    </row>
    <row r="10" spans="1:52" s="3" customFormat="1" x14ac:dyDescent="0.2">
      <c r="B10" s="266">
        <v>8</v>
      </c>
      <c r="C10" s="266">
        <v>0.4</v>
      </c>
      <c r="D10" s="266">
        <v>0.8</v>
      </c>
      <c r="E10" s="266">
        <v>1.8</v>
      </c>
      <c r="F10" s="266">
        <v>7.4</v>
      </c>
      <c r="G10" s="266">
        <f t="shared" si="1"/>
        <v>9.2000000000000011</v>
      </c>
      <c r="H10" s="266">
        <v>8.4</v>
      </c>
      <c r="I10" s="266">
        <v>1.4</v>
      </c>
      <c r="J10" s="266">
        <v>0</v>
      </c>
      <c r="K10" s="266">
        <v>2.2000000000000002</v>
      </c>
      <c r="L10" s="266">
        <v>28.6</v>
      </c>
      <c r="M10" s="266">
        <v>2.4</v>
      </c>
      <c r="N10" s="266">
        <v>53.4</v>
      </c>
      <c r="O10" s="266"/>
      <c r="P10" s="266">
        <v>8</v>
      </c>
      <c r="Q10" s="266">
        <v>1</v>
      </c>
      <c r="R10" s="266">
        <v>3</v>
      </c>
      <c r="S10" s="266">
        <v>3</v>
      </c>
      <c r="T10" s="266">
        <v>9</v>
      </c>
      <c r="U10" s="266">
        <f t="shared" si="2"/>
        <v>12</v>
      </c>
      <c r="V10" s="266">
        <v>3</v>
      </c>
      <c r="W10" s="266">
        <v>2</v>
      </c>
      <c r="X10" s="266">
        <v>0</v>
      </c>
      <c r="Y10" s="266">
        <v>1</v>
      </c>
      <c r="Z10" s="266">
        <v>29</v>
      </c>
      <c r="AA10" s="266">
        <v>0</v>
      </c>
      <c r="AB10" s="266">
        <v>51</v>
      </c>
      <c r="AC10" s="266"/>
      <c r="AD10" s="266"/>
      <c r="AE10" s="266"/>
      <c r="AN10" s="266">
        <v>8</v>
      </c>
      <c r="AO10" s="266">
        <f t="shared" si="3"/>
        <v>0.6</v>
      </c>
      <c r="AP10" s="266">
        <f t="shared" si="4"/>
        <v>2.2000000000000002</v>
      </c>
      <c r="AQ10" s="266">
        <f t="shared" si="5"/>
        <v>1.2</v>
      </c>
      <c r="AR10" s="266">
        <f t="shared" si="6"/>
        <v>1.5999999999999996</v>
      </c>
      <c r="AS10" s="266">
        <f t="shared" si="7"/>
        <v>2.7999999999999989</v>
      </c>
      <c r="AT10" s="266">
        <f t="shared" si="8"/>
        <v>-5.4</v>
      </c>
      <c r="AU10" s="266">
        <f t="shared" si="9"/>
        <v>0.60000000000000009</v>
      </c>
      <c r="AV10" s="266">
        <f t="shared" si="10"/>
        <v>0</v>
      </c>
      <c r="AW10" s="266">
        <f t="shared" si="11"/>
        <v>-1.2000000000000002</v>
      </c>
      <c r="AX10" s="266">
        <f t="shared" si="12"/>
        <v>0.39999999999999858</v>
      </c>
      <c r="AY10" s="266">
        <f t="shared" si="13"/>
        <v>-2.4</v>
      </c>
      <c r="AZ10" s="266">
        <f t="shared" si="14"/>
        <v>-2.3999999999999986</v>
      </c>
    </row>
    <row r="11" spans="1:52" s="3" customFormat="1" x14ac:dyDescent="0.2">
      <c r="B11" s="266">
        <v>9</v>
      </c>
      <c r="C11" s="266">
        <v>1</v>
      </c>
      <c r="D11" s="266">
        <v>3.2</v>
      </c>
      <c r="E11" s="266">
        <v>1.2</v>
      </c>
      <c r="F11" s="266">
        <v>5.6</v>
      </c>
      <c r="G11" s="266">
        <f t="shared" si="1"/>
        <v>6.8</v>
      </c>
      <c r="H11" s="266">
        <v>10</v>
      </c>
      <c r="I11" s="266">
        <v>1.6</v>
      </c>
      <c r="J11" s="266">
        <v>0</v>
      </c>
      <c r="K11" s="266">
        <v>3.4</v>
      </c>
      <c r="L11" s="266">
        <v>32</v>
      </c>
      <c r="M11" s="266">
        <v>2.2000000000000002</v>
      </c>
      <c r="N11" s="266">
        <v>60.2</v>
      </c>
      <c r="O11" s="266"/>
      <c r="P11" s="266">
        <v>9</v>
      </c>
      <c r="Q11" s="266">
        <v>1</v>
      </c>
      <c r="R11" s="266">
        <v>1</v>
      </c>
      <c r="S11" s="266">
        <v>0</v>
      </c>
      <c r="T11" s="266">
        <v>5</v>
      </c>
      <c r="U11" s="266">
        <f t="shared" si="2"/>
        <v>5</v>
      </c>
      <c r="V11" s="266">
        <v>8</v>
      </c>
      <c r="W11" s="266">
        <v>0</v>
      </c>
      <c r="X11" s="266">
        <v>0</v>
      </c>
      <c r="Y11" s="266">
        <v>1</v>
      </c>
      <c r="Z11" s="266">
        <v>31</v>
      </c>
      <c r="AA11" s="266">
        <v>1</v>
      </c>
      <c r="AB11" s="266">
        <v>48</v>
      </c>
      <c r="AC11" s="266"/>
      <c r="AD11" s="266"/>
      <c r="AE11" s="266"/>
      <c r="AN11" s="266">
        <v>9</v>
      </c>
      <c r="AO11" s="266">
        <f t="shared" si="3"/>
        <v>0</v>
      </c>
      <c r="AP11" s="266">
        <f t="shared" si="4"/>
        <v>-2.2000000000000002</v>
      </c>
      <c r="AQ11" s="266">
        <f t="shared" si="5"/>
        <v>-1.2</v>
      </c>
      <c r="AR11" s="266">
        <f t="shared" si="6"/>
        <v>-0.59999999999999964</v>
      </c>
      <c r="AS11" s="266">
        <f t="shared" si="7"/>
        <v>-1.7999999999999998</v>
      </c>
      <c r="AT11" s="266">
        <f t="shared" si="8"/>
        <v>-2</v>
      </c>
      <c r="AU11" s="266">
        <f t="shared" si="9"/>
        <v>-1.6</v>
      </c>
      <c r="AV11" s="266">
        <f t="shared" si="10"/>
        <v>0</v>
      </c>
      <c r="AW11" s="266">
        <f t="shared" si="11"/>
        <v>-2.4</v>
      </c>
      <c r="AX11" s="266">
        <f t="shared" si="12"/>
        <v>-1</v>
      </c>
      <c r="AY11" s="266">
        <f t="shared" si="13"/>
        <v>-1.2000000000000002</v>
      </c>
      <c r="AZ11" s="266">
        <f t="shared" si="14"/>
        <v>-12.200000000000003</v>
      </c>
    </row>
    <row r="12" spans="1:52" s="3" customFormat="1" x14ac:dyDescent="0.2">
      <c r="B12" s="266">
        <v>10</v>
      </c>
      <c r="C12" s="266">
        <v>0.4</v>
      </c>
      <c r="D12" s="266">
        <v>1.8</v>
      </c>
      <c r="E12" s="266">
        <v>1.2</v>
      </c>
      <c r="F12" s="266">
        <v>8.6</v>
      </c>
      <c r="G12" s="266">
        <f t="shared" si="1"/>
        <v>9.7999999999999989</v>
      </c>
      <c r="H12" s="266">
        <v>7.6</v>
      </c>
      <c r="I12" s="266">
        <v>1.6</v>
      </c>
      <c r="J12" s="266">
        <v>0</v>
      </c>
      <c r="K12" s="266">
        <v>2.8</v>
      </c>
      <c r="L12" s="266">
        <v>30.6</v>
      </c>
      <c r="M12" s="266">
        <v>2</v>
      </c>
      <c r="N12" s="266">
        <v>56.6</v>
      </c>
      <c r="O12" s="266"/>
      <c r="P12" s="266">
        <v>10</v>
      </c>
      <c r="Q12" s="266">
        <v>0</v>
      </c>
      <c r="R12" s="266">
        <v>1</v>
      </c>
      <c r="S12" s="266">
        <v>1</v>
      </c>
      <c r="T12" s="266">
        <v>8</v>
      </c>
      <c r="U12" s="266">
        <f t="shared" si="2"/>
        <v>9</v>
      </c>
      <c r="V12" s="266">
        <v>5</v>
      </c>
      <c r="W12" s="266">
        <v>2</v>
      </c>
      <c r="X12" s="266">
        <v>0</v>
      </c>
      <c r="Y12" s="266">
        <v>0</v>
      </c>
      <c r="Z12" s="266">
        <v>18</v>
      </c>
      <c r="AA12" s="266">
        <v>2</v>
      </c>
      <c r="AB12" s="266">
        <v>37</v>
      </c>
      <c r="AC12" s="266"/>
      <c r="AD12" s="266"/>
      <c r="AE12" s="266"/>
      <c r="AN12" s="266">
        <v>10</v>
      </c>
      <c r="AO12" s="266">
        <f t="shared" si="3"/>
        <v>-0.4</v>
      </c>
      <c r="AP12" s="266">
        <f t="shared" si="4"/>
        <v>-0.8</v>
      </c>
      <c r="AQ12" s="266">
        <f t="shared" si="5"/>
        <v>-0.19999999999999996</v>
      </c>
      <c r="AR12" s="266">
        <f t="shared" si="6"/>
        <v>-0.59999999999999964</v>
      </c>
      <c r="AS12" s="266">
        <f t="shared" si="7"/>
        <v>-0.79999999999999893</v>
      </c>
      <c r="AT12" s="266">
        <f t="shared" si="8"/>
        <v>-2.5999999999999996</v>
      </c>
      <c r="AU12" s="266">
        <f t="shared" si="9"/>
        <v>0.39999999999999991</v>
      </c>
      <c r="AV12" s="266">
        <f t="shared" si="10"/>
        <v>0</v>
      </c>
      <c r="AW12" s="266">
        <f t="shared" si="11"/>
        <v>-2.8</v>
      </c>
      <c r="AX12" s="266">
        <f t="shared" si="12"/>
        <v>-12.600000000000001</v>
      </c>
      <c r="AY12" s="266">
        <f t="shared" si="13"/>
        <v>0</v>
      </c>
      <c r="AZ12" s="266">
        <f t="shared" si="14"/>
        <v>-19.600000000000001</v>
      </c>
    </row>
    <row r="13" spans="1:52" s="3" customFormat="1" x14ac:dyDescent="0.2">
      <c r="B13" s="266">
        <v>11</v>
      </c>
      <c r="C13" s="266">
        <v>0.8</v>
      </c>
      <c r="D13" s="266">
        <v>2</v>
      </c>
      <c r="E13" s="266">
        <v>1.6</v>
      </c>
      <c r="F13" s="266">
        <v>8.1999999999999993</v>
      </c>
      <c r="G13" s="266">
        <f t="shared" si="1"/>
        <v>9.7999999999999989</v>
      </c>
      <c r="H13" s="266">
        <v>5.6</v>
      </c>
      <c r="I13" s="266">
        <v>1.4</v>
      </c>
      <c r="J13" s="266">
        <v>0</v>
      </c>
      <c r="K13" s="266">
        <v>2.8</v>
      </c>
      <c r="L13" s="266">
        <v>29.8</v>
      </c>
      <c r="M13" s="266">
        <v>2.2000000000000002</v>
      </c>
      <c r="N13" s="266">
        <v>54.4</v>
      </c>
      <c r="O13" s="266"/>
      <c r="P13" s="266">
        <v>11</v>
      </c>
      <c r="Q13" s="266">
        <v>1</v>
      </c>
      <c r="R13" s="266">
        <v>0</v>
      </c>
      <c r="S13" s="266">
        <v>4</v>
      </c>
      <c r="T13" s="266">
        <v>11</v>
      </c>
      <c r="U13" s="266">
        <f t="shared" si="2"/>
        <v>15</v>
      </c>
      <c r="V13" s="266">
        <v>11</v>
      </c>
      <c r="W13" s="266">
        <v>1</v>
      </c>
      <c r="X13" s="266">
        <v>0</v>
      </c>
      <c r="Y13" s="266">
        <v>0</v>
      </c>
      <c r="Z13" s="266">
        <v>23</v>
      </c>
      <c r="AA13" s="266">
        <v>1</v>
      </c>
      <c r="AB13" s="266">
        <v>52</v>
      </c>
      <c r="AC13" s="266"/>
      <c r="AD13" s="266"/>
      <c r="AE13" s="266"/>
      <c r="AN13" s="266">
        <v>11</v>
      </c>
      <c r="AO13" s="266">
        <f t="shared" si="3"/>
        <v>0.19999999999999996</v>
      </c>
      <c r="AP13" s="266">
        <f t="shared" si="4"/>
        <v>-2</v>
      </c>
      <c r="AQ13" s="266">
        <f t="shared" si="5"/>
        <v>2.4</v>
      </c>
      <c r="AR13" s="266">
        <f t="shared" si="6"/>
        <v>2.8000000000000007</v>
      </c>
      <c r="AS13" s="266">
        <f t="shared" si="7"/>
        <v>5.2000000000000011</v>
      </c>
      <c r="AT13" s="266">
        <f t="shared" si="8"/>
        <v>5.4</v>
      </c>
      <c r="AU13" s="266">
        <f t="shared" si="9"/>
        <v>-0.39999999999999991</v>
      </c>
      <c r="AV13" s="266">
        <f t="shared" si="10"/>
        <v>0</v>
      </c>
      <c r="AW13" s="266">
        <f t="shared" si="11"/>
        <v>-2.8</v>
      </c>
      <c r="AX13" s="266">
        <f t="shared" si="12"/>
        <v>-6.8000000000000007</v>
      </c>
      <c r="AY13" s="266">
        <f t="shared" si="13"/>
        <v>-1.2000000000000002</v>
      </c>
      <c r="AZ13" s="266">
        <f t="shared" si="14"/>
        <v>-2.3999999999999986</v>
      </c>
    </row>
    <row r="14" spans="1:52" s="3" customFormat="1" x14ac:dyDescent="0.2">
      <c r="B14" s="266">
        <v>12</v>
      </c>
      <c r="C14" s="266">
        <v>1.6</v>
      </c>
      <c r="D14" s="266">
        <v>1.8</v>
      </c>
      <c r="E14" s="266">
        <v>1.4</v>
      </c>
      <c r="F14" s="266">
        <v>10.199999999999999</v>
      </c>
      <c r="G14" s="266">
        <f t="shared" si="1"/>
        <v>11.6</v>
      </c>
      <c r="H14" s="266">
        <v>5.2</v>
      </c>
      <c r="I14" s="266">
        <v>0.6</v>
      </c>
      <c r="J14" s="266">
        <v>0</v>
      </c>
      <c r="K14" s="266">
        <v>2.4</v>
      </c>
      <c r="L14" s="266">
        <v>26.2</v>
      </c>
      <c r="M14" s="266">
        <v>5</v>
      </c>
      <c r="N14" s="266">
        <v>54.4</v>
      </c>
      <c r="O14" s="266"/>
      <c r="P14" s="266">
        <v>12</v>
      </c>
      <c r="Q14" s="266">
        <v>1</v>
      </c>
      <c r="R14" s="266">
        <v>0</v>
      </c>
      <c r="S14" s="266">
        <v>0</v>
      </c>
      <c r="T14" s="266">
        <v>1</v>
      </c>
      <c r="U14" s="266">
        <f t="shared" si="2"/>
        <v>1</v>
      </c>
      <c r="V14" s="266">
        <v>3</v>
      </c>
      <c r="W14" s="266">
        <v>3</v>
      </c>
      <c r="X14" s="266">
        <v>0</v>
      </c>
      <c r="Y14" s="266">
        <v>1</v>
      </c>
      <c r="Z14" s="266">
        <v>5</v>
      </c>
      <c r="AA14" s="266">
        <v>1</v>
      </c>
      <c r="AB14" s="266">
        <v>15</v>
      </c>
      <c r="AC14" s="266"/>
      <c r="AD14" s="266"/>
      <c r="AE14" s="266"/>
      <c r="AN14" s="266">
        <v>12</v>
      </c>
      <c r="AO14" s="266">
        <f t="shared" si="3"/>
        <v>-0.60000000000000009</v>
      </c>
      <c r="AP14" s="266">
        <f t="shared" si="4"/>
        <v>-1.8</v>
      </c>
      <c r="AQ14" s="266">
        <f t="shared" si="5"/>
        <v>-1.4</v>
      </c>
      <c r="AR14" s="266">
        <f t="shared" si="6"/>
        <v>-9.1999999999999993</v>
      </c>
      <c r="AS14" s="266">
        <f t="shared" si="7"/>
        <v>-10.6</v>
      </c>
      <c r="AT14" s="266">
        <f t="shared" si="8"/>
        <v>-2.2000000000000002</v>
      </c>
      <c r="AU14" s="266">
        <f t="shared" si="9"/>
        <v>2.4</v>
      </c>
      <c r="AV14" s="266">
        <f t="shared" si="10"/>
        <v>0</v>
      </c>
      <c r="AW14" s="266">
        <f t="shared" si="11"/>
        <v>-1.4</v>
      </c>
      <c r="AX14" s="266">
        <f t="shared" si="12"/>
        <v>-21.2</v>
      </c>
      <c r="AY14" s="266">
        <f t="shared" si="13"/>
        <v>-4</v>
      </c>
      <c r="AZ14" s="266">
        <f t="shared" si="14"/>
        <v>-39.4</v>
      </c>
    </row>
    <row r="15" spans="1:52" s="3" customFormat="1" x14ac:dyDescent="0.2">
      <c r="B15" s="266">
        <v>13</v>
      </c>
      <c r="C15" s="266">
        <v>0.6</v>
      </c>
      <c r="D15" s="266">
        <v>2</v>
      </c>
      <c r="E15" s="266">
        <v>2.2000000000000002</v>
      </c>
      <c r="F15" s="266">
        <v>9.6</v>
      </c>
      <c r="G15" s="266">
        <f t="shared" si="1"/>
        <v>11.8</v>
      </c>
      <c r="H15" s="266">
        <v>6.4</v>
      </c>
      <c r="I15" s="266">
        <v>1.4</v>
      </c>
      <c r="J15" s="266">
        <v>0</v>
      </c>
      <c r="K15" s="266">
        <v>2.8</v>
      </c>
      <c r="L15" s="266">
        <v>28.4</v>
      </c>
      <c r="M15" s="266">
        <v>1</v>
      </c>
      <c r="N15" s="266">
        <v>54.4</v>
      </c>
      <c r="O15" s="266"/>
      <c r="P15" s="266">
        <v>13</v>
      </c>
      <c r="Q15" s="266">
        <v>2</v>
      </c>
      <c r="R15" s="266">
        <v>0</v>
      </c>
      <c r="S15" s="266">
        <v>0</v>
      </c>
      <c r="T15" s="266">
        <v>2</v>
      </c>
      <c r="U15" s="266">
        <f t="shared" si="2"/>
        <v>2</v>
      </c>
      <c r="V15" s="266">
        <v>3</v>
      </c>
      <c r="W15" s="266">
        <v>1</v>
      </c>
      <c r="X15" s="266">
        <v>0</v>
      </c>
      <c r="Y15" s="266">
        <v>0</v>
      </c>
      <c r="Z15" s="266">
        <v>11</v>
      </c>
      <c r="AA15" s="266">
        <v>3</v>
      </c>
      <c r="AB15" s="266">
        <v>22</v>
      </c>
      <c r="AC15" s="266"/>
      <c r="AD15" s="266"/>
      <c r="AE15" s="266"/>
      <c r="AN15" s="266">
        <v>13</v>
      </c>
      <c r="AO15" s="266">
        <f t="shared" si="3"/>
        <v>1.4</v>
      </c>
      <c r="AP15" s="266">
        <f t="shared" si="4"/>
        <v>-2</v>
      </c>
      <c r="AQ15" s="266">
        <f t="shared" si="5"/>
        <v>-2.2000000000000002</v>
      </c>
      <c r="AR15" s="266">
        <f t="shared" si="6"/>
        <v>-7.6</v>
      </c>
      <c r="AS15" s="266">
        <f t="shared" si="7"/>
        <v>-9.8000000000000007</v>
      </c>
      <c r="AT15" s="266">
        <f t="shared" si="8"/>
        <v>-3.4000000000000004</v>
      </c>
      <c r="AU15" s="266">
        <f t="shared" si="9"/>
        <v>-0.39999999999999991</v>
      </c>
      <c r="AV15" s="266">
        <f t="shared" si="10"/>
        <v>0</v>
      </c>
      <c r="AW15" s="266">
        <f t="shared" si="11"/>
        <v>-2.8</v>
      </c>
      <c r="AX15" s="266">
        <f t="shared" si="12"/>
        <v>-17.399999999999999</v>
      </c>
      <c r="AY15" s="266">
        <f t="shared" si="13"/>
        <v>2</v>
      </c>
      <c r="AZ15" s="266">
        <f t="shared" si="14"/>
        <v>-32.4</v>
      </c>
    </row>
    <row r="16" spans="1:52" s="3" customFormat="1" x14ac:dyDescent="0.2">
      <c r="B16" s="266">
        <v>14</v>
      </c>
      <c r="C16" s="266">
        <v>1.6</v>
      </c>
      <c r="D16" s="266">
        <v>1.4</v>
      </c>
      <c r="E16" s="266">
        <v>1.4</v>
      </c>
      <c r="F16" s="266">
        <v>12</v>
      </c>
      <c r="G16" s="266">
        <f t="shared" si="1"/>
        <v>13.4</v>
      </c>
      <c r="H16" s="266">
        <v>8.4</v>
      </c>
      <c r="I16" s="266">
        <v>1.2</v>
      </c>
      <c r="J16" s="266">
        <v>0</v>
      </c>
      <c r="K16" s="266">
        <v>3.4</v>
      </c>
      <c r="L16" s="266">
        <v>27.6</v>
      </c>
      <c r="M16" s="266">
        <v>1.2</v>
      </c>
      <c r="N16" s="266">
        <v>58.2</v>
      </c>
      <c r="O16" s="266"/>
      <c r="P16" s="266">
        <v>14</v>
      </c>
      <c r="Q16" s="266">
        <v>3</v>
      </c>
      <c r="R16" s="266">
        <v>1</v>
      </c>
      <c r="S16" s="266">
        <v>0</v>
      </c>
      <c r="T16" s="266">
        <v>2</v>
      </c>
      <c r="U16" s="266">
        <f t="shared" si="2"/>
        <v>2</v>
      </c>
      <c r="V16" s="266">
        <v>2</v>
      </c>
      <c r="W16" s="266">
        <v>0</v>
      </c>
      <c r="X16" s="266">
        <v>0</v>
      </c>
      <c r="Y16" s="266">
        <v>0</v>
      </c>
      <c r="Z16" s="266">
        <v>8</v>
      </c>
      <c r="AA16" s="266">
        <v>2</v>
      </c>
      <c r="AB16" s="266">
        <v>18</v>
      </c>
      <c r="AC16" s="266"/>
      <c r="AD16" s="266"/>
      <c r="AE16" s="266"/>
      <c r="AN16" s="266">
        <v>14</v>
      </c>
      <c r="AO16" s="266">
        <f t="shared" si="3"/>
        <v>1.4</v>
      </c>
      <c r="AP16" s="266">
        <f t="shared" si="4"/>
        <v>-0.39999999999999991</v>
      </c>
      <c r="AQ16" s="266">
        <f t="shared" si="5"/>
        <v>-1.4</v>
      </c>
      <c r="AR16" s="266">
        <f t="shared" si="6"/>
        <v>-10</v>
      </c>
      <c r="AS16" s="266">
        <f t="shared" si="7"/>
        <v>-11.4</v>
      </c>
      <c r="AT16" s="266">
        <f t="shared" si="8"/>
        <v>-6.4</v>
      </c>
      <c r="AU16" s="266">
        <f t="shared" si="9"/>
        <v>-1.2</v>
      </c>
      <c r="AV16" s="266">
        <f t="shared" si="10"/>
        <v>0</v>
      </c>
      <c r="AW16" s="266">
        <f t="shared" si="11"/>
        <v>-3.4</v>
      </c>
      <c r="AX16" s="266">
        <f t="shared" si="12"/>
        <v>-19.600000000000001</v>
      </c>
      <c r="AY16" s="266">
        <f t="shared" si="13"/>
        <v>0.8</v>
      </c>
      <c r="AZ16" s="266">
        <f t="shared" si="14"/>
        <v>-40.200000000000003</v>
      </c>
    </row>
    <row r="17" spans="2:52" s="3" customFormat="1" x14ac:dyDescent="0.2">
      <c r="B17" s="266">
        <v>15</v>
      </c>
      <c r="C17" s="266">
        <v>1.6</v>
      </c>
      <c r="D17" s="266">
        <v>2</v>
      </c>
      <c r="E17" s="266">
        <v>1.6</v>
      </c>
      <c r="F17" s="266">
        <v>11.4</v>
      </c>
      <c r="G17" s="266">
        <f t="shared" si="1"/>
        <v>13</v>
      </c>
      <c r="H17" s="266">
        <v>8.4</v>
      </c>
      <c r="I17" s="266">
        <v>1.2</v>
      </c>
      <c r="J17" s="266">
        <v>0</v>
      </c>
      <c r="K17" s="266">
        <v>4</v>
      </c>
      <c r="L17" s="266">
        <v>28.4</v>
      </c>
      <c r="M17" s="266">
        <v>2.4</v>
      </c>
      <c r="N17" s="266">
        <v>61</v>
      </c>
      <c r="O17" s="266"/>
      <c r="P17" s="266">
        <v>15</v>
      </c>
      <c r="Q17" s="266">
        <v>0</v>
      </c>
      <c r="R17" s="266">
        <v>0</v>
      </c>
      <c r="S17" s="266">
        <v>1</v>
      </c>
      <c r="T17" s="266">
        <v>6</v>
      </c>
      <c r="U17" s="266">
        <f t="shared" si="2"/>
        <v>7</v>
      </c>
      <c r="V17" s="266">
        <v>2</v>
      </c>
      <c r="W17" s="266">
        <v>0</v>
      </c>
      <c r="X17" s="266">
        <v>0</v>
      </c>
      <c r="Y17" s="266">
        <v>1</v>
      </c>
      <c r="Z17" s="266">
        <v>14</v>
      </c>
      <c r="AA17" s="266">
        <v>0</v>
      </c>
      <c r="AB17" s="266">
        <v>24</v>
      </c>
      <c r="AC17" s="266"/>
      <c r="AD17" s="266"/>
      <c r="AE17" s="266"/>
      <c r="AN17" s="266">
        <v>15</v>
      </c>
      <c r="AO17" s="266">
        <f t="shared" si="3"/>
        <v>-1.6</v>
      </c>
      <c r="AP17" s="266">
        <f t="shared" si="4"/>
        <v>-2</v>
      </c>
      <c r="AQ17" s="266">
        <f t="shared" si="5"/>
        <v>-0.60000000000000009</v>
      </c>
      <c r="AR17" s="266">
        <f t="shared" si="6"/>
        <v>-5.4</v>
      </c>
      <c r="AS17" s="266">
        <f t="shared" si="7"/>
        <v>-6</v>
      </c>
      <c r="AT17" s="266">
        <f t="shared" si="8"/>
        <v>-6.4</v>
      </c>
      <c r="AU17" s="266">
        <f t="shared" si="9"/>
        <v>-1.2</v>
      </c>
      <c r="AV17" s="266">
        <f t="shared" si="10"/>
        <v>0</v>
      </c>
      <c r="AW17" s="266">
        <f t="shared" si="11"/>
        <v>-3</v>
      </c>
      <c r="AX17" s="266">
        <f t="shared" si="12"/>
        <v>-14.399999999999999</v>
      </c>
      <c r="AY17" s="266">
        <f t="shared" si="13"/>
        <v>-2.4</v>
      </c>
      <c r="AZ17" s="266">
        <f t="shared" si="14"/>
        <v>-37</v>
      </c>
    </row>
    <row r="18" spans="2:52" s="3" customFormat="1" x14ac:dyDescent="0.2">
      <c r="B18" s="266">
        <v>16</v>
      </c>
      <c r="C18" s="266">
        <v>1.2</v>
      </c>
      <c r="D18" s="266">
        <v>1.4</v>
      </c>
      <c r="E18" s="266">
        <v>2.4</v>
      </c>
      <c r="F18" s="266">
        <v>12.8</v>
      </c>
      <c r="G18" s="266">
        <f t="shared" si="1"/>
        <v>15.200000000000001</v>
      </c>
      <c r="H18" s="266">
        <v>6.8</v>
      </c>
      <c r="I18" s="266">
        <v>0</v>
      </c>
      <c r="J18" s="266">
        <v>0</v>
      </c>
      <c r="K18" s="266">
        <v>3.6</v>
      </c>
      <c r="L18" s="266">
        <v>33</v>
      </c>
      <c r="M18" s="266">
        <v>2.4</v>
      </c>
      <c r="N18" s="266">
        <v>63.6</v>
      </c>
      <c r="O18" s="266"/>
      <c r="P18" s="266">
        <v>16</v>
      </c>
      <c r="Q18" s="266">
        <v>2</v>
      </c>
      <c r="R18" s="266">
        <v>2</v>
      </c>
      <c r="S18" s="266">
        <v>0</v>
      </c>
      <c r="T18" s="266">
        <v>5</v>
      </c>
      <c r="U18" s="266">
        <f t="shared" si="2"/>
        <v>5</v>
      </c>
      <c r="V18" s="266">
        <v>3</v>
      </c>
      <c r="W18" s="266">
        <v>0</v>
      </c>
      <c r="X18" s="266">
        <v>1</v>
      </c>
      <c r="Y18" s="266">
        <v>2</v>
      </c>
      <c r="Z18" s="266">
        <v>11</v>
      </c>
      <c r="AA18" s="266">
        <v>1</v>
      </c>
      <c r="AB18" s="266">
        <v>27</v>
      </c>
      <c r="AC18" s="266"/>
      <c r="AD18" s="266"/>
      <c r="AE18" s="266"/>
      <c r="AN18" s="266">
        <v>16</v>
      </c>
      <c r="AO18" s="266">
        <f t="shared" si="3"/>
        <v>0.8</v>
      </c>
      <c r="AP18" s="266">
        <f t="shared" si="4"/>
        <v>0.60000000000000009</v>
      </c>
      <c r="AQ18" s="266">
        <f t="shared" si="5"/>
        <v>-2.4</v>
      </c>
      <c r="AR18" s="266">
        <f t="shared" si="6"/>
        <v>-7.8000000000000007</v>
      </c>
      <c r="AS18" s="266">
        <f t="shared" si="7"/>
        <v>-10.200000000000001</v>
      </c>
      <c r="AT18" s="266">
        <f t="shared" si="8"/>
        <v>-3.8</v>
      </c>
      <c r="AU18" s="266">
        <f t="shared" si="9"/>
        <v>0</v>
      </c>
      <c r="AV18" s="266">
        <f t="shared" si="10"/>
        <v>1</v>
      </c>
      <c r="AW18" s="266">
        <f t="shared" si="11"/>
        <v>-1.6</v>
      </c>
      <c r="AX18" s="266">
        <f t="shared" si="12"/>
        <v>-22</v>
      </c>
      <c r="AY18" s="266">
        <f t="shared" si="13"/>
        <v>-1.4</v>
      </c>
      <c r="AZ18" s="266">
        <f t="shared" si="14"/>
        <v>-36.6</v>
      </c>
    </row>
    <row r="19" spans="2:52" s="3" customFormat="1" x14ac:dyDescent="0.2">
      <c r="B19" s="266">
        <v>17</v>
      </c>
      <c r="C19" s="266">
        <v>0.6</v>
      </c>
      <c r="D19" s="266">
        <v>2.8</v>
      </c>
      <c r="E19" s="266">
        <v>2.2000000000000002</v>
      </c>
      <c r="F19" s="266">
        <v>12.8</v>
      </c>
      <c r="G19" s="266">
        <f t="shared" si="1"/>
        <v>15</v>
      </c>
      <c r="H19" s="266">
        <v>8.6</v>
      </c>
      <c r="I19" s="266">
        <v>1.4</v>
      </c>
      <c r="J19" s="266">
        <v>0</v>
      </c>
      <c r="K19" s="266">
        <v>4.8</v>
      </c>
      <c r="L19" s="266">
        <v>27</v>
      </c>
      <c r="M19" s="266">
        <v>1.8</v>
      </c>
      <c r="N19" s="266">
        <v>62</v>
      </c>
      <c r="O19" s="266"/>
      <c r="P19" s="266">
        <v>17</v>
      </c>
      <c r="Q19" s="266">
        <v>0</v>
      </c>
      <c r="R19" s="266">
        <v>4</v>
      </c>
      <c r="S19" s="266">
        <v>0</v>
      </c>
      <c r="T19" s="266">
        <v>7</v>
      </c>
      <c r="U19" s="266">
        <f t="shared" si="2"/>
        <v>7</v>
      </c>
      <c r="V19" s="266">
        <v>5</v>
      </c>
      <c r="W19" s="266">
        <v>0</v>
      </c>
      <c r="X19" s="266">
        <v>0</v>
      </c>
      <c r="Y19" s="266">
        <v>1</v>
      </c>
      <c r="Z19" s="266">
        <v>8</v>
      </c>
      <c r="AA19" s="266">
        <v>0</v>
      </c>
      <c r="AB19" s="266">
        <v>25</v>
      </c>
      <c r="AC19" s="266"/>
      <c r="AD19" s="266"/>
      <c r="AE19" s="266"/>
      <c r="AN19" s="266">
        <v>17</v>
      </c>
      <c r="AO19" s="266">
        <f t="shared" si="3"/>
        <v>-0.6</v>
      </c>
      <c r="AP19" s="266">
        <f t="shared" si="4"/>
        <v>1.2000000000000002</v>
      </c>
      <c r="AQ19" s="266">
        <f t="shared" si="5"/>
        <v>-2.2000000000000002</v>
      </c>
      <c r="AR19" s="266">
        <f t="shared" si="6"/>
        <v>-5.8000000000000007</v>
      </c>
      <c r="AS19" s="266">
        <f t="shared" si="7"/>
        <v>-8</v>
      </c>
      <c r="AT19" s="266">
        <f t="shared" si="8"/>
        <v>-3.5999999999999996</v>
      </c>
      <c r="AU19" s="266">
        <f t="shared" si="9"/>
        <v>-1.4</v>
      </c>
      <c r="AV19" s="266">
        <f t="shared" si="10"/>
        <v>0</v>
      </c>
      <c r="AW19" s="266">
        <f t="shared" si="11"/>
        <v>-3.8</v>
      </c>
      <c r="AX19" s="266">
        <f t="shared" si="12"/>
        <v>-19</v>
      </c>
      <c r="AY19" s="266">
        <f t="shared" si="13"/>
        <v>-1.8</v>
      </c>
      <c r="AZ19" s="266">
        <f t="shared" si="14"/>
        <v>-37</v>
      </c>
    </row>
    <row r="20" spans="2:52" s="3" customFormat="1" x14ac:dyDescent="0.2">
      <c r="B20" s="266">
        <v>18</v>
      </c>
      <c r="C20" s="266">
        <v>1</v>
      </c>
      <c r="D20" s="266">
        <v>2.4</v>
      </c>
      <c r="E20" s="266">
        <v>2.6</v>
      </c>
      <c r="F20" s="266">
        <v>11.4</v>
      </c>
      <c r="G20" s="266">
        <f t="shared" si="1"/>
        <v>14</v>
      </c>
      <c r="H20" s="266">
        <v>6.2</v>
      </c>
      <c r="I20" s="266">
        <v>1</v>
      </c>
      <c r="J20" s="266">
        <v>0</v>
      </c>
      <c r="K20" s="266">
        <v>3</v>
      </c>
      <c r="L20" s="266">
        <v>31.6</v>
      </c>
      <c r="M20" s="266">
        <v>1.6</v>
      </c>
      <c r="N20" s="266">
        <v>60.8</v>
      </c>
      <c r="O20" s="266"/>
      <c r="P20" s="266">
        <v>18</v>
      </c>
      <c r="Q20" s="266">
        <v>2</v>
      </c>
      <c r="R20" s="266">
        <v>1</v>
      </c>
      <c r="S20" s="266">
        <v>0</v>
      </c>
      <c r="T20" s="266">
        <v>2</v>
      </c>
      <c r="U20" s="266">
        <f t="shared" si="2"/>
        <v>2</v>
      </c>
      <c r="V20" s="266">
        <v>2</v>
      </c>
      <c r="W20" s="266">
        <v>0</v>
      </c>
      <c r="X20" s="266">
        <v>0</v>
      </c>
      <c r="Y20" s="266">
        <v>1</v>
      </c>
      <c r="Z20" s="266">
        <v>14</v>
      </c>
      <c r="AA20" s="266">
        <v>0</v>
      </c>
      <c r="AB20" s="266">
        <v>22</v>
      </c>
      <c r="AC20" s="266"/>
      <c r="AD20" s="266"/>
      <c r="AE20" s="266"/>
      <c r="AN20" s="266">
        <v>18</v>
      </c>
      <c r="AO20" s="266">
        <f t="shared" si="3"/>
        <v>1</v>
      </c>
      <c r="AP20" s="266">
        <f t="shared" si="4"/>
        <v>-1.4</v>
      </c>
      <c r="AQ20" s="266">
        <f t="shared" si="5"/>
        <v>-2.6</v>
      </c>
      <c r="AR20" s="266">
        <f t="shared" si="6"/>
        <v>-9.4</v>
      </c>
      <c r="AS20" s="266">
        <f t="shared" si="7"/>
        <v>-12</v>
      </c>
      <c r="AT20" s="266">
        <f t="shared" si="8"/>
        <v>-4.2</v>
      </c>
      <c r="AU20" s="266">
        <f t="shared" si="9"/>
        <v>-1</v>
      </c>
      <c r="AV20" s="266">
        <f t="shared" si="10"/>
        <v>0</v>
      </c>
      <c r="AW20" s="266">
        <f t="shared" si="11"/>
        <v>-2</v>
      </c>
      <c r="AX20" s="266">
        <f t="shared" si="12"/>
        <v>-17.600000000000001</v>
      </c>
      <c r="AY20" s="266">
        <f t="shared" si="13"/>
        <v>-1.6</v>
      </c>
      <c r="AZ20" s="266">
        <f t="shared" si="14"/>
        <v>-38.799999999999997</v>
      </c>
    </row>
    <row r="21" spans="2:52" s="3" customFormat="1" x14ac:dyDescent="0.2">
      <c r="B21" s="266">
        <v>19</v>
      </c>
      <c r="C21" s="266">
        <v>1.8</v>
      </c>
      <c r="D21" s="266">
        <v>2.2000000000000002</v>
      </c>
      <c r="E21" s="266">
        <v>2.4</v>
      </c>
      <c r="F21" s="266">
        <v>11.8</v>
      </c>
      <c r="G21" s="266">
        <f t="shared" si="1"/>
        <v>14.200000000000001</v>
      </c>
      <c r="H21" s="266">
        <v>6.2</v>
      </c>
      <c r="I21" s="266">
        <v>1.6</v>
      </c>
      <c r="J21" s="266">
        <v>0.2</v>
      </c>
      <c r="K21" s="266">
        <v>2</v>
      </c>
      <c r="L21" s="266">
        <v>30.6</v>
      </c>
      <c r="M21" s="266">
        <v>1.2</v>
      </c>
      <c r="N21" s="266">
        <v>60</v>
      </c>
      <c r="O21" s="266"/>
      <c r="P21" s="266">
        <v>19</v>
      </c>
      <c r="Q21" s="266">
        <v>0</v>
      </c>
      <c r="R21" s="266">
        <v>1</v>
      </c>
      <c r="S21" s="266">
        <v>0</v>
      </c>
      <c r="T21" s="266">
        <v>3</v>
      </c>
      <c r="U21" s="266">
        <f t="shared" si="2"/>
        <v>3</v>
      </c>
      <c r="V21" s="266">
        <v>5</v>
      </c>
      <c r="W21" s="266">
        <v>1</v>
      </c>
      <c r="X21" s="266">
        <v>0</v>
      </c>
      <c r="Y21" s="266">
        <v>1</v>
      </c>
      <c r="Z21" s="266">
        <v>14</v>
      </c>
      <c r="AA21" s="266">
        <v>0</v>
      </c>
      <c r="AB21" s="266">
        <v>25</v>
      </c>
      <c r="AC21" s="266"/>
      <c r="AD21" s="266"/>
      <c r="AE21" s="266"/>
      <c r="AN21" s="266">
        <v>19</v>
      </c>
      <c r="AO21" s="266">
        <f t="shared" si="3"/>
        <v>-1.8</v>
      </c>
      <c r="AP21" s="266">
        <f t="shared" si="4"/>
        <v>-1.2000000000000002</v>
      </c>
      <c r="AQ21" s="266">
        <f t="shared" si="5"/>
        <v>-2.4</v>
      </c>
      <c r="AR21" s="266">
        <f t="shared" si="6"/>
        <v>-8.8000000000000007</v>
      </c>
      <c r="AS21" s="266">
        <f t="shared" si="7"/>
        <v>-11.200000000000001</v>
      </c>
      <c r="AT21" s="266">
        <f t="shared" si="8"/>
        <v>-1.2000000000000002</v>
      </c>
      <c r="AU21" s="266">
        <f t="shared" si="9"/>
        <v>-0.60000000000000009</v>
      </c>
      <c r="AV21" s="266">
        <f t="shared" si="10"/>
        <v>-0.2</v>
      </c>
      <c r="AW21" s="266">
        <f t="shared" si="11"/>
        <v>-1</v>
      </c>
      <c r="AX21" s="266">
        <f t="shared" si="12"/>
        <v>-16.600000000000001</v>
      </c>
      <c r="AY21" s="266">
        <f t="shared" si="13"/>
        <v>-1.2</v>
      </c>
      <c r="AZ21" s="266">
        <f t="shared" si="14"/>
        <v>-35</v>
      </c>
    </row>
    <row r="22" spans="2:52" s="3" customFormat="1" x14ac:dyDescent="0.2">
      <c r="B22" s="266">
        <v>20</v>
      </c>
      <c r="C22" s="266">
        <v>1.6</v>
      </c>
      <c r="D22" s="266">
        <v>3.2</v>
      </c>
      <c r="E22" s="266">
        <v>2</v>
      </c>
      <c r="F22" s="266">
        <v>16</v>
      </c>
      <c r="G22" s="266">
        <f t="shared" si="1"/>
        <v>18</v>
      </c>
      <c r="H22" s="266">
        <v>7.8</v>
      </c>
      <c r="I22" s="266">
        <v>0.6</v>
      </c>
      <c r="J22" s="266">
        <v>0</v>
      </c>
      <c r="K22" s="266">
        <v>4.2</v>
      </c>
      <c r="L22" s="266">
        <v>28</v>
      </c>
      <c r="M22" s="266">
        <v>1.6</v>
      </c>
      <c r="N22" s="266">
        <v>65</v>
      </c>
      <c r="O22" s="266"/>
      <c r="P22" s="266">
        <v>20</v>
      </c>
      <c r="Q22" s="266">
        <v>1</v>
      </c>
      <c r="R22" s="266">
        <v>4</v>
      </c>
      <c r="S22" s="266">
        <v>3</v>
      </c>
      <c r="T22" s="266">
        <v>11</v>
      </c>
      <c r="U22" s="266">
        <f t="shared" si="2"/>
        <v>14</v>
      </c>
      <c r="V22" s="266">
        <v>1</v>
      </c>
      <c r="W22" s="266">
        <v>0</v>
      </c>
      <c r="X22" s="266">
        <v>0</v>
      </c>
      <c r="Y22" s="266">
        <v>2</v>
      </c>
      <c r="Z22" s="266">
        <v>19</v>
      </c>
      <c r="AA22" s="266">
        <v>0</v>
      </c>
      <c r="AB22" s="266">
        <v>41</v>
      </c>
      <c r="AC22" s="266"/>
      <c r="AD22" s="266"/>
      <c r="AE22" s="266"/>
      <c r="AN22" s="266">
        <v>20</v>
      </c>
      <c r="AO22" s="266">
        <f t="shared" si="3"/>
        <v>-0.60000000000000009</v>
      </c>
      <c r="AP22" s="266">
        <f t="shared" si="4"/>
        <v>0.79999999999999982</v>
      </c>
      <c r="AQ22" s="266">
        <f t="shared" si="5"/>
        <v>1</v>
      </c>
      <c r="AR22" s="266">
        <f t="shared" si="6"/>
        <v>-5</v>
      </c>
      <c r="AS22" s="266">
        <f t="shared" si="7"/>
        <v>-4</v>
      </c>
      <c r="AT22" s="266">
        <f t="shared" si="8"/>
        <v>-6.8</v>
      </c>
      <c r="AU22" s="266">
        <f t="shared" si="9"/>
        <v>-0.6</v>
      </c>
      <c r="AV22" s="266">
        <f t="shared" si="10"/>
        <v>0</v>
      </c>
      <c r="AW22" s="266">
        <f t="shared" si="11"/>
        <v>-2.2000000000000002</v>
      </c>
      <c r="AX22" s="266">
        <f t="shared" si="12"/>
        <v>-9</v>
      </c>
      <c r="AY22" s="266">
        <f t="shared" si="13"/>
        <v>-1.6</v>
      </c>
      <c r="AZ22" s="266">
        <f t="shared" si="14"/>
        <v>-24</v>
      </c>
    </row>
    <row r="23" spans="2:52" s="3" customFormat="1" x14ac:dyDescent="0.2">
      <c r="B23" s="266">
        <v>21</v>
      </c>
      <c r="C23" s="266">
        <v>0.8</v>
      </c>
      <c r="D23" s="266">
        <v>3.2</v>
      </c>
      <c r="E23" s="266">
        <v>3</v>
      </c>
      <c r="F23" s="266">
        <v>11.6</v>
      </c>
      <c r="G23" s="266">
        <f t="shared" si="1"/>
        <v>14.6</v>
      </c>
      <c r="H23" s="266">
        <v>6.8</v>
      </c>
      <c r="I23" s="266">
        <v>0.8</v>
      </c>
      <c r="J23" s="266">
        <v>1</v>
      </c>
      <c r="K23" s="266">
        <v>3.4</v>
      </c>
      <c r="L23" s="266">
        <v>30.6</v>
      </c>
      <c r="M23" s="266">
        <v>0.6</v>
      </c>
      <c r="N23" s="266">
        <v>61.8</v>
      </c>
      <c r="O23" s="266"/>
      <c r="P23" s="266">
        <v>21</v>
      </c>
      <c r="Q23" s="266">
        <v>2</v>
      </c>
      <c r="R23" s="266">
        <v>1</v>
      </c>
      <c r="S23" s="266">
        <v>2</v>
      </c>
      <c r="T23" s="266">
        <v>20</v>
      </c>
      <c r="U23" s="266">
        <f t="shared" si="2"/>
        <v>22</v>
      </c>
      <c r="V23" s="266">
        <v>11</v>
      </c>
      <c r="W23" s="266">
        <v>1</v>
      </c>
      <c r="X23" s="266">
        <v>0</v>
      </c>
      <c r="Y23" s="266">
        <v>7</v>
      </c>
      <c r="Z23" s="266">
        <v>26</v>
      </c>
      <c r="AA23" s="266">
        <v>2</v>
      </c>
      <c r="AB23" s="266">
        <v>72</v>
      </c>
      <c r="AC23" s="266"/>
      <c r="AD23" s="266"/>
      <c r="AE23" s="266"/>
      <c r="AN23" s="266">
        <v>21</v>
      </c>
      <c r="AO23" s="269">
        <f t="shared" si="3"/>
        <v>1.2</v>
      </c>
      <c r="AP23" s="269">
        <f t="shared" si="4"/>
        <v>-2.2000000000000002</v>
      </c>
      <c r="AQ23" s="269">
        <f t="shared" si="5"/>
        <v>-1</v>
      </c>
      <c r="AR23" s="269">
        <f t="shared" si="6"/>
        <v>8.4</v>
      </c>
      <c r="AS23" s="269">
        <f t="shared" si="7"/>
        <v>7.4</v>
      </c>
      <c r="AT23" s="269">
        <f t="shared" si="8"/>
        <v>4.2</v>
      </c>
      <c r="AU23" s="269">
        <f t="shared" si="9"/>
        <v>0.19999999999999996</v>
      </c>
      <c r="AV23" s="269">
        <f t="shared" si="10"/>
        <v>-1</v>
      </c>
      <c r="AW23" s="269">
        <f t="shared" si="11"/>
        <v>3.6</v>
      </c>
      <c r="AX23" s="269">
        <f t="shared" si="12"/>
        <v>-4.6000000000000014</v>
      </c>
      <c r="AY23" s="269">
        <f t="shared" si="13"/>
        <v>1.4</v>
      </c>
      <c r="AZ23" s="269">
        <f t="shared" si="14"/>
        <v>10.200000000000003</v>
      </c>
    </row>
    <row r="24" spans="2:52" s="3" customFormat="1" x14ac:dyDescent="0.2">
      <c r="B24" s="266">
        <v>22</v>
      </c>
      <c r="C24" s="266">
        <v>1</v>
      </c>
      <c r="D24" s="266">
        <v>2.8</v>
      </c>
      <c r="E24" s="266">
        <v>1.6</v>
      </c>
      <c r="F24" s="266">
        <v>12.6</v>
      </c>
      <c r="G24" s="266">
        <f t="shared" si="1"/>
        <v>14.2</v>
      </c>
      <c r="H24" s="266">
        <v>9.1999999999999993</v>
      </c>
      <c r="I24" s="266">
        <v>1.2</v>
      </c>
      <c r="J24" s="266">
        <v>0</v>
      </c>
      <c r="K24" s="266">
        <v>2.8</v>
      </c>
      <c r="L24" s="266">
        <v>30.4</v>
      </c>
      <c r="M24" s="266">
        <v>1.2</v>
      </c>
      <c r="N24" s="266">
        <v>62.8</v>
      </c>
      <c r="O24" s="266"/>
      <c r="P24" s="266">
        <v>22</v>
      </c>
      <c r="Q24" s="266">
        <v>3</v>
      </c>
      <c r="R24" s="266">
        <v>0</v>
      </c>
      <c r="S24" s="266">
        <v>3</v>
      </c>
      <c r="T24" s="266">
        <v>18</v>
      </c>
      <c r="U24" s="266">
        <f t="shared" si="2"/>
        <v>21</v>
      </c>
      <c r="V24" s="266">
        <v>5</v>
      </c>
      <c r="W24" s="266">
        <v>0</v>
      </c>
      <c r="X24" s="266">
        <v>0</v>
      </c>
      <c r="Y24" s="266">
        <v>5</v>
      </c>
      <c r="Z24" s="266">
        <v>17</v>
      </c>
      <c r="AA24" s="266">
        <v>1</v>
      </c>
      <c r="AB24" s="266">
        <v>52</v>
      </c>
      <c r="AC24" s="266"/>
      <c r="AD24" s="266"/>
      <c r="AE24" s="266"/>
      <c r="AN24" s="266">
        <v>22</v>
      </c>
      <c r="AO24" s="266">
        <f t="shared" si="3"/>
        <v>2</v>
      </c>
      <c r="AP24" s="266">
        <f t="shared" si="4"/>
        <v>-2.8</v>
      </c>
      <c r="AQ24" s="266">
        <f t="shared" si="5"/>
        <v>1.4</v>
      </c>
      <c r="AR24" s="266">
        <f t="shared" si="6"/>
        <v>5.4</v>
      </c>
      <c r="AS24" s="266">
        <f t="shared" si="7"/>
        <v>6.8000000000000007</v>
      </c>
      <c r="AT24" s="266">
        <f t="shared" si="8"/>
        <v>-4.1999999999999993</v>
      </c>
      <c r="AU24" s="266">
        <f t="shared" si="9"/>
        <v>-1.2</v>
      </c>
      <c r="AV24" s="266">
        <f t="shared" si="10"/>
        <v>0</v>
      </c>
      <c r="AW24" s="266">
        <f t="shared" si="11"/>
        <v>2.2000000000000002</v>
      </c>
      <c r="AX24" s="266">
        <f t="shared" si="12"/>
        <v>-13.399999999999999</v>
      </c>
      <c r="AY24" s="266">
        <f t="shared" si="13"/>
        <v>-0.19999999999999996</v>
      </c>
      <c r="AZ24" s="266">
        <f t="shared" si="14"/>
        <v>-10.799999999999997</v>
      </c>
    </row>
    <row r="25" spans="2:52" s="3" customFormat="1" x14ac:dyDescent="0.2">
      <c r="B25" s="266">
        <v>23</v>
      </c>
      <c r="C25" s="266">
        <v>1.6</v>
      </c>
      <c r="D25" s="266">
        <v>1.8</v>
      </c>
      <c r="E25" s="266">
        <v>1.8</v>
      </c>
      <c r="F25" s="266">
        <v>13.8</v>
      </c>
      <c r="G25" s="266">
        <f t="shared" si="1"/>
        <v>15.600000000000001</v>
      </c>
      <c r="H25" s="266">
        <v>8.6</v>
      </c>
      <c r="I25" s="266">
        <v>1</v>
      </c>
      <c r="J25" s="266">
        <v>0.2</v>
      </c>
      <c r="K25" s="266">
        <v>3.6</v>
      </c>
      <c r="L25" s="266">
        <v>33</v>
      </c>
      <c r="M25" s="266">
        <v>3</v>
      </c>
      <c r="N25" s="266">
        <v>68.400000000000006</v>
      </c>
      <c r="O25" s="266"/>
      <c r="P25" s="266">
        <v>23</v>
      </c>
      <c r="Q25" s="266">
        <v>1</v>
      </c>
      <c r="R25" s="266">
        <v>2</v>
      </c>
      <c r="S25" s="266">
        <v>0</v>
      </c>
      <c r="T25" s="266">
        <v>11</v>
      </c>
      <c r="U25" s="266">
        <f t="shared" si="2"/>
        <v>11</v>
      </c>
      <c r="V25" s="266">
        <v>10</v>
      </c>
      <c r="W25" s="266">
        <v>1</v>
      </c>
      <c r="X25" s="266">
        <v>0</v>
      </c>
      <c r="Y25" s="266">
        <v>3</v>
      </c>
      <c r="Z25" s="266">
        <v>15</v>
      </c>
      <c r="AA25" s="266">
        <v>0</v>
      </c>
      <c r="AB25" s="266">
        <v>43</v>
      </c>
      <c r="AC25" s="266"/>
      <c r="AD25" s="266"/>
      <c r="AE25" s="266"/>
      <c r="AN25" s="266">
        <v>23</v>
      </c>
      <c r="AO25" s="266">
        <f t="shared" si="3"/>
        <v>-0.60000000000000009</v>
      </c>
      <c r="AP25" s="266">
        <f t="shared" si="4"/>
        <v>0.19999999999999996</v>
      </c>
      <c r="AQ25" s="266">
        <f t="shared" si="5"/>
        <v>-1.8</v>
      </c>
      <c r="AR25" s="266">
        <f t="shared" si="6"/>
        <v>-2.8000000000000007</v>
      </c>
      <c r="AS25" s="266">
        <f t="shared" si="7"/>
        <v>-4.6000000000000014</v>
      </c>
      <c r="AT25" s="266">
        <f t="shared" si="8"/>
        <v>1.4000000000000004</v>
      </c>
      <c r="AU25" s="266">
        <f t="shared" si="9"/>
        <v>0</v>
      </c>
      <c r="AV25" s="266">
        <f t="shared" si="10"/>
        <v>-0.2</v>
      </c>
      <c r="AW25" s="266">
        <f t="shared" si="11"/>
        <v>-0.60000000000000009</v>
      </c>
      <c r="AX25" s="266">
        <f t="shared" si="12"/>
        <v>-18</v>
      </c>
      <c r="AY25" s="266">
        <f t="shared" si="13"/>
        <v>-3</v>
      </c>
      <c r="AZ25" s="266">
        <f t="shared" si="14"/>
        <v>-25.400000000000006</v>
      </c>
    </row>
    <row r="26" spans="2:52" s="3" customFormat="1" x14ac:dyDescent="0.2">
      <c r="B26" s="266">
        <v>24</v>
      </c>
      <c r="C26" s="266">
        <v>1.6</v>
      </c>
      <c r="D26" s="266">
        <v>3.4</v>
      </c>
      <c r="E26" s="266">
        <v>1.4</v>
      </c>
      <c r="F26" s="266">
        <v>12.4</v>
      </c>
      <c r="G26" s="266">
        <f t="shared" si="1"/>
        <v>13.8</v>
      </c>
      <c r="H26" s="266">
        <v>6.4</v>
      </c>
      <c r="I26" s="266">
        <v>1</v>
      </c>
      <c r="J26" s="266">
        <v>0.2</v>
      </c>
      <c r="K26" s="266">
        <v>2.8</v>
      </c>
      <c r="L26" s="266">
        <v>34.200000000000003</v>
      </c>
      <c r="M26" s="266">
        <v>2</v>
      </c>
      <c r="N26" s="266">
        <v>65.400000000000006</v>
      </c>
      <c r="O26" s="266"/>
      <c r="P26" s="266">
        <v>24</v>
      </c>
      <c r="Q26" s="266">
        <v>3</v>
      </c>
      <c r="R26" s="266">
        <v>2</v>
      </c>
      <c r="S26" s="266">
        <v>0</v>
      </c>
      <c r="T26" s="266">
        <v>4</v>
      </c>
      <c r="U26" s="266">
        <f t="shared" si="2"/>
        <v>4</v>
      </c>
      <c r="V26" s="266">
        <v>4</v>
      </c>
      <c r="W26" s="266">
        <v>0</v>
      </c>
      <c r="X26" s="266">
        <v>0</v>
      </c>
      <c r="Y26" s="266">
        <v>2</v>
      </c>
      <c r="Z26" s="266">
        <v>24</v>
      </c>
      <c r="AA26" s="266">
        <v>1</v>
      </c>
      <c r="AB26" s="266">
        <v>40</v>
      </c>
      <c r="AC26" s="266"/>
      <c r="AD26" s="266"/>
      <c r="AE26" s="266"/>
      <c r="AN26" s="266">
        <v>24</v>
      </c>
      <c r="AO26" s="266">
        <f t="shared" si="3"/>
        <v>1.4</v>
      </c>
      <c r="AP26" s="266">
        <f t="shared" si="4"/>
        <v>-1.4</v>
      </c>
      <c r="AQ26" s="266">
        <f t="shared" si="5"/>
        <v>-1.4</v>
      </c>
      <c r="AR26" s="266">
        <f t="shared" si="6"/>
        <v>-8.4</v>
      </c>
      <c r="AS26" s="266">
        <f t="shared" si="7"/>
        <v>-9.8000000000000007</v>
      </c>
      <c r="AT26" s="266">
        <f t="shared" si="8"/>
        <v>-2.4000000000000004</v>
      </c>
      <c r="AU26" s="266">
        <f t="shared" si="9"/>
        <v>-1</v>
      </c>
      <c r="AV26" s="266">
        <f t="shared" si="10"/>
        <v>-0.2</v>
      </c>
      <c r="AW26" s="266">
        <f t="shared" si="11"/>
        <v>-0.79999999999999982</v>
      </c>
      <c r="AX26" s="266">
        <f t="shared" si="12"/>
        <v>-10.200000000000003</v>
      </c>
      <c r="AY26" s="266">
        <f t="shared" si="13"/>
        <v>-1</v>
      </c>
      <c r="AZ26" s="266">
        <f t="shared" si="14"/>
        <v>-25.400000000000006</v>
      </c>
    </row>
    <row r="27" spans="2:52" x14ac:dyDescent="0.2">
      <c r="B27" s="266">
        <v>25</v>
      </c>
      <c r="C27" s="266">
        <v>1.4</v>
      </c>
      <c r="D27" s="266">
        <v>3.8</v>
      </c>
      <c r="E27" s="266">
        <v>2.2000000000000002</v>
      </c>
      <c r="F27" s="266">
        <v>16.8</v>
      </c>
      <c r="G27" s="266">
        <f t="shared" si="1"/>
        <v>19</v>
      </c>
      <c r="H27" s="266">
        <v>8.8000000000000007</v>
      </c>
      <c r="I27" s="266">
        <v>1</v>
      </c>
      <c r="J27" s="266">
        <v>0</v>
      </c>
      <c r="K27" s="266">
        <v>4.5999999999999996</v>
      </c>
      <c r="L27" s="266">
        <v>29.6</v>
      </c>
      <c r="M27" s="266">
        <v>2.8</v>
      </c>
      <c r="N27" s="266">
        <v>71</v>
      </c>
      <c r="P27" s="266">
        <v>25</v>
      </c>
      <c r="Q27" s="266">
        <v>0</v>
      </c>
      <c r="R27" s="266">
        <v>0</v>
      </c>
      <c r="S27" s="266">
        <v>1</v>
      </c>
      <c r="T27" s="266">
        <v>11</v>
      </c>
      <c r="U27" s="266">
        <f t="shared" si="2"/>
        <v>12</v>
      </c>
      <c r="V27" s="266">
        <v>6</v>
      </c>
      <c r="W27" s="266">
        <v>0</v>
      </c>
      <c r="X27" s="266">
        <v>0</v>
      </c>
      <c r="Y27" s="266">
        <v>1</v>
      </c>
      <c r="Z27" s="266">
        <v>22</v>
      </c>
      <c r="AA27" s="266">
        <v>2</v>
      </c>
      <c r="AB27" s="266">
        <v>43</v>
      </c>
      <c r="AN27" s="266">
        <v>25</v>
      </c>
      <c r="AO27" s="266">
        <f t="shared" si="3"/>
        <v>-1.4</v>
      </c>
      <c r="AP27" s="266">
        <f t="shared" si="4"/>
        <v>-3.8</v>
      </c>
      <c r="AQ27" s="266">
        <f t="shared" si="5"/>
        <v>-1.2000000000000002</v>
      </c>
      <c r="AR27" s="266">
        <f t="shared" si="6"/>
        <v>-5.8000000000000007</v>
      </c>
      <c r="AS27" s="266">
        <f t="shared" si="7"/>
        <v>-7</v>
      </c>
      <c r="AT27" s="266">
        <f t="shared" si="8"/>
        <v>-2.8000000000000007</v>
      </c>
      <c r="AU27" s="266">
        <f t="shared" si="9"/>
        <v>-1</v>
      </c>
      <c r="AV27" s="266">
        <f t="shared" si="10"/>
        <v>0</v>
      </c>
      <c r="AW27" s="266">
        <f t="shared" si="11"/>
        <v>-3.5999999999999996</v>
      </c>
      <c r="AX27" s="266">
        <f t="shared" si="12"/>
        <v>-7.6000000000000014</v>
      </c>
      <c r="AY27" s="266">
        <f t="shared" si="13"/>
        <v>-0.79999999999999982</v>
      </c>
      <c r="AZ27" s="266">
        <f t="shared" si="14"/>
        <v>-28</v>
      </c>
    </row>
    <row r="28" spans="2:52" x14ac:dyDescent="0.2">
      <c r="B28" s="266">
        <v>26</v>
      </c>
      <c r="C28" s="266">
        <v>1.6</v>
      </c>
      <c r="D28" s="266">
        <v>2.8</v>
      </c>
      <c r="E28" s="266">
        <v>3.4</v>
      </c>
      <c r="F28" s="266">
        <v>13.2</v>
      </c>
      <c r="G28" s="266">
        <f t="shared" si="1"/>
        <v>16.599999999999998</v>
      </c>
      <c r="H28" s="266">
        <v>8.6</v>
      </c>
      <c r="I28" s="266">
        <v>1</v>
      </c>
      <c r="J28" s="266">
        <v>0</v>
      </c>
      <c r="K28" s="266">
        <v>5.6</v>
      </c>
      <c r="L28" s="266">
        <v>33.200000000000003</v>
      </c>
      <c r="M28" s="266">
        <v>2.6</v>
      </c>
      <c r="N28" s="266">
        <v>72</v>
      </c>
      <c r="P28" s="266">
        <v>26</v>
      </c>
      <c r="Q28" s="266">
        <v>2</v>
      </c>
      <c r="R28" s="266">
        <v>1</v>
      </c>
      <c r="S28" s="266">
        <v>3</v>
      </c>
      <c r="T28" s="266">
        <v>10</v>
      </c>
      <c r="U28" s="266">
        <f t="shared" si="2"/>
        <v>13</v>
      </c>
      <c r="V28" s="266">
        <v>5</v>
      </c>
      <c r="W28" s="266">
        <v>1</v>
      </c>
      <c r="X28" s="266">
        <v>0</v>
      </c>
      <c r="Y28" s="266">
        <v>4</v>
      </c>
      <c r="Z28" s="266">
        <v>24</v>
      </c>
      <c r="AA28" s="266">
        <v>0</v>
      </c>
      <c r="AB28" s="266">
        <v>50</v>
      </c>
      <c r="AN28" s="266">
        <v>26</v>
      </c>
      <c r="AO28" s="266">
        <f t="shared" si="3"/>
        <v>0.39999999999999991</v>
      </c>
      <c r="AP28" s="266">
        <f t="shared" si="4"/>
        <v>-1.7999999999999998</v>
      </c>
      <c r="AQ28" s="266">
        <f t="shared" si="5"/>
        <v>-0.39999999999999991</v>
      </c>
      <c r="AR28" s="266">
        <f t="shared" si="6"/>
        <v>-3.1999999999999993</v>
      </c>
      <c r="AS28" s="266">
        <f t="shared" si="7"/>
        <v>-3.5999999999999979</v>
      </c>
      <c r="AT28" s="266">
        <f t="shared" si="8"/>
        <v>-3.5999999999999996</v>
      </c>
      <c r="AU28" s="266">
        <f t="shared" si="9"/>
        <v>0</v>
      </c>
      <c r="AV28" s="266">
        <f t="shared" si="10"/>
        <v>0</v>
      </c>
      <c r="AW28" s="266">
        <f t="shared" si="11"/>
        <v>-1.5999999999999996</v>
      </c>
      <c r="AX28" s="266">
        <f t="shared" si="12"/>
        <v>-9.2000000000000028</v>
      </c>
      <c r="AY28" s="266">
        <f t="shared" si="13"/>
        <v>-2.6</v>
      </c>
      <c r="AZ28" s="266">
        <f t="shared" si="14"/>
        <v>-22</v>
      </c>
    </row>
    <row r="29" spans="2:52" x14ac:dyDescent="0.2">
      <c r="B29" s="266">
        <v>27</v>
      </c>
      <c r="C29" s="266">
        <v>2.2000000000000002</v>
      </c>
      <c r="D29" s="266">
        <v>2.8</v>
      </c>
      <c r="E29" s="266">
        <v>2.2000000000000002</v>
      </c>
      <c r="F29" s="266">
        <v>19</v>
      </c>
      <c r="G29" s="266">
        <f t="shared" si="1"/>
        <v>21.2</v>
      </c>
      <c r="H29" s="266">
        <v>9.8000000000000007</v>
      </c>
      <c r="I29" s="266">
        <v>1.8</v>
      </c>
      <c r="J29" s="266">
        <v>0</v>
      </c>
      <c r="K29" s="266">
        <v>5.4</v>
      </c>
      <c r="L29" s="266">
        <v>35.200000000000003</v>
      </c>
      <c r="M29" s="266">
        <v>2.4</v>
      </c>
      <c r="N29" s="266">
        <v>80.8</v>
      </c>
      <c r="P29" s="266">
        <v>27</v>
      </c>
      <c r="Q29" s="266">
        <v>1</v>
      </c>
      <c r="R29" s="266">
        <v>4</v>
      </c>
      <c r="S29" s="266">
        <v>1</v>
      </c>
      <c r="T29" s="266">
        <v>8</v>
      </c>
      <c r="U29" s="266">
        <f t="shared" si="2"/>
        <v>9</v>
      </c>
      <c r="V29" s="266">
        <v>2</v>
      </c>
      <c r="W29" s="266">
        <v>3</v>
      </c>
      <c r="X29" s="266">
        <v>0</v>
      </c>
      <c r="Y29" s="266">
        <v>4</v>
      </c>
      <c r="Z29" s="266">
        <v>27</v>
      </c>
      <c r="AA29" s="266">
        <v>1</v>
      </c>
      <c r="AB29" s="266">
        <v>51</v>
      </c>
      <c r="AN29" s="266">
        <v>27</v>
      </c>
      <c r="AO29" s="266">
        <f t="shared" si="3"/>
        <v>-1.2000000000000002</v>
      </c>
      <c r="AP29" s="266">
        <f t="shared" si="4"/>
        <v>1.2000000000000002</v>
      </c>
      <c r="AQ29" s="266">
        <f t="shared" si="5"/>
        <v>-1.2000000000000002</v>
      </c>
      <c r="AR29" s="266">
        <f t="shared" si="6"/>
        <v>-11</v>
      </c>
      <c r="AS29" s="266">
        <f t="shared" si="7"/>
        <v>-12.2</v>
      </c>
      <c r="AT29" s="266">
        <f t="shared" si="8"/>
        <v>-7.8000000000000007</v>
      </c>
      <c r="AU29" s="266">
        <f t="shared" si="9"/>
        <v>1.2</v>
      </c>
      <c r="AV29" s="266">
        <f t="shared" si="10"/>
        <v>0</v>
      </c>
      <c r="AW29" s="266">
        <f t="shared" si="11"/>
        <v>-1.4000000000000004</v>
      </c>
      <c r="AX29" s="266">
        <f t="shared" si="12"/>
        <v>-8.2000000000000028</v>
      </c>
      <c r="AY29" s="266">
        <f t="shared" si="13"/>
        <v>-1.4</v>
      </c>
      <c r="AZ29" s="266">
        <f t="shared" si="14"/>
        <v>-29.799999999999997</v>
      </c>
    </row>
    <row r="30" spans="2:52" x14ac:dyDescent="0.2">
      <c r="B30" s="266">
        <v>28</v>
      </c>
      <c r="C30" s="266">
        <v>2.6</v>
      </c>
      <c r="D30" s="266">
        <v>4.4000000000000004</v>
      </c>
      <c r="E30" s="266">
        <v>2.2000000000000002</v>
      </c>
      <c r="F30" s="266">
        <v>19.600000000000001</v>
      </c>
      <c r="G30" s="266">
        <f t="shared" si="1"/>
        <v>21.8</v>
      </c>
      <c r="H30" s="266">
        <v>11.4</v>
      </c>
      <c r="I30" s="266">
        <v>1</v>
      </c>
      <c r="J30" s="266">
        <v>0</v>
      </c>
      <c r="K30" s="266">
        <v>6.2</v>
      </c>
      <c r="L30" s="266">
        <v>36.6</v>
      </c>
      <c r="M30" s="266">
        <v>2</v>
      </c>
      <c r="N30" s="266">
        <v>86</v>
      </c>
      <c r="P30" s="266">
        <v>28</v>
      </c>
      <c r="Q30" s="266">
        <v>3</v>
      </c>
      <c r="T30" s="266">
        <v>0</v>
      </c>
      <c r="U30" s="266">
        <f t="shared" si="2"/>
        <v>0</v>
      </c>
      <c r="V30" s="266">
        <v>0</v>
      </c>
      <c r="W30" s="266">
        <v>2</v>
      </c>
      <c r="Y30" s="266">
        <v>0</v>
      </c>
      <c r="Z30" s="266">
        <v>0</v>
      </c>
      <c r="AA30" s="266">
        <v>1</v>
      </c>
      <c r="AB30" s="266">
        <v>6</v>
      </c>
      <c r="AN30" s="266">
        <v>28</v>
      </c>
      <c r="AO30" s="266">
        <f t="shared" si="3"/>
        <v>0.39999999999999991</v>
      </c>
      <c r="AP30" s="266">
        <f t="shared" si="4"/>
        <v>-4.4000000000000004</v>
      </c>
      <c r="AQ30" s="266">
        <f t="shared" si="5"/>
        <v>-2.2000000000000002</v>
      </c>
      <c r="AR30" s="266">
        <f t="shared" si="6"/>
        <v>-19.600000000000001</v>
      </c>
      <c r="AS30" s="266">
        <f t="shared" si="7"/>
        <v>-21.8</v>
      </c>
      <c r="AT30" s="266">
        <f t="shared" si="8"/>
        <v>-11.4</v>
      </c>
      <c r="AU30" s="266">
        <f t="shared" si="9"/>
        <v>1</v>
      </c>
      <c r="AV30" s="266">
        <f t="shared" si="10"/>
        <v>0</v>
      </c>
      <c r="AW30" s="266">
        <f t="shared" si="11"/>
        <v>-6.2</v>
      </c>
      <c r="AX30" s="266">
        <f t="shared" si="12"/>
        <v>-36.6</v>
      </c>
      <c r="AY30" s="266">
        <f t="shared" si="13"/>
        <v>-1</v>
      </c>
      <c r="AZ30" s="266">
        <f t="shared" si="14"/>
        <v>-80</v>
      </c>
    </row>
    <row r="31" spans="2:52" x14ac:dyDescent="0.2">
      <c r="B31" s="266">
        <v>29</v>
      </c>
      <c r="C31" s="266">
        <v>1</v>
      </c>
      <c r="D31" s="266">
        <v>2.8</v>
      </c>
      <c r="E31" s="266">
        <v>3.2</v>
      </c>
      <c r="F31" s="266">
        <v>17.2</v>
      </c>
      <c r="G31" s="266">
        <f t="shared" si="1"/>
        <v>20.399999999999999</v>
      </c>
      <c r="H31" s="266">
        <v>6.6</v>
      </c>
      <c r="I31" s="266">
        <v>1.2</v>
      </c>
      <c r="J31" s="266">
        <v>0.2</v>
      </c>
      <c r="K31" s="266">
        <v>4.2</v>
      </c>
      <c r="L31" s="266">
        <v>37.4</v>
      </c>
      <c r="M31" s="266">
        <v>3</v>
      </c>
      <c r="N31" s="266">
        <v>76.8</v>
      </c>
      <c r="P31" s="266">
        <v>29</v>
      </c>
    </row>
    <row r="32" spans="2:52" x14ac:dyDescent="0.2">
      <c r="B32" s="266">
        <v>30</v>
      </c>
      <c r="C32" s="266">
        <v>1.6</v>
      </c>
      <c r="D32" s="266">
        <v>3</v>
      </c>
      <c r="E32" s="266">
        <v>1.8</v>
      </c>
      <c r="F32" s="266">
        <v>15.4</v>
      </c>
      <c r="G32" s="266">
        <f t="shared" si="1"/>
        <v>17.2</v>
      </c>
      <c r="H32" s="266">
        <v>8.4</v>
      </c>
      <c r="I32" s="266">
        <v>0.8</v>
      </c>
      <c r="J32" s="266">
        <v>0</v>
      </c>
      <c r="K32" s="266">
        <v>4.4000000000000004</v>
      </c>
      <c r="L32" s="266">
        <v>30.4</v>
      </c>
      <c r="M32" s="266">
        <v>1.6</v>
      </c>
      <c r="N32" s="266">
        <v>67.400000000000006</v>
      </c>
      <c r="P32" s="266">
        <v>30</v>
      </c>
    </row>
    <row r="33" spans="2:16" x14ac:dyDescent="0.2">
      <c r="B33" s="266">
        <v>31</v>
      </c>
      <c r="C33" s="266">
        <v>1.4</v>
      </c>
      <c r="D33" s="266">
        <v>3</v>
      </c>
      <c r="E33" s="266">
        <v>1.6</v>
      </c>
      <c r="F33" s="266">
        <v>15.2</v>
      </c>
      <c r="G33" s="266">
        <f t="shared" si="1"/>
        <v>16.8</v>
      </c>
      <c r="H33" s="266">
        <v>6.8</v>
      </c>
      <c r="I33" s="266">
        <v>0.4</v>
      </c>
      <c r="J33" s="266">
        <v>0</v>
      </c>
      <c r="K33" s="266">
        <v>4.8</v>
      </c>
      <c r="L33" s="266">
        <v>36</v>
      </c>
      <c r="M33" s="266">
        <v>2</v>
      </c>
      <c r="N33" s="266">
        <v>71.2</v>
      </c>
      <c r="P33" s="266">
        <v>31</v>
      </c>
    </row>
    <row r="34" spans="2:16" x14ac:dyDescent="0.2">
      <c r="B34" s="266">
        <v>32</v>
      </c>
      <c r="C34" s="266">
        <v>2.2000000000000002</v>
      </c>
      <c r="D34" s="266">
        <v>2</v>
      </c>
      <c r="E34" s="266">
        <v>2</v>
      </c>
      <c r="F34" s="266">
        <v>14.8</v>
      </c>
      <c r="G34" s="266">
        <f t="shared" si="1"/>
        <v>16.8</v>
      </c>
      <c r="H34" s="266">
        <v>6.4</v>
      </c>
      <c r="I34" s="266">
        <v>0</v>
      </c>
      <c r="J34" s="266">
        <v>0</v>
      </c>
      <c r="K34" s="266">
        <v>5.6</v>
      </c>
      <c r="L34" s="266">
        <v>36.799999999999997</v>
      </c>
      <c r="M34" s="266">
        <v>2</v>
      </c>
      <c r="N34" s="266">
        <v>71.8</v>
      </c>
      <c r="P34" s="266">
        <v>32</v>
      </c>
    </row>
    <row r="35" spans="2:16" x14ac:dyDescent="0.2">
      <c r="B35" s="266">
        <v>33</v>
      </c>
      <c r="C35" s="266">
        <v>2.8</v>
      </c>
      <c r="D35" s="266">
        <v>2</v>
      </c>
      <c r="E35" s="266">
        <v>2.8</v>
      </c>
      <c r="F35" s="266">
        <v>12.2</v>
      </c>
      <c r="G35" s="266">
        <f t="shared" si="1"/>
        <v>15</v>
      </c>
      <c r="H35" s="266">
        <v>5.4</v>
      </c>
      <c r="I35" s="266">
        <v>0</v>
      </c>
      <c r="J35" s="266">
        <v>0</v>
      </c>
      <c r="K35" s="266">
        <v>4</v>
      </c>
      <c r="L35" s="266">
        <v>28.6</v>
      </c>
      <c r="M35" s="266">
        <v>2</v>
      </c>
      <c r="N35" s="266">
        <v>59.8</v>
      </c>
      <c r="P35" s="266">
        <v>33</v>
      </c>
    </row>
    <row r="36" spans="2:16" x14ac:dyDescent="0.2">
      <c r="B36" s="266">
        <v>34</v>
      </c>
      <c r="C36" s="266">
        <v>1.6</v>
      </c>
      <c r="D36" s="266">
        <v>2.8</v>
      </c>
      <c r="E36" s="266">
        <v>2.4</v>
      </c>
      <c r="F36" s="266">
        <v>13.6</v>
      </c>
      <c r="G36" s="266">
        <f t="shared" si="1"/>
        <v>16</v>
      </c>
      <c r="H36" s="266">
        <v>7.6</v>
      </c>
      <c r="I36" s="266">
        <v>0.8</v>
      </c>
      <c r="J36" s="266">
        <v>0</v>
      </c>
      <c r="K36" s="266">
        <v>4</v>
      </c>
      <c r="L36" s="266">
        <v>31</v>
      </c>
      <c r="M36" s="266">
        <v>1.6</v>
      </c>
      <c r="N36" s="266">
        <v>65.400000000000006</v>
      </c>
      <c r="P36" s="266">
        <v>34</v>
      </c>
    </row>
    <row r="37" spans="2:16" x14ac:dyDescent="0.2">
      <c r="B37" s="266">
        <v>35</v>
      </c>
      <c r="C37" s="266">
        <v>1.2</v>
      </c>
      <c r="D37" s="266">
        <v>4.4000000000000004</v>
      </c>
      <c r="E37" s="266">
        <v>3.4</v>
      </c>
      <c r="F37" s="266">
        <v>13.4</v>
      </c>
      <c r="G37" s="266">
        <f t="shared" si="1"/>
        <v>16.8</v>
      </c>
      <c r="H37" s="266">
        <v>8.6</v>
      </c>
      <c r="I37" s="266">
        <v>1</v>
      </c>
      <c r="J37" s="266">
        <v>0</v>
      </c>
      <c r="K37" s="266">
        <v>3</v>
      </c>
      <c r="L37" s="266">
        <v>31</v>
      </c>
      <c r="M37" s="266">
        <v>2</v>
      </c>
      <c r="N37" s="266">
        <v>68</v>
      </c>
      <c r="P37" s="266">
        <v>35</v>
      </c>
    </row>
    <row r="38" spans="2:16" x14ac:dyDescent="0.2">
      <c r="B38" s="266">
        <v>36</v>
      </c>
      <c r="C38" s="266">
        <v>2.2000000000000002</v>
      </c>
      <c r="D38" s="266">
        <v>2.8</v>
      </c>
      <c r="E38" s="266">
        <v>2.8</v>
      </c>
      <c r="F38" s="266">
        <v>12.6</v>
      </c>
      <c r="G38" s="266">
        <f t="shared" si="1"/>
        <v>15.399999999999999</v>
      </c>
      <c r="H38" s="266">
        <v>9.4</v>
      </c>
      <c r="I38" s="266">
        <v>1.4</v>
      </c>
      <c r="J38" s="266">
        <v>0</v>
      </c>
      <c r="K38" s="266">
        <v>4.2</v>
      </c>
      <c r="L38" s="266">
        <v>34.200000000000003</v>
      </c>
      <c r="M38" s="266">
        <v>1.6</v>
      </c>
      <c r="N38" s="266">
        <v>71.2</v>
      </c>
    </row>
    <row r="39" spans="2:16" x14ac:dyDescent="0.2">
      <c r="B39" s="266">
        <v>37</v>
      </c>
      <c r="C39" s="266">
        <v>1</v>
      </c>
      <c r="D39" s="266">
        <v>2.8</v>
      </c>
      <c r="E39" s="266">
        <v>1.8</v>
      </c>
      <c r="F39" s="266">
        <v>13</v>
      </c>
      <c r="G39" s="266">
        <f t="shared" si="1"/>
        <v>14.8</v>
      </c>
      <c r="H39" s="266">
        <v>7.6</v>
      </c>
      <c r="I39" s="266">
        <v>1</v>
      </c>
      <c r="J39" s="266">
        <v>0</v>
      </c>
      <c r="K39" s="266">
        <v>5</v>
      </c>
      <c r="L39" s="266">
        <v>37.799999999999997</v>
      </c>
      <c r="M39" s="266">
        <v>2.2000000000000002</v>
      </c>
      <c r="N39" s="266">
        <v>72.2</v>
      </c>
    </row>
    <row r="40" spans="2:16" x14ac:dyDescent="0.2">
      <c r="B40" s="266">
        <v>38</v>
      </c>
      <c r="C40" s="266">
        <v>1.4</v>
      </c>
      <c r="D40" s="266">
        <v>3.6</v>
      </c>
      <c r="E40" s="266">
        <v>1.6</v>
      </c>
      <c r="F40" s="266">
        <v>15</v>
      </c>
      <c r="G40" s="266">
        <f t="shared" si="1"/>
        <v>16.600000000000001</v>
      </c>
      <c r="H40" s="266">
        <v>10.4</v>
      </c>
      <c r="I40" s="266">
        <v>1.4</v>
      </c>
      <c r="J40" s="266">
        <v>0.2</v>
      </c>
      <c r="K40" s="266">
        <v>4.4000000000000004</v>
      </c>
      <c r="L40" s="266">
        <v>27.6</v>
      </c>
      <c r="M40" s="266">
        <v>3</v>
      </c>
      <c r="N40" s="266">
        <v>68.599999999999994</v>
      </c>
    </row>
    <row r="41" spans="2:16" x14ac:dyDescent="0.2">
      <c r="B41" s="266">
        <v>39</v>
      </c>
      <c r="C41" s="266">
        <v>2.4</v>
      </c>
      <c r="D41" s="266">
        <v>2.8</v>
      </c>
      <c r="E41" s="266">
        <v>1.6</v>
      </c>
      <c r="F41" s="266">
        <v>16</v>
      </c>
      <c r="G41" s="266">
        <f t="shared" si="1"/>
        <v>17.600000000000001</v>
      </c>
      <c r="H41" s="266">
        <v>8</v>
      </c>
      <c r="I41" s="266">
        <v>0.4</v>
      </c>
      <c r="J41" s="266">
        <v>0</v>
      </c>
      <c r="K41" s="266">
        <v>4.2</v>
      </c>
      <c r="L41" s="266">
        <v>37.6</v>
      </c>
      <c r="M41" s="266">
        <v>1.4</v>
      </c>
      <c r="N41" s="266">
        <v>74.400000000000006</v>
      </c>
    </row>
    <row r="42" spans="2:16" x14ac:dyDescent="0.2">
      <c r="B42" s="266">
        <v>40</v>
      </c>
      <c r="C42" s="266">
        <v>0.8</v>
      </c>
      <c r="D42" s="266">
        <v>2.8</v>
      </c>
      <c r="E42" s="266">
        <v>2</v>
      </c>
      <c r="F42" s="266">
        <v>12.2</v>
      </c>
      <c r="G42" s="266">
        <f t="shared" si="1"/>
        <v>14.2</v>
      </c>
      <c r="H42" s="266">
        <v>12.6</v>
      </c>
      <c r="I42" s="266">
        <v>0.6</v>
      </c>
      <c r="J42" s="266">
        <v>0.2</v>
      </c>
      <c r="K42" s="266">
        <v>3</v>
      </c>
      <c r="L42" s="266">
        <v>36</v>
      </c>
      <c r="M42" s="266">
        <v>1.8</v>
      </c>
      <c r="N42" s="266">
        <v>72</v>
      </c>
    </row>
    <row r="43" spans="2:16" x14ac:dyDescent="0.2">
      <c r="B43" s="266">
        <v>41</v>
      </c>
      <c r="C43" s="266">
        <v>1.4</v>
      </c>
      <c r="D43" s="266">
        <v>2</v>
      </c>
      <c r="E43" s="266">
        <v>2.2000000000000002</v>
      </c>
      <c r="F43" s="266">
        <v>12.2</v>
      </c>
      <c r="G43" s="266">
        <f t="shared" si="1"/>
        <v>14.399999999999999</v>
      </c>
      <c r="H43" s="266">
        <v>9.1999999999999993</v>
      </c>
      <c r="I43" s="266">
        <v>1.2</v>
      </c>
      <c r="J43" s="266">
        <v>0.2</v>
      </c>
      <c r="K43" s="266">
        <v>4</v>
      </c>
      <c r="L43" s="266">
        <v>33.799999999999997</v>
      </c>
      <c r="M43" s="266">
        <v>3</v>
      </c>
      <c r="N43" s="266">
        <v>69.2</v>
      </c>
    </row>
    <row r="44" spans="2:16" x14ac:dyDescent="0.2">
      <c r="B44" s="266">
        <v>42</v>
      </c>
      <c r="C44" s="266">
        <v>0.8</v>
      </c>
      <c r="D44" s="266">
        <v>3</v>
      </c>
      <c r="E44" s="266">
        <v>1.4</v>
      </c>
      <c r="F44" s="266">
        <v>9.8000000000000007</v>
      </c>
      <c r="G44" s="266">
        <f t="shared" si="1"/>
        <v>11.200000000000001</v>
      </c>
      <c r="H44" s="266">
        <v>11.8</v>
      </c>
      <c r="I44" s="266">
        <v>1.4</v>
      </c>
      <c r="J44" s="266">
        <v>0</v>
      </c>
      <c r="K44" s="266">
        <v>3.2</v>
      </c>
      <c r="L44" s="266">
        <v>28.2</v>
      </c>
      <c r="M44" s="266">
        <v>1.4</v>
      </c>
      <c r="N44" s="266">
        <v>61</v>
      </c>
    </row>
    <row r="45" spans="2:16" x14ac:dyDescent="0.2">
      <c r="B45" s="266">
        <v>43</v>
      </c>
      <c r="C45" s="266">
        <v>1.6</v>
      </c>
      <c r="D45" s="266">
        <v>3.2</v>
      </c>
      <c r="E45" s="266">
        <v>0.2</v>
      </c>
      <c r="F45" s="266">
        <v>6.6</v>
      </c>
      <c r="G45" s="266">
        <f t="shared" si="1"/>
        <v>6.8</v>
      </c>
      <c r="H45" s="266">
        <v>8.8000000000000007</v>
      </c>
      <c r="I45" s="266">
        <v>2.2000000000000002</v>
      </c>
      <c r="J45" s="266">
        <v>8.1999999999999993</v>
      </c>
      <c r="K45" s="266">
        <v>3</v>
      </c>
      <c r="L45" s="266">
        <v>40.200000000000003</v>
      </c>
      <c r="M45" s="266">
        <v>2.2000000000000002</v>
      </c>
      <c r="N45" s="266">
        <v>76.2</v>
      </c>
    </row>
    <row r="46" spans="2:16" x14ac:dyDescent="0.2">
      <c r="B46" s="266">
        <v>44</v>
      </c>
      <c r="C46" s="266">
        <v>0.8</v>
      </c>
      <c r="D46" s="266">
        <v>2.4</v>
      </c>
      <c r="E46" s="266">
        <v>1.4</v>
      </c>
      <c r="F46" s="266">
        <v>6.2</v>
      </c>
      <c r="G46" s="266">
        <f t="shared" si="1"/>
        <v>7.6</v>
      </c>
      <c r="H46" s="266">
        <v>11.6</v>
      </c>
      <c r="I46" s="266">
        <v>1</v>
      </c>
      <c r="J46" s="266">
        <v>0</v>
      </c>
      <c r="K46" s="266">
        <v>3</v>
      </c>
      <c r="L46" s="266">
        <v>39</v>
      </c>
      <c r="M46" s="266">
        <v>2.2000000000000002</v>
      </c>
      <c r="N46" s="266">
        <v>67.599999999999994</v>
      </c>
    </row>
    <row r="47" spans="2:16" x14ac:dyDescent="0.2">
      <c r="B47" s="266">
        <v>45</v>
      </c>
      <c r="C47" s="266">
        <v>1.2</v>
      </c>
      <c r="D47" s="266">
        <v>2.8</v>
      </c>
      <c r="E47" s="266">
        <v>1.2</v>
      </c>
      <c r="F47" s="266">
        <v>6</v>
      </c>
      <c r="G47" s="266">
        <f t="shared" si="1"/>
        <v>7.2</v>
      </c>
      <c r="H47" s="266">
        <v>12.6</v>
      </c>
      <c r="I47" s="266">
        <v>0.8</v>
      </c>
      <c r="J47" s="266">
        <v>0.2</v>
      </c>
      <c r="K47" s="266">
        <v>1.8</v>
      </c>
      <c r="L47" s="266">
        <v>35.6</v>
      </c>
      <c r="M47" s="266">
        <v>1.8</v>
      </c>
      <c r="N47" s="266">
        <v>64</v>
      </c>
    </row>
    <row r="48" spans="2:16" x14ac:dyDescent="0.2">
      <c r="B48" s="266">
        <v>46</v>
      </c>
      <c r="C48" s="266">
        <v>1</v>
      </c>
      <c r="D48" s="266">
        <v>3</v>
      </c>
      <c r="E48" s="266">
        <v>1.2</v>
      </c>
      <c r="F48" s="266">
        <v>6.2</v>
      </c>
      <c r="G48" s="266">
        <f t="shared" si="1"/>
        <v>7.4</v>
      </c>
      <c r="H48" s="266">
        <v>12.2</v>
      </c>
      <c r="I48" s="266">
        <v>0.8</v>
      </c>
      <c r="J48" s="266">
        <v>0.2</v>
      </c>
      <c r="K48" s="266">
        <v>2.4</v>
      </c>
      <c r="L48" s="266">
        <v>31</v>
      </c>
      <c r="M48" s="266">
        <v>2.4</v>
      </c>
      <c r="N48" s="266">
        <v>60.4</v>
      </c>
    </row>
    <row r="49" spans="2:28" x14ac:dyDescent="0.2">
      <c r="B49" s="266">
        <v>47</v>
      </c>
      <c r="C49" s="266">
        <v>0.6</v>
      </c>
      <c r="D49" s="266">
        <v>2</v>
      </c>
      <c r="E49" s="266">
        <v>1.4</v>
      </c>
      <c r="F49" s="266">
        <v>6.4</v>
      </c>
      <c r="G49" s="266">
        <f t="shared" si="1"/>
        <v>7.8000000000000007</v>
      </c>
      <c r="H49" s="266">
        <v>12.4</v>
      </c>
      <c r="I49" s="266">
        <v>0.8</v>
      </c>
      <c r="J49" s="266">
        <v>0</v>
      </c>
      <c r="K49" s="266">
        <v>3.8</v>
      </c>
      <c r="L49" s="266">
        <v>31.8</v>
      </c>
      <c r="M49" s="266">
        <v>1.8</v>
      </c>
      <c r="N49" s="266">
        <v>61</v>
      </c>
    </row>
    <row r="50" spans="2:28" x14ac:dyDescent="0.2">
      <c r="B50" s="266">
        <v>48</v>
      </c>
      <c r="C50" s="266">
        <v>0</v>
      </c>
      <c r="D50" s="266">
        <v>1.8</v>
      </c>
      <c r="E50" s="266">
        <v>1</v>
      </c>
      <c r="F50" s="266">
        <v>4.2</v>
      </c>
      <c r="G50" s="266">
        <f t="shared" si="1"/>
        <v>5.2</v>
      </c>
      <c r="H50" s="266">
        <v>15.4</v>
      </c>
      <c r="I50" s="266">
        <v>0.8</v>
      </c>
      <c r="J50" s="266">
        <v>0</v>
      </c>
      <c r="K50" s="266">
        <v>3.8</v>
      </c>
      <c r="L50" s="266">
        <v>36.799999999999997</v>
      </c>
      <c r="M50" s="266">
        <v>1.8</v>
      </c>
      <c r="N50" s="266">
        <v>65.599999999999994</v>
      </c>
    </row>
    <row r="51" spans="2:28" x14ac:dyDescent="0.2">
      <c r="B51" s="266">
        <v>49</v>
      </c>
      <c r="C51" s="266">
        <v>1.8</v>
      </c>
      <c r="D51" s="266">
        <v>4.2</v>
      </c>
      <c r="E51" s="266">
        <v>1.2</v>
      </c>
      <c r="F51" s="266">
        <v>5.4</v>
      </c>
      <c r="G51" s="266">
        <f t="shared" si="1"/>
        <v>6.6000000000000005</v>
      </c>
      <c r="H51" s="266">
        <v>13.6</v>
      </c>
      <c r="I51" s="266">
        <v>0.8</v>
      </c>
      <c r="J51" s="266">
        <v>0</v>
      </c>
      <c r="K51" s="266">
        <v>4</v>
      </c>
      <c r="L51" s="266">
        <v>45.4</v>
      </c>
      <c r="M51" s="266">
        <v>2.6</v>
      </c>
      <c r="N51" s="266">
        <v>79</v>
      </c>
    </row>
    <row r="52" spans="2:28" x14ac:dyDescent="0.2">
      <c r="B52" s="266">
        <v>50</v>
      </c>
      <c r="C52" s="266">
        <v>1.4</v>
      </c>
      <c r="D52" s="266">
        <v>2.2000000000000002</v>
      </c>
      <c r="E52" s="266">
        <v>2.2000000000000002</v>
      </c>
      <c r="F52" s="266">
        <v>3.4</v>
      </c>
      <c r="G52" s="266">
        <f t="shared" si="1"/>
        <v>5.6</v>
      </c>
      <c r="H52" s="266">
        <v>14</v>
      </c>
      <c r="I52" s="266">
        <v>0.4</v>
      </c>
      <c r="J52" s="266">
        <v>1.2</v>
      </c>
      <c r="K52" s="266">
        <v>1</v>
      </c>
      <c r="L52" s="266">
        <v>36</v>
      </c>
      <c r="M52" s="266">
        <v>1.6</v>
      </c>
      <c r="N52" s="266">
        <v>63.4</v>
      </c>
    </row>
    <row r="53" spans="2:28" x14ac:dyDescent="0.2">
      <c r="B53" s="266">
        <v>51</v>
      </c>
      <c r="C53" s="266">
        <v>0.8</v>
      </c>
      <c r="D53" s="266">
        <v>2.2000000000000002</v>
      </c>
      <c r="E53" s="266">
        <v>1.6</v>
      </c>
      <c r="F53" s="266">
        <v>4.2</v>
      </c>
      <c r="G53" s="266">
        <f t="shared" si="1"/>
        <v>5.8000000000000007</v>
      </c>
      <c r="H53" s="266">
        <v>14.2</v>
      </c>
      <c r="I53" s="266">
        <v>1.8</v>
      </c>
      <c r="J53" s="266">
        <v>0</v>
      </c>
      <c r="K53" s="266">
        <v>2.6</v>
      </c>
      <c r="L53" s="266">
        <v>41.8</v>
      </c>
      <c r="M53" s="266">
        <v>3.2</v>
      </c>
      <c r="N53" s="266">
        <v>72.400000000000006</v>
      </c>
    </row>
    <row r="54" spans="2:28" x14ac:dyDescent="0.2">
      <c r="B54" s="266">
        <v>52</v>
      </c>
      <c r="C54" s="266">
        <v>0.4</v>
      </c>
      <c r="D54" s="266">
        <v>2</v>
      </c>
      <c r="E54" s="266">
        <v>0.8</v>
      </c>
      <c r="F54" s="266">
        <v>4</v>
      </c>
      <c r="G54" s="266">
        <f t="shared" si="1"/>
        <v>4.8</v>
      </c>
      <c r="H54" s="266">
        <v>12.6</v>
      </c>
      <c r="I54" s="266">
        <v>1</v>
      </c>
      <c r="J54" s="266">
        <v>0</v>
      </c>
      <c r="K54" s="266">
        <v>1.8</v>
      </c>
      <c r="L54" s="266">
        <v>31.2</v>
      </c>
      <c r="M54" s="266">
        <v>1.6</v>
      </c>
      <c r="N54" s="266">
        <v>55.4</v>
      </c>
    </row>
    <row r="55" spans="2:28" x14ac:dyDescent="0.2">
      <c r="B55" s="266">
        <v>53</v>
      </c>
      <c r="C55" s="266">
        <v>0.4</v>
      </c>
      <c r="D55" s="266">
        <v>0.2</v>
      </c>
      <c r="E55" s="266">
        <v>0.2</v>
      </c>
      <c r="F55" s="266">
        <v>1.8</v>
      </c>
      <c r="G55" s="266">
        <f t="shared" si="1"/>
        <v>2</v>
      </c>
      <c r="H55" s="266">
        <v>2</v>
      </c>
      <c r="I55" s="266">
        <v>0</v>
      </c>
      <c r="J55" s="266">
        <v>0.2</v>
      </c>
      <c r="K55" s="266">
        <v>0.6</v>
      </c>
      <c r="L55" s="266">
        <v>6.8</v>
      </c>
      <c r="M55" s="266">
        <v>0.2</v>
      </c>
      <c r="N55" s="266">
        <v>12.4</v>
      </c>
    </row>
    <row r="57" spans="2:28" x14ac:dyDescent="0.2">
      <c r="B57" s="266" t="s">
        <v>236</v>
      </c>
      <c r="C57" s="266" t="s">
        <v>219</v>
      </c>
      <c r="D57" s="266" t="s">
        <v>106</v>
      </c>
      <c r="E57" s="266" t="s">
        <v>237</v>
      </c>
      <c r="F57" s="266" t="s">
        <v>238</v>
      </c>
      <c r="G57" s="267" t="s">
        <v>74</v>
      </c>
      <c r="H57" s="266" t="s">
        <v>38</v>
      </c>
      <c r="I57" s="266" t="s">
        <v>108</v>
      </c>
      <c r="J57" s="266" t="s">
        <v>109</v>
      </c>
      <c r="K57" s="266" t="s">
        <v>218</v>
      </c>
      <c r="L57" s="266" t="s">
        <v>104</v>
      </c>
      <c r="M57" s="266" t="s">
        <v>105</v>
      </c>
      <c r="N57" s="266" t="s">
        <v>196</v>
      </c>
      <c r="P57" s="266" t="s">
        <v>239</v>
      </c>
      <c r="Q57" s="266" t="s">
        <v>219</v>
      </c>
      <c r="R57" s="266" t="s">
        <v>106</v>
      </c>
      <c r="S57" s="266" t="s">
        <v>237</v>
      </c>
      <c r="T57" s="266" t="s">
        <v>238</v>
      </c>
      <c r="U57" s="268" t="s">
        <v>74</v>
      </c>
      <c r="V57" s="266" t="s">
        <v>38</v>
      </c>
      <c r="W57" s="266" t="s">
        <v>108</v>
      </c>
      <c r="X57" s="266" t="s">
        <v>109</v>
      </c>
      <c r="Y57" s="266" t="s">
        <v>218</v>
      </c>
      <c r="Z57" s="266" t="s">
        <v>104</v>
      </c>
      <c r="AA57" s="266" t="s">
        <v>105</v>
      </c>
      <c r="AB57" s="266" t="s">
        <v>196</v>
      </c>
    </row>
    <row r="58" spans="2:28" x14ac:dyDescent="0.2">
      <c r="B58" s="2" t="s">
        <v>244</v>
      </c>
      <c r="C58" s="2">
        <f>SUM(C3:C13)</f>
        <v>7.8</v>
      </c>
      <c r="D58" s="2">
        <f t="shared" ref="D58:N58" si="15">SUM(D3:D13)</f>
        <v>22</v>
      </c>
      <c r="E58" s="2">
        <f t="shared" si="15"/>
        <v>11.399999999999999</v>
      </c>
      <c r="F58" s="2">
        <f t="shared" si="15"/>
        <v>63.2</v>
      </c>
      <c r="G58" s="2">
        <f t="shared" si="15"/>
        <v>74.599999999999994</v>
      </c>
      <c r="H58" s="2">
        <f t="shared" si="15"/>
        <v>111.2</v>
      </c>
      <c r="I58" s="2">
        <f t="shared" si="15"/>
        <v>8.6</v>
      </c>
      <c r="J58" s="2">
        <f t="shared" si="15"/>
        <v>2.8</v>
      </c>
      <c r="K58" s="2">
        <f t="shared" si="15"/>
        <v>20.8</v>
      </c>
      <c r="L58" s="2">
        <f t="shared" si="15"/>
        <v>350.80000000000007</v>
      </c>
      <c r="M58" s="2">
        <f t="shared" si="15"/>
        <v>22.999999999999996</v>
      </c>
      <c r="N58" s="2">
        <f t="shared" si="15"/>
        <v>621.59999999999991</v>
      </c>
      <c r="P58" s="2" t="s">
        <v>241</v>
      </c>
      <c r="Q58" s="2">
        <f>SUM(Q3:Q13)</f>
        <v>12</v>
      </c>
      <c r="R58" s="2">
        <f t="shared" ref="R58:AB58" si="16">SUM(R3:R13)</f>
        <v>20</v>
      </c>
      <c r="S58" s="2">
        <f t="shared" si="16"/>
        <v>15</v>
      </c>
      <c r="T58" s="2">
        <f t="shared" si="16"/>
        <v>72</v>
      </c>
      <c r="U58" s="2">
        <f t="shared" si="16"/>
        <v>87</v>
      </c>
      <c r="V58" s="2">
        <f t="shared" si="16"/>
        <v>99</v>
      </c>
      <c r="W58" s="2">
        <f t="shared" si="16"/>
        <v>6</v>
      </c>
      <c r="X58" s="2">
        <f t="shared" si="16"/>
        <v>1</v>
      </c>
      <c r="Y58" s="2">
        <f t="shared" si="16"/>
        <v>21</v>
      </c>
      <c r="Z58" s="2">
        <f t="shared" si="16"/>
        <v>330</v>
      </c>
      <c r="AA58" s="2">
        <f t="shared" si="16"/>
        <v>10</v>
      </c>
      <c r="AB58" s="2">
        <f t="shared" si="16"/>
        <v>586</v>
      </c>
    </row>
    <row r="59" spans="2:28" x14ac:dyDescent="0.2">
      <c r="B59" s="2" t="s">
        <v>245</v>
      </c>
      <c r="C59" s="2">
        <f>SUM(C14:C21)</f>
        <v>10</v>
      </c>
      <c r="D59" s="2">
        <f t="shared" ref="D59:N59" si="17">SUM(D14:D21)</f>
        <v>16</v>
      </c>
      <c r="E59" s="2">
        <f t="shared" si="17"/>
        <v>16.2</v>
      </c>
      <c r="F59" s="2">
        <f t="shared" si="17"/>
        <v>92</v>
      </c>
      <c r="G59" s="2">
        <f t="shared" si="17"/>
        <v>108.2</v>
      </c>
      <c r="H59" s="2">
        <f t="shared" si="17"/>
        <v>56.2</v>
      </c>
      <c r="I59" s="2">
        <f t="shared" si="17"/>
        <v>8.4</v>
      </c>
      <c r="J59" s="2">
        <f t="shared" si="17"/>
        <v>0.2</v>
      </c>
      <c r="K59" s="2">
        <f t="shared" si="17"/>
        <v>26</v>
      </c>
      <c r="L59" s="2">
        <f t="shared" si="17"/>
        <v>232.79999999999998</v>
      </c>
      <c r="M59" s="2">
        <f t="shared" si="17"/>
        <v>16.600000000000001</v>
      </c>
      <c r="N59" s="2">
        <f t="shared" si="17"/>
        <v>474.40000000000003</v>
      </c>
      <c r="P59" s="2" t="s">
        <v>242</v>
      </c>
      <c r="Q59" s="2">
        <f>SUM(Q14:Q21)</f>
        <v>10</v>
      </c>
      <c r="R59" s="2">
        <f t="shared" ref="R59:AB59" si="18">SUM(R14:R21)</f>
        <v>9</v>
      </c>
      <c r="S59" s="2">
        <f t="shared" si="18"/>
        <v>1</v>
      </c>
      <c r="T59" s="2">
        <f t="shared" si="18"/>
        <v>28</v>
      </c>
      <c r="U59" s="2">
        <f t="shared" si="18"/>
        <v>29</v>
      </c>
      <c r="V59" s="2">
        <f t="shared" si="18"/>
        <v>25</v>
      </c>
      <c r="W59" s="2">
        <f t="shared" si="18"/>
        <v>5</v>
      </c>
      <c r="X59" s="2">
        <f t="shared" si="18"/>
        <v>1</v>
      </c>
      <c r="Y59" s="2">
        <f t="shared" si="18"/>
        <v>7</v>
      </c>
      <c r="Z59" s="2">
        <f t="shared" si="18"/>
        <v>85</v>
      </c>
      <c r="AA59" s="2">
        <f t="shared" si="18"/>
        <v>7</v>
      </c>
      <c r="AB59" s="2">
        <f t="shared" si="18"/>
        <v>178</v>
      </c>
    </row>
    <row r="60" spans="2:28" x14ac:dyDescent="0.2">
      <c r="B60" s="2" t="s">
        <v>246</v>
      </c>
      <c r="C60" s="2">
        <f>SUM(C22:C28)</f>
        <v>9.6</v>
      </c>
      <c r="D60" s="2">
        <f t="shared" ref="D60:N60" si="19">SUM(D22:D28)</f>
        <v>21</v>
      </c>
      <c r="E60" s="2">
        <f t="shared" si="19"/>
        <v>15.4</v>
      </c>
      <c r="F60" s="2">
        <f t="shared" si="19"/>
        <v>96.4</v>
      </c>
      <c r="G60" s="2">
        <f t="shared" si="19"/>
        <v>111.8</v>
      </c>
      <c r="H60" s="2">
        <f t="shared" si="19"/>
        <v>56.199999999999996</v>
      </c>
      <c r="I60" s="2">
        <f t="shared" si="19"/>
        <v>6.6</v>
      </c>
      <c r="J60" s="2">
        <f t="shared" si="19"/>
        <v>1.4</v>
      </c>
      <c r="K60" s="2">
        <f t="shared" si="19"/>
        <v>27</v>
      </c>
      <c r="L60" s="2">
        <f t="shared" si="19"/>
        <v>219</v>
      </c>
      <c r="M60" s="2">
        <f t="shared" si="19"/>
        <v>13.799999999999999</v>
      </c>
      <c r="N60" s="2">
        <f t="shared" si="19"/>
        <v>466.4</v>
      </c>
      <c r="P60" s="2" t="s">
        <v>243</v>
      </c>
      <c r="Q60" s="2">
        <f>SUM(Q22:Q28)</f>
        <v>12</v>
      </c>
      <c r="R60" s="2">
        <f t="shared" ref="R60:AB60" si="20">SUM(R22:R28)</f>
        <v>10</v>
      </c>
      <c r="S60" s="2">
        <f t="shared" si="20"/>
        <v>12</v>
      </c>
      <c r="T60" s="2">
        <f t="shared" si="20"/>
        <v>85</v>
      </c>
      <c r="U60" s="2">
        <f t="shared" si="20"/>
        <v>97</v>
      </c>
      <c r="V60" s="2">
        <f t="shared" si="20"/>
        <v>42</v>
      </c>
      <c r="W60" s="2">
        <f t="shared" si="20"/>
        <v>3</v>
      </c>
      <c r="X60" s="2">
        <f t="shared" si="20"/>
        <v>0</v>
      </c>
      <c r="Y60" s="2">
        <f t="shared" si="20"/>
        <v>24</v>
      </c>
      <c r="Z60" s="2">
        <f t="shared" si="20"/>
        <v>147</v>
      </c>
      <c r="AA60" s="2">
        <f t="shared" si="20"/>
        <v>6</v>
      </c>
      <c r="AB60" s="2">
        <f t="shared" si="20"/>
        <v>341</v>
      </c>
    </row>
  </sheetData>
  <pageMargins left="0.7" right="0.7" top="0.75" bottom="0.75" header="0.3" footer="0.3"/>
  <pageSetup paperSize="9" orientation="portrait"/>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dimension ref="B1:R179"/>
  <sheetViews>
    <sheetView workbookViewId="0">
      <selection activeCell="E1" sqref="E1"/>
    </sheetView>
  </sheetViews>
  <sheetFormatPr baseColWidth="10" defaultRowHeight="12.75" x14ac:dyDescent="0.2"/>
  <sheetData>
    <row r="1" spans="2:17" x14ac:dyDescent="0.2">
      <c r="E1" s="1" t="s">
        <v>375</v>
      </c>
      <c r="F1" s="1" t="s">
        <v>374</v>
      </c>
      <c r="G1" s="1" t="s">
        <v>372</v>
      </c>
      <c r="H1" s="1" t="s">
        <v>373</v>
      </c>
    </row>
    <row r="2" spans="2:17" x14ac:dyDescent="0.2">
      <c r="E2" s="1" t="s">
        <v>351</v>
      </c>
      <c r="F2" s="1" t="s">
        <v>116</v>
      </c>
      <c r="G2" s="1" t="s">
        <v>371</v>
      </c>
      <c r="H2" s="1" t="s">
        <v>370</v>
      </c>
      <c r="M2" s="1"/>
      <c r="Q2" s="1"/>
    </row>
    <row r="3" spans="2:17" x14ac:dyDescent="0.2">
      <c r="E3" t="s">
        <v>117</v>
      </c>
      <c r="F3" s="1" t="s">
        <v>116</v>
      </c>
      <c r="G3" s="1" t="s">
        <v>216</v>
      </c>
      <c r="H3" s="1" t="s">
        <v>215</v>
      </c>
      <c r="N3" s="1"/>
      <c r="O3" s="1"/>
    </row>
    <row r="4" spans="2:17" x14ac:dyDescent="0.2">
      <c r="B4" s="265">
        <v>43843</v>
      </c>
      <c r="C4" s="375">
        <f>B4</f>
        <v>43843</v>
      </c>
      <c r="D4" s="376">
        <f>B4</f>
        <v>43843</v>
      </c>
      <c r="E4">
        <f>ATB_Date!P1843</f>
        <v>14.262159934047824</v>
      </c>
      <c r="F4">
        <f>ATB_Date!O1843</f>
        <v>4.0361771058315288</v>
      </c>
      <c r="G4" s="1">
        <v>-4</v>
      </c>
      <c r="H4" s="1">
        <v>-8</v>
      </c>
      <c r="N4" s="1"/>
      <c r="O4" s="1"/>
    </row>
    <row r="5" spans="2:17" x14ac:dyDescent="0.2">
      <c r="B5" s="265">
        <v>43844</v>
      </c>
      <c r="C5" s="375">
        <f t="shared" ref="C5:C68" si="0">B5</f>
        <v>43844</v>
      </c>
      <c r="D5" s="376">
        <f t="shared" ref="D5:D68" si="1">B5</f>
        <v>43844</v>
      </c>
      <c r="E5">
        <f>ATB_Date!P1844</f>
        <v>10.799670239076665</v>
      </c>
      <c r="F5">
        <f>ATB_Date!O1844</f>
        <v>2.7132829373650136</v>
      </c>
      <c r="G5" s="1">
        <v>-3</v>
      </c>
      <c r="H5" s="1">
        <v>-6</v>
      </c>
      <c r="N5" s="1"/>
      <c r="O5" s="1"/>
    </row>
    <row r="6" spans="2:17" x14ac:dyDescent="0.2">
      <c r="B6" s="265">
        <v>43845</v>
      </c>
      <c r="C6" s="375">
        <f t="shared" si="0"/>
        <v>43845</v>
      </c>
      <c r="D6" s="376">
        <f t="shared" si="1"/>
        <v>43845</v>
      </c>
      <c r="E6">
        <f>ATB_Date!P1845</f>
        <v>12.530915086562256</v>
      </c>
      <c r="F6">
        <f>ATB_Date!O1845</f>
        <v>1.4848812095032304</v>
      </c>
      <c r="G6" s="1">
        <v>-2</v>
      </c>
      <c r="H6" s="1">
        <v>-5</v>
      </c>
      <c r="N6" s="1"/>
      <c r="O6" s="1"/>
    </row>
    <row r="7" spans="2:17" x14ac:dyDescent="0.2">
      <c r="B7" s="265">
        <v>43846</v>
      </c>
      <c r="C7" s="375">
        <f t="shared" si="0"/>
        <v>43846</v>
      </c>
      <c r="D7" s="376">
        <f t="shared" si="1"/>
        <v>43846</v>
      </c>
      <c r="E7">
        <f>ATB_Date!P1846</f>
        <v>10.799670239076665</v>
      </c>
      <c r="F7">
        <f>ATB_Date!O1846</f>
        <v>0.82343412526997284</v>
      </c>
      <c r="G7" s="1">
        <v>-2</v>
      </c>
      <c r="H7" s="1">
        <v>-4</v>
      </c>
      <c r="N7" s="1"/>
      <c r="O7" s="1"/>
    </row>
    <row r="8" spans="2:17" x14ac:dyDescent="0.2">
      <c r="B8" s="265">
        <v>43847</v>
      </c>
      <c r="C8" s="375">
        <f t="shared" si="0"/>
        <v>43847</v>
      </c>
      <c r="D8" s="376">
        <f t="shared" si="1"/>
        <v>43847</v>
      </c>
      <c r="E8">
        <f>ATB_Date!P1847</f>
        <v>17.724649629018963</v>
      </c>
      <c r="F8">
        <f>ATB_Date!O1847</f>
        <v>3.5637149028078019</v>
      </c>
      <c r="G8" s="1">
        <v>-2</v>
      </c>
      <c r="H8" s="1">
        <v>-3</v>
      </c>
      <c r="N8" s="1"/>
      <c r="O8" s="1"/>
    </row>
    <row r="9" spans="2:17" x14ac:dyDescent="0.2">
      <c r="B9" s="265">
        <v>43848</v>
      </c>
      <c r="C9" s="375">
        <f t="shared" si="0"/>
        <v>43848</v>
      </c>
      <c r="D9" s="376">
        <f t="shared" si="1"/>
        <v>43848</v>
      </c>
      <c r="E9">
        <f>ATB_Date!P1848</f>
        <v>12.530915086562256</v>
      </c>
      <c r="F9">
        <f>ATB_Date!O1848</f>
        <v>3.9416846652267967</v>
      </c>
      <c r="G9" s="1">
        <v>-1</v>
      </c>
      <c r="H9" s="1">
        <v>-3</v>
      </c>
      <c r="N9" s="1"/>
      <c r="O9" s="1"/>
    </row>
    <row r="10" spans="2:17" x14ac:dyDescent="0.2">
      <c r="B10" s="265">
        <v>43849</v>
      </c>
      <c r="C10" s="375">
        <f t="shared" si="0"/>
        <v>43849</v>
      </c>
      <c r="D10" s="376">
        <f t="shared" si="1"/>
        <v>43849</v>
      </c>
      <c r="E10">
        <f>ATB_Date!P1849</f>
        <v>10.799670239076665</v>
      </c>
      <c r="F10">
        <f>ATB_Date!O1849</f>
        <v>4.130669546436283</v>
      </c>
      <c r="G10" s="1">
        <v>-2</v>
      </c>
      <c r="H10" s="1">
        <v>-3</v>
      </c>
      <c r="N10" s="1"/>
      <c r="O10" s="1"/>
    </row>
    <row r="11" spans="2:17" x14ac:dyDescent="0.2">
      <c r="B11" s="265">
        <v>43850</v>
      </c>
      <c r="C11" s="375">
        <f t="shared" si="0"/>
        <v>43850</v>
      </c>
      <c r="D11" s="376">
        <f t="shared" si="1"/>
        <v>43850</v>
      </c>
      <c r="E11">
        <f>ATB_Date!P1850</f>
        <v>2.1434460016488188</v>
      </c>
      <c r="F11">
        <f>ATB_Date!O1850</f>
        <v>-1.4443844492440516</v>
      </c>
      <c r="G11" s="1">
        <v>-1</v>
      </c>
      <c r="H11" s="1">
        <v>-2</v>
      </c>
      <c r="N11" s="1"/>
      <c r="O11" s="1"/>
    </row>
    <row r="12" spans="2:17" x14ac:dyDescent="0.2">
      <c r="B12" s="265">
        <v>43851</v>
      </c>
      <c r="C12" s="375">
        <f t="shared" si="0"/>
        <v>43851</v>
      </c>
      <c r="D12" s="376">
        <f t="shared" si="1"/>
        <v>43851</v>
      </c>
      <c r="E12">
        <f>ATB_Date!P1851</f>
        <v>-4.7815333882934912</v>
      </c>
      <c r="F12">
        <f>ATB_Date!O1851</f>
        <v>-2.5782937365010805</v>
      </c>
      <c r="G12" s="1">
        <v>-1</v>
      </c>
      <c r="H12" s="1">
        <v>-2</v>
      </c>
      <c r="N12" s="1"/>
      <c r="O12" s="1"/>
    </row>
    <row r="13" spans="2:17" x14ac:dyDescent="0.2">
      <c r="B13" s="265">
        <v>43852</v>
      </c>
      <c r="C13" s="375">
        <f t="shared" si="0"/>
        <v>43852</v>
      </c>
      <c r="D13" s="376">
        <f t="shared" si="1"/>
        <v>43852</v>
      </c>
      <c r="E13">
        <f>ATB_Date!P1852</f>
        <v>-11.706512778235778</v>
      </c>
      <c r="F13">
        <f>ATB_Date!O1852</f>
        <v>-3.7122030237580872</v>
      </c>
      <c r="G13" s="1">
        <v>-1</v>
      </c>
      <c r="H13" s="1">
        <v>-2</v>
      </c>
      <c r="N13" s="1"/>
      <c r="O13" s="1"/>
    </row>
    <row r="14" spans="2:17" x14ac:dyDescent="0.2">
      <c r="B14" s="265">
        <v>43853</v>
      </c>
      <c r="C14" s="375">
        <f t="shared" si="0"/>
        <v>43853</v>
      </c>
      <c r="D14" s="376">
        <f t="shared" si="1"/>
        <v>43853</v>
      </c>
      <c r="E14">
        <f>ATB_Date!P1853</f>
        <v>-11.706512778235778</v>
      </c>
      <c r="F14">
        <f>ATB_Date!O1853</f>
        <v>-1.8223542116630687</v>
      </c>
      <c r="G14" s="1">
        <v>-1</v>
      </c>
      <c r="H14" s="1">
        <v>-1</v>
      </c>
      <c r="N14" s="1"/>
      <c r="O14" s="1"/>
    </row>
    <row r="15" spans="2:17" x14ac:dyDescent="0.2">
      <c r="B15" s="265">
        <v>43854</v>
      </c>
      <c r="C15" s="375">
        <f t="shared" si="0"/>
        <v>43854</v>
      </c>
      <c r="D15" s="376">
        <f t="shared" si="1"/>
        <v>43854</v>
      </c>
      <c r="E15">
        <f>ATB_Date!P1854</f>
        <v>-27.287716405605934</v>
      </c>
      <c r="F15">
        <f>ATB_Date!O1854</f>
        <v>-6.3579913606911287</v>
      </c>
      <c r="G15" s="1">
        <v>-1</v>
      </c>
      <c r="H15" s="1">
        <v>-1</v>
      </c>
      <c r="N15" s="1"/>
      <c r="O15" s="1"/>
    </row>
    <row r="16" spans="2:17" x14ac:dyDescent="0.2">
      <c r="B16" s="265">
        <v>43855</v>
      </c>
      <c r="C16" s="375">
        <f t="shared" si="0"/>
        <v>43855</v>
      </c>
      <c r="D16" s="376">
        <f t="shared" si="1"/>
        <v>43855</v>
      </c>
      <c r="E16">
        <f>ATB_Date!P1855</f>
        <v>-27.287716405605934</v>
      </c>
      <c r="F16">
        <f>ATB_Date!O1855</f>
        <v>-5.0350971922246028</v>
      </c>
      <c r="G16" s="1">
        <v>-1</v>
      </c>
      <c r="H16" s="1">
        <v>-1</v>
      </c>
      <c r="N16" s="1"/>
      <c r="O16" s="1"/>
    </row>
    <row r="17" spans="2:18" x14ac:dyDescent="0.2">
      <c r="B17" s="265">
        <v>43856</v>
      </c>
      <c r="C17" s="375">
        <f t="shared" si="0"/>
        <v>43856</v>
      </c>
      <c r="D17" s="376">
        <f t="shared" si="1"/>
        <v>43856</v>
      </c>
      <c r="E17">
        <f>ATB_Date!P1856</f>
        <v>-27.287716405605934</v>
      </c>
      <c r="F17">
        <f>ATB_Date!O1856</f>
        <v>-5.4130669546436199</v>
      </c>
      <c r="G17" s="1">
        <v>0</v>
      </c>
      <c r="H17" s="1">
        <v>-1</v>
      </c>
      <c r="N17" s="1"/>
      <c r="O17" s="1"/>
    </row>
    <row r="18" spans="2:18" x14ac:dyDescent="0.2">
      <c r="B18" s="265">
        <v>43857</v>
      </c>
      <c r="C18" s="375">
        <f t="shared" si="0"/>
        <v>43857</v>
      </c>
      <c r="D18" s="376">
        <f t="shared" si="1"/>
        <v>43857</v>
      </c>
      <c r="E18">
        <f>ATB_Date!P1857</f>
        <v>-18.631492168178067</v>
      </c>
      <c r="F18">
        <f>ATB_Date!O1857</f>
        <v>-2.1058315334773092</v>
      </c>
      <c r="G18" s="1">
        <v>0</v>
      </c>
      <c r="H18" s="1">
        <v>-1</v>
      </c>
      <c r="N18" s="1"/>
      <c r="O18" s="1"/>
    </row>
    <row r="19" spans="2:18" x14ac:dyDescent="0.2">
      <c r="B19" s="265">
        <v>43858</v>
      </c>
      <c r="C19" s="375">
        <f t="shared" si="0"/>
        <v>43858</v>
      </c>
      <c r="D19" s="376">
        <f t="shared" si="1"/>
        <v>43858</v>
      </c>
      <c r="E19">
        <f>ATB_Date!P1858</f>
        <v>-11.706512778235778</v>
      </c>
      <c r="F19">
        <f>ATB_Date!O1858</f>
        <v>-0.87742980561553718</v>
      </c>
      <c r="G19" s="1">
        <v>-1</v>
      </c>
      <c r="H19" s="1">
        <v>-2</v>
      </c>
      <c r="N19" s="1"/>
      <c r="O19" s="1"/>
    </row>
    <row r="20" spans="2:18" x14ac:dyDescent="0.2">
      <c r="B20" s="265">
        <v>43859</v>
      </c>
      <c r="C20" s="375">
        <f t="shared" si="0"/>
        <v>43859</v>
      </c>
      <c r="D20" s="376">
        <f t="shared" si="1"/>
        <v>43859</v>
      </c>
      <c r="E20">
        <f>ATB_Date!P1859</f>
        <v>0.41220115416324976</v>
      </c>
      <c r="F20">
        <f>ATB_Date!O1859</f>
        <v>-0.87742980561553718</v>
      </c>
      <c r="G20" s="1">
        <v>-1</v>
      </c>
      <c r="H20" s="1">
        <v>-3</v>
      </c>
      <c r="N20" s="1"/>
      <c r="O20" s="1"/>
    </row>
    <row r="21" spans="2:18" x14ac:dyDescent="0.2">
      <c r="B21" s="265">
        <v>43860</v>
      </c>
      <c r="C21" s="375">
        <f t="shared" si="0"/>
        <v>43860</v>
      </c>
      <c r="D21" s="376">
        <f t="shared" si="1"/>
        <v>43860</v>
      </c>
      <c r="E21">
        <f>ATB_Date!P1860</f>
        <v>-4.7815333882934912</v>
      </c>
      <c r="F21">
        <f>ATB_Date!O1860</f>
        <v>1.6738660907127612</v>
      </c>
      <c r="G21" s="1">
        <v>-3</v>
      </c>
      <c r="H21" s="1">
        <v>-5</v>
      </c>
      <c r="N21" s="1"/>
      <c r="O21" s="1"/>
    </row>
    <row r="22" spans="2:18" x14ac:dyDescent="0.2">
      <c r="B22" s="265">
        <v>43861</v>
      </c>
      <c r="C22" s="375">
        <f t="shared" si="0"/>
        <v>43861</v>
      </c>
      <c r="D22" s="376">
        <f t="shared" si="1"/>
        <v>43861</v>
      </c>
      <c r="E22">
        <f>ATB_Date!P1861</f>
        <v>14.262159934047824</v>
      </c>
      <c r="F22">
        <f>ATB_Date!O1861</f>
        <v>1.2958963282937441</v>
      </c>
      <c r="G22" s="1">
        <v>-3</v>
      </c>
      <c r="H22" s="1">
        <v>-4</v>
      </c>
      <c r="N22" s="1"/>
      <c r="O22" s="1"/>
    </row>
    <row r="23" spans="2:18" x14ac:dyDescent="0.2">
      <c r="B23" s="265">
        <v>43862</v>
      </c>
      <c r="C23" s="375">
        <f t="shared" si="0"/>
        <v>43862</v>
      </c>
      <c r="D23" s="376">
        <f t="shared" si="1"/>
        <v>43862</v>
      </c>
      <c r="E23">
        <f>ATB_Date!P1862</f>
        <v>17.724649629018963</v>
      </c>
      <c r="F23">
        <f>ATB_Date!O1862</f>
        <v>1.8628509719222475</v>
      </c>
      <c r="G23" s="1">
        <v>-3</v>
      </c>
      <c r="H23" s="1">
        <v>-5</v>
      </c>
      <c r="N23" s="1"/>
      <c r="O23" s="1"/>
    </row>
    <row r="24" spans="2:18" x14ac:dyDescent="0.2">
      <c r="B24" s="265">
        <v>43863</v>
      </c>
      <c r="C24" s="375">
        <f t="shared" si="0"/>
        <v>43863</v>
      </c>
      <c r="D24" s="376">
        <f t="shared" si="1"/>
        <v>43863</v>
      </c>
      <c r="E24">
        <f>ATB_Date!P1863</f>
        <v>19.455894476504554</v>
      </c>
      <c r="F24">
        <f>ATB_Date!O1863</f>
        <v>1.4848812095032304</v>
      </c>
      <c r="G24">
        <v>-3</v>
      </c>
      <c r="H24">
        <v>-5</v>
      </c>
      <c r="M24" s="24"/>
      <c r="N24" s="24"/>
      <c r="O24" s="24"/>
      <c r="R24" s="1"/>
    </row>
    <row r="25" spans="2:18" x14ac:dyDescent="0.2">
      <c r="B25" s="265">
        <v>43864</v>
      </c>
      <c r="C25" s="375">
        <f t="shared" si="0"/>
        <v>43864</v>
      </c>
      <c r="D25" s="376">
        <f t="shared" si="1"/>
        <v>43864</v>
      </c>
      <c r="E25">
        <f>ATB_Date!P1864</f>
        <v>14.262159934047824</v>
      </c>
      <c r="F25">
        <f>ATB_Date!O1864</f>
        <v>1.9573434125270017</v>
      </c>
      <c r="G25">
        <v>-2</v>
      </c>
      <c r="H25">
        <v>-5</v>
      </c>
      <c r="I25" s="14"/>
      <c r="J25" s="14"/>
      <c r="K25" s="14"/>
      <c r="L25" s="14"/>
      <c r="M25" s="43"/>
    </row>
    <row r="26" spans="2:18" x14ac:dyDescent="0.2">
      <c r="B26" s="265">
        <v>43865</v>
      </c>
      <c r="C26" s="375">
        <f t="shared" si="0"/>
        <v>43865</v>
      </c>
      <c r="D26" s="376">
        <f t="shared" si="1"/>
        <v>43865</v>
      </c>
      <c r="E26">
        <f>ATB_Date!P1865</f>
        <v>12.530915086562256</v>
      </c>
      <c r="F26">
        <f>ATB_Date!O1865</f>
        <v>1.5793736501080069</v>
      </c>
      <c r="G26" s="14">
        <v>-2</v>
      </c>
      <c r="H26" s="14">
        <v>-4</v>
      </c>
      <c r="I26" s="14"/>
      <c r="J26" s="14"/>
      <c r="K26" s="14"/>
      <c r="L26" s="14"/>
      <c r="M26" s="43"/>
    </row>
    <row r="27" spans="2:18" x14ac:dyDescent="0.2">
      <c r="B27" s="265">
        <v>43866</v>
      </c>
      <c r="C27" s="375">
        <f t="shared" si="0"/>
        <v>43866</v>
      </c>
      <c r="D27" s="376">
        <f t="shared" si="1"/>
        <v>43866</v>
      </c>
      <c r="E27">
        <f>ATB_Date!P1866</f>
        <v>5.6059356966199569</v>
      </c>
      <c r="F27">
        <f>ATB_Date!O1866</f>
        <v>2.9022678185745221</v>
      </c>
      <c r="G27" s="14">
        <v>-1</v>
      </c>
      <c r="H27" s="14">
        <v>-3</v>
      </c>
      <c r="I27" s="14"/>
      <c r="J27" s="14"/>
      <c r="K27" s="14"/>
      <c r="L27" s="14"/>
      <c r="M27" s="43"/>
      <c r="N27" s="43"/>
      <c r="O27" s="43"/>
    </row>
    <row r="28" spans="2:18" x14ac:dyDescent="0.2">
      <c r="B28" s="265">
        <v>43867</v>
      </c>
      <c r="C28" s="375">
        <f t="shared" si="0"/>
        <v>43867</v>
      </c>
      <c r="D28" s="376">
        <f t="shared" si="1"/>
        <v>43867</v>
      </c>
      <c r="E28">
        <f>ATB_Date!P1867</f>
        <v>7.337180544105526</v>
      </c>
      <c r="F28">
        <f>ATB_Date!O1867</f>
        <v>0.2564794816414917</v>
      </c>
      <c r="G28" s="14">
        <v>1</v>
      </c>
      <c r="H28" s="14">
        <v>-1</v>
      </c>
      <c r="I28" s="14"/>
      <c r="J28" s="14"/>
      <c r="K28" s="14"/>
      <c r="L28" s="14"/>
      <c r="M28" s="43"/>
      <c r="N28" s="43"/>
      <c r="O28" s="43"/>
    </row>
    <row r="29" spans="2:18" x14ac:dyDescent="0.2">
      <c r="B29" s="265">
        <v>43868</v>
      </c>
      <c r="C29" s="375">
        <f t="shared" si="0"/>
        <v>43868</v>
      </c>
      <c r="D29" s="376">
        <f t="shared" si="1"/>
        <v>43868</v>
      </c>
      <c r="E29">
        <f>ATB_Date!P1868</f>
        <v>-16.900247320692497</v>
      </c>
      <c r="F29">
        <f>ATB_Date!O1868</f>
        <v>-2.0113390928725661</v>
      </c>
      <c r="G29" s="14">
        <v>1</v>
      </c>
      <c r="H29" s="14">
        <v>0</v>
      </c>
      <c r="I29" s="14"/>
      <c r="J29" s="14"/>
      <c r="K29" s="14"/>
      <c r="L29" s="14"/>
      <c r="M29" s="43"/>
      <c r="N29" s="43"/>
      <c r="O29" s="43"/>
    </row>
    <row r="30" spans="2:18" x14ac:dyDescent="0.2">
      <c r="B30" s="265">
        <v>43869</v>
      </c>
      <c r="C30" s="375">
        <f t="shared" si="0"/>
        <v>43869</v>
      </c>
      <c r="D30" s="376">
        <f t="shared" si="1"/>
        <v>43869</v>
      </c>
      <c r="E30">
        <f>ATB_Date!P1869</f>
        <v>-25.556471558120354</v>
      </c>
      <c r="F30">
        <f>ATB_Date!O1869</f>
        <v>-5.4130669546436199</v>
      </c>
      <c r="G30" s="14">
        <v>2</v>
      </c>
      <c r="H30" s="14">
        <v>0</v>
      </c>
      <c r="I30" s="14"/>
      <c r="J30" s="14"/>
      <c r="K30" s="14"/>
      <c r="L30" s="14"/>
      <c r="M30" s="43"/>
      <c r="N30" s="43"/>
      <c r="O30" s="43"/>
    </row>
    <row r="31" spans="2:18" x14ac:dyDescent="0.2">
      <c r="B31" s="265">
        <v>43870</v>
      </c>
      <c r="C31" s="375">
        <f t="shared" si="0"/>
        <v>43870</v>
      </c>
      <c r="D31" s="376">
        <f t="shared" si="1"/>
        <v>43870</v>
      </c>
      <c r="E31">
        <f>ATB_Date!P1870</f>
        <v>-34.212695795548221</v>
      </c>
      <c r="F31">
        <f>ATB_Date!O1870</f>
        <v>-4.6571274298056071</v>
      </c>
      <c r="G31" s="14">
        <v>2</v>
      </c>
      <c r="H31" s="14">
        <v>0</v>
      </c>
      <c r="I31" s="14"/>
      <c r="J31" s="14"/>
      <c r="K31" s="14"/>
      <c r="L31" s="14"/>
      <c r="M31" s="43"/>
      <c r="N31" s="43"/>
      <c r="O31" s="43"/>
    </row>
    <row r="32" spans="2:18" x14ac:dyDescent="0.2">
      <c r="B32" s="265">
        <v>43871</v>
      </c>
      <c r="C32" s="375">
        <f t="shared" si="0"/>
        <v>43871</v>
      </c>
      <c r="D32" s="376">
        <f t="shared" si="1"/>
        <v>43871</v>
      </c>
      <c r="E32">
        <f>ATB_Date!P1871</f>
        <v>-30.750206100577081</v>
      </c>
      <c r="F32">
        <f>ATB_Date!O1871</f>
        <v>-6.9249460043196436</v>
      </c>
      <c r="G32" s="14">
        <v>3</v>
      </c>
      <c r="H32" s="14">
        <v>0</v>
      </c>
      <c r="I32" s="14"/>
      <c r="J32" s="14"/>
      <c r="K32" s="14"/>
      <c r="L32" s="14"/>
      <c r="M32" s="43"/>
      <c r="N32" s="43"/>
      <c r="O32" s="43"/>
    </row>
    <row r="33" spans="2:15" x14ac:dyDescent="0.2">
      <c r="B33" s="265">
        <v>43872</v>
      </c>
      <c r="C33" s="375">
        <f t="shared" si="0"/>
        <v>43872</v>
      </c>
      <c r="D33" s="376">
        <f t="shared" si="1"/>
        <v>43872</v>
      </c>
      <c r="E33">
        <f>ATB_Date!P1872</f>
        <v>-23.825226710634784</v>
      </c>
      <c r="F33">
        <f>ATB_Date!O1872</f>
        <v>-4.846112311015105</v>
      </c>
      <c r="G33" s="14">
        <v>3</v>
      </c>
      <c r="H33" s="14">
        <v>0</v>
      </c>
      <c r="I33" s="14"/>
      <c r="J33" s="14"/>
      <c r="K33" s="14"/>
      <c r="L33" s="14"/>
      <c r="M33" s="43"/>
      <c r="N33" s="43"/>
      <c r="O33" s="43"/>
    </row>
    <row r="34" spans="2:15" x14ac:dyDescent="0.2">
      <c r="B34" s="265">
        <v>43873</v>
      </c>
      <c r="C34" s="375">
        <f t="shared" si="0"/>
        <v>43873</v>
      </c>
      <c r="D34" s="376">
        <f t="shared" si="1"/>
        <v>43873</v>
      </c>
      <c r="E34">
        <f>ATB_Date!P1873</f>
        <v>-4.7815333882934912</v>
      </c>
      <c r="F34">
        <f>ATB_Date!O1873</f>
        <v>-5.3185745140388763</v>
      </c>
      <c r="G34" s="14">
        <v>3</v>
      </c>
      <c r="H34" s="14">
        <v>0</v>
      </c>
      <c r="I34" s="14"/>
      <c r="J34" s="14"/>
      <c r="K34" s="14"/>
      <c r="L34" s="14"/>
      <c r="M34" s="43"/>
      <c r="N34" s="43"/>
      <c r="O34" s="43"/>
    </row>
    <row r="35" spans="2:15" x14ac:dyDescent="0.2">
      <c r="B35" s="265">
        <v>43874</v>
      </c>
      <c r="C35" s="375">
        <f t="shared" si="0"/>
        <v>43874</v>
      </c>
      <c r="D35" s="376">
        <f t="shared" si="1"/>
        <v>43874</v>
      </c>
      <c r="E35">
        <f>ATB_Date!P1874</f>
        <v>0.41220115416324976</v>
      </c>
      <c r="F35">
        <f>ATB_Date!O1874</f>
        <v>-6.6414686825053915</v>
      </c>
      <c r="G35" s="14">
        <v>3</v>
      </c>
      <c r="H35" s="14">
        <v>0</v>
      </c>
      <c r="I35" s="14"/>
      <c r="J35" s="14"/>
      <c r="K35" s="14"/>
      <c r="L35" s="14"/>
      <c r="M35" s="43"/>
      <c r="N35" s="43"/>
      <c r="O35" s="43"/>
    </row>
    <row r="36" spans="2:15" x14ac:dyDescent="0.2">
      <c r="B36" s="265">
        <v>43875</v>
      </c>
      <c r="C36" s="375">
        <f t="shared" si="0"/>
        <v>43875</v>
      </c>
      <c r="D36" s="376">
        <f t="shared" si="1"/>
        <v>43875</v>
      </c>
      <c r="E36">
        <f>ATB_Date!P1875</f>
        <v>10.799670239076665</v>
      </c>
      <c r="F36">
        <f>ATB_Date!O1875</f>
        <v>-6.7359611231101457</v>
      </c>
      <c r="G36" s="14">
        <v>3</v>
      </c>
      <c r="H36" s="14">
        <v>0</v>
      </c>
      <c r="I36" s="14"/>
      <c r="J36" s="14"/>
      <c r="K36" s="14"/>
      <c r="L36" s="14"/>
      <c r="M36" s="43"/>
      <c r="N36" s="43"/>
      <c r="O36" s="43"/>
    </row>
    <row r="37" spans="2:15" x14ac:dyDescent="0.2">
      <c r="B37" s="265">
        <v>43876</v>
      </c>
      <c r="C37" s="375">
        <f t="shared" si="0"/>
        <v>43876</v>
      </c>
      <c r="D37" s="376">
        <f t="shared" si="1"/>
        <v>43876</v>
      </c>
      <c r="E37">
        <f>ATB_Date!P1876</f>
        <v>9.0684253915910951</v>
      </c>
      <c r="F37">
        <f>ATB_Date!O1876</f>
        <v>-5.5075593952483732</v>
      </c>
      <c r="G37" s="14">
        <v>5</v>
      </c>
      <c r="H37" s="14">
        <v>0</v>
      </c>
      <c r="I37" s="14"/>
      <c r="J37" s="14"/>
      <c r="K37" s="14"/>
      <c r="L37" s="14"/>
      <c r="M37" s="43"/>
      <c r="N37" s="43"/>
      <c r="O37" s="43"/>
    </row>
    <row r="38" spans="2:15" x14ac:dyDescent="0.2">
      <c r="B38" s="265">
        <v>43877</v>
      </c>
      <c r="C38" s="375">
        <f t="shared" si="0"/>
        <v>43877</v>
      </c>
      <c r="D38" s="376">
        <f t="shared" si="1"/>
        <v>43877</v>
      </c>
      <c r="E38">
        <f>ATB_Date!P1877</f>
        <v>12.530915086562256</v>
      </c>
      <c r="F38">
        <f>ATB_Date!O1877</f>
        <v>-7.7753779697624203</v>
      </c>
      <c r="G38" s="14">
        <v>6</v>
      </c>
      <c r="H38" s="14">
        <v>0</v>
      </c>
      <c r="I38" s="14"/>
      <c r="J38" s="14"/>
      <c r="K38" s="14"/>
      <c r="L38" s="14"/>
      <c r="M38" s="43"/>
      <c r="N38" s="43"/>
      <c r="O38" s="43"/>
    </row>
    <row r="39" spans="2:15" x14ac:dyDescent="0.2">
      <c r="B39" s="265">
        <v>43878</v>
      </c>
      <c r="C39" s="375">
        <f t="shared" si="0"/>
        <v>43878</v>
      </c>
      <c r="D39" s="376">
        <f t="shared" si="1"/>
        <v>43878</v>
      </c>
      <c r="E39">
        <f>ATB_Date!P1878</f>
        <v>15.993404781533393</v>
      </c>
      <c r="F39">
        <f>ATB_Date!O1878</f>
        <v>-9.4762419006479419</v>
      </c>
      <c r="G39" s="14">
        <v>6</v>
      </c>
      <c r="H39" s="14">
        <v>1</v>
      </c>
      <c r="I39" s="14"/>
      <c r="J39" s="14"/>
      <c r="K39" s="14"/>
      <c r="L39" s="14"/>
      <c r="M39" s="43"/>
      <c r="N39" s="43"/>
      <c r="O39" s="43"/>
    </row>
    <row r="40" spans="2:15" x14ac:dyDescent="0.2">
      <c r="B40" s="265">
        <v>43879</v>
      </c>
      <c r="C40" s="375">
        <f t="shared" si="0"/>
        <v>43879</v>
      </c>
      <c r="D40" s="376">
        <f t="shared" si="1"/>
        <v>43879</v>
      </c>
      <c r="E40">
        <f>ATB_Date!P1879</f>
        <v>14.262159934047824</v>
      </c>
      <c r="F40">
        <f>ATB_Date!O1879</f>
        <v>-11.838552915766732</v>
      </c>
      <c r="G40" s="14">
        <v>7</v>
      </c>
      <c r="H40" s="14">
        <v>1</v>
      </c>
      <c r="I40" s="14"/>
      <c r="J40" s="14"/>
      <c r="K40" s="14"/>
      <c r="L40" s="14"/>
      <c r="M40" s="43"/>
      <c r="N40" s="43"/>
      <c r="O40" s="43"/>
    </row>
    <row r="41" spans="2:15" x14ac:dyDescent="0.2">
      <c r="B41" s="265">
        <v>43880</v>
      </c>
      <c r="C41" s="375">
        <f t="shared" si="0"/>
        <v>43880</v>
      </c>
      <c r="D41" s="376">
        <f t="shared" si="1"/>
        <v>43880</v>
      </c>
      <c r="E41">
        <f>ATB_Date!P1880</f>
        <v>-8.2440230832646293</v>
      </c>
      <c r="F41">
        <f>ATB_Date!O1880</f>
        <v>-11.082613390928731</v>
      </c>
      <c r="G41" s="14">
        <v>7</v>
      </c>
      <c r="H41" s="14">
        <v>1</v>
      </c>
      <c r="I41" s="14"/>
      <c r="J41" s="14"/>
      <c r="K41" s="14"/>
      <c r="L41" s="14"/>
      <c r="M41" s="43"/>
      <c r="N41" s="43"/>
      <c r="O41" s="43"/>
    </row>
    <row r="42" spans="2:15" x14ac:dyDescent="0.2">
      <c r="B42" s="265">
        <v>43881</v>
      </c>
      <c r="C42" s="375">
        <f t="shared" si="0"/>
        <v>43881</v>
      </c>
      <c r="D42" s="376">
        <f t="shared" si="1"/>
        <v>43881</v>
      </c>
      <c r="E42">
        <f>ATB_Date!P1881</f>
        <v>-11.706512778235778</v>
      </c>
      <c r="F42">
        <f>ATB_Date!O1881</f>
        <v>-10.610151187904959</v>
      </c>
      <c r="G42" s="14">
        <v>8</v>
      </c>
      <c r="H42" s="14">
        <v>2</v>
      </c>
      <c r="I42" s="14"/>
      <c r="J42" s="14"/>
      <c r="K42" s="14"/>
      <c r="L42" s="14"/>
      <c r="M42" s="43"/>
      <c r="N42" s="43"/>
      <c r="O42" s="43"/>
    </row>
    <row r="43" spans="2:15" x14ac:dyDescent="0.2">
      <c r="B43" s="265">
        <v>43882</v>
      </c>
      <c r="C43" s="375">
        <f t="shared" si="0"/>
        <v>43882</v>
      </c>
      <c r="D43" s="376">
        <f t="shared" si="1"/>
        <v>43882</v>
      </c>
      <c r="E43">
        <f>ATB_Date!P1882</f>
        <v>-18.631492168178067</v>
      </c>
      <c r="F43">
        <f>ATB_Date!O1882</f>
        <v>-9.1927645788336889</v>
      </c>
      <c r="G43" s="14">
        <v>8</v>
      </c>
      <c r="H43" s="14">
        <v>2</v>
      </c>
      <c r="I43" s="14"/>
      <c r="J43" s="14"/>
      <c r="K43" s="14"/>
      <c r="L43" s="14"/>
      <c r="M43" s="43"/>
      <c r="N43" s="43"/>
      <c r="O43" s="43"/>
    </row>
    <row r="44" spans="2:15" x14ac:dyDescent="0.2">
      <c r="B44" s="265">
        <v>43883</v>
      </c>
      <c r="C44" s="375">
        <f t="shared" si="0"/>
        <v>43883</v>
      </c>
      <c r="D44" s="376">
        <f t="shared" si="1"/>
        <v>43883</v>
      </c>
      <c r="E44">
        <f>ATB_Date!P1883</f>
        <v>-15.169002473206916</v>
      </c>
      <c r="F44">
        <f>ATB_Date!O1883</f>
        <v>-9.7597192224622038</v>
      </c>
      <c r="G44" s="14">
        <v>9</v>
      </c>
      <c r="H44" s="14">
        <v>3</v>
      </c>
      <c r="I44" s="14"/>
      <c r="J44" s="14"/>
      <c r="K44" s="14"/>
      <c r="L44" s="14"/>
      <c r="M44" s="43"/>
      <c r="N44" s="43"/>
      <c r="O44" s="43"/>
    </row>
    <row r="45" spans="2:15" x14ac:dyDescent="0.2">
      <c r="B45" s="265">
        <v>43884</v>
      </c>
      <c r="C45" s="375">
        <f t="shared" si="0"/>
        <v>43884</v>
      </c>
      <c r="D45" s="376">
        <f t="shared" si="1"/>
        <v>43884</v>
      </c>
      <c r="E45">
        <f>ATB_Date!P1884</f>
        <v>-22.093981863149214</v>
      </c>
      <c r="F45">
        <f>ATB_Date!O1884</f>
        <v>-10.1376889848812</v>
      </c>
      <c r="G45" s="14">
        <v>10</v>
      </c>
      <c r="H45" s="14">
        <v>3</v>
      </c>
      <c r="I45" s="14"/>
      <c r="J45" s="14"/>
      <c r="K45" s="14"/>
      <c r="L45" s="14"/>
      <c r="M45" s="43"/>
      <c r="N45" s="43"/>
      <c r="O45" s="43"/>
    </row>
    <row r="46" spans="2:15" x14ac:dyDescent="0.2">
      <c r="B46" s="265">
        <v>43885</v>
      </c>
      <c r="C46" s="375">
        <f t="shared" si="0"/>
        <v>43885</v>
      </c>
      <c r="D46" s="376">
        <f t="shared" si="1"/>
        <v>43885</v>
      </c>
      <c r="E46">
        <f>ATB_Date!P1885</f>
        <v>-29.018961253091511</v>
      </c>
      <c r="F46">
        <f>ATB_Date!O1885</f>
        <v>-10.988120950323953</v>
      </c>
      <c r="G46" s="14">
        <v>10</v>
      </c>
      <c r="H46" s="14">
        <v>3</v>
      </c>
      <c r="I46" s="14"/>
      <c r="J46" s="14"/>
      <c r="K46" s="14"/>
      <c r="L46" s="14"/>
      <c r="M46" s="43"/>
      <c r="N46" s="43"/>
      <c r="O46" s="43"/>
    </row>
    <row r="47" spans="2:15" x14ac:dyDescent="0.2">
      <c r="B47" s="265">
        <v>43886</v>
      </c>
      <c r="C47" s="375">
        <f t="shared" si="0"/>
        <v>43886</v>
      </c>
      <c r="D47" s="376">
        <f t="shared" si="1"/>
        <v>43886</v>
      </c>
      <c r="E47">
        <f>ATB_Date!P1886</f>
        <v>-35.943940643033798</v>
      </c>
      <c r="F47">
        <f>ATB_Date!O1886</f>
        <v>-12.5</v>
      </c>
      <c r="G47" s="14">
        <v>9</v>
      </c>
      <c r="H47" s="14">
        <v>3</v>
      </c>
      <c r="I47" s="14"/>
      <c r="J47" s="14"/>
      <c r="K47" s="14"/>
      <c r="L47" s="14"/>
      <c r="M47" s="43"/>
      <c r="N47" s="43"/>
      <c r="O47" s="43"/>
    </row>
    <row r="48" spans="2:15" x14ac:dyDescent="0.2">
      <c r="B48" s="265">
        <v>43887</v>
      </c>
      <c r="C48" s="375">
        <f t="shared" si="0"/>
        <v>43887</v>
      </c>
      <c r="D48" s="376">
        <f t="shared" si="1"/>
        <v>43887</v>
      </c>
      <c r="E48">
        <f>ATB_Date!P1887</f>
        <v>-32.481450948062651</v>
      </c>
      <c r="F48">
        <f>ATB_Date!O1887</f>
        <v>-15.807235421166299</v>
      </c>
      <c r="G48" s="14">
        <v>7</v>
      </c>
      <c r="H48" s="14">
        <v>0</v>
      </c>
      <c r="I48" s="14"/>
      <c r="J48" s="14"/>
      <c r="K48" s="14"/>
      <c r="L48" s="14"/>
      <c r="M48" s="43"/>
      <c r="N48" s="43"/>
      <c r="O48" s="43"/>
    </row>
    <row r="49" spans="2:15" x14ac:dyDescent="0.2">
      <c r="B49" s="265">
        <v>43888</v>
      </c>
      <c r="C49" s="375">
        <f t="shared" si="0"/>
        <v>43888</v>
      </c>
      <c r="D49" s="376">
        <f t="shared" si="1"/>
        <v>43888</v>
      </c>
      <c r="E49">
        <f>ATB_Date!P1888</f>
        <v>-16.900247320692497</v>
      </c>
      <c r="F49">
        <f>ATB_Date!O1888</f>
        <v>-12.405507559395247</v>
      </c>
      <c r="G49" s="14">
        <v>6</v>
      </c>
      <c r="H49" s="14">
        <v>-1</v>
      </c>
      <c r="I49" s="14"/>
      <c r="J49" s="14"/>
      <c r="K49" s="14"/>
      <c r="L49" s="14"/>
      <c r="M49" s="43"/>
      <c r="N49" s="43"/>
      <c r="O49" s="43"/>
    </row>
    <row r="50" spans="2:15" x14ac:dyDescent="0.2">
      <c r="B50" s="265">
        <v>43889</v>
      </c>
      <c r="C50" s="375">
        <f t="shared" si="0"/>
        <v>43889</v>
      </c>
      <c r="D50" s="376">
        <f t="shared" si="1"/>
        <v>43889</v>
      </c>
      <c r="E50">
        <f>ATB_Date!P1889</f>
        <v>-18.631492168178067</v>
      </c>
      <c r="F50">
        <f>ATB_Date!O1889</f>
        <v>-12.594492440604743</v>
      </c>
      <c r="G50" s="14">
        <v>4</v>
      </c>
      <c r="H50" s="14">
        <v>-2</v>
      </c>
      <c r="I50" s="14"/>
      <c r="J50" s="14"/>
      <c r="K50" s="14"/>
      <c r="L50" s="14"/>
      <c r="M50" s="43"/>
      <c r="N50" s="43"/>
      <c r="O50" s="43"/>
    </row>
    <row r="51" spans="2:15" x14ac:dyDescent="0.2">
      <c r="B51" s="265">
        <v>43890</v>
      </c>
      <c r="C51" s="375">
        <f t="shared" si="0"/>
        <v>43890</v>
      </c>
      <c r="D51" s="376">
        <f t="shared" si="1"/>
        <v>43890</v>
      </c>
      <c r="E51">
        <f>ATB_Date!P1890</f>
        <v>-22.093981863149214</v>
      </c>
      <c r="F51">
        <f>ATB_Date!O1890</f>
        <v>-14.767818574514024</v>
      </c>
      <c r="G51" s="14">
        <v>3</v>
      </c>
      <c r="H51" s="14">
        <v>-2</v>
      </c>
      <c r="I51" s="14"/>
      <c r="J51" s="14"/>
      <c r="K51" s="14"/>
      <c r="L51" s="14"/>
      <c r="M51" s="43"/>
    </row>
    <row r="52" spans="2:15" x14ac:dyDescent="0.2">
      <c r="B52" s="265">
        <v>43891</v>
      </c>
      <c r="C52" s="375">
        <f t="shared" si="0"/>
        <v>43891</v>
      </c>
      <c r="D52" s="376">
        <f t="shared" si="1"/>
        <v>43891</v>
      </c>
      <c r="E52">
        <f>ATB_Date!P1891</f>
        <v>-16.900247320692497</v>
      </c>
      <c r="F52">
        <f>ATB_Date!O1891</f>
        <v>-12.877969762418996</v>
      </c>
      <c r="G52" s="14">
        <v>2</v>
      </c>
      <c r="H52" s="14">
        <v>-3</v>
      </c>
      <c r="I52" s="14"/>
      <c r="J52" s="14"/>
      <c r="K52" s="14"/>
      <c r="L52" s="14"/>
    </row>
    <row r="53" spans="2:15" x14ac:dyDescent="0.2">
      <c r="B53" s="265">
        <v>43892</v>
      </c>
      <c r="C53" s="375">
        <f t="shared" si="0"/>
        <v>43892</v>
      </c>
      <c r="D53" s="376">
        <f t="shared" si="1"/>
        <v>43892</v>
      </c>
      <c r="E53">
        <f>ATB_Date!P1892</f>
        <v>-20.362737015663647</v>
      </c>
      <c r="F53">
        <f>ATB_Date!O1892</f>
        <v>-10.421166306695461</v>
      </c>
      <c r="G53" s="14">
        <v>1</v>
      </c>
      <c r="H53" s="14">
        <v>-3</v>
      </c>
      <c r="I53" s="14"/>
      <c r="J53" s="14"/>
      <c r="K53" s="14"/>
      <c r="L53" s="14"/>
    </row>
    <row r="54" spans="2:15" x14ac:dyDescent="0.2">
      <c r="B54" s="265">
        <v>43893</v>
      </c>
      <c r="C54" s="375">
        <f t="shared" si="0"/>
        <v>43893</v>
      </c>
      <c r="D54" s="376">
        <f t="shared" si="1"/>
        <v>43893</v>
      </c>
      <c r="E54">
        <f>ATB_Date!P1893</f>
        <v>-13.437757625721346</v>
      </c>
      <c r="F54">
        <f>ATB_Date!O1893</f>
        <v>-6.9249460043196436</v>
      </c>
      <c r="G54" s="14">
        <v>0</v>
      </c>
      <c r="H54" s="14">
        <v>-4</v>
      </c>
      <c r="I54" s="14"/>
      <c r="J54" s="14"/>
      <c r="K54" s="14"/>
      <c r="L54" s="14"/>
    </row>
    <row r="55" spans="2:15" x14ac:dyDescent="0.2">
      <c r="B55" s="265">
        <v>43894</v>
      </c>
      <c r="C55" s="375">
        <f t="shared" si="0"/>
        <v>43894</v>
      </c>
      <c r="D55" s="376">
        <f t="shared" si="1"/>
        <v>43894</v>
      </c>
      <c r="E55">
        <f>ATB_Date!P1894</f>
        <v>-16.900247320692497</v>
      </c>
      <c r="F55">
        <f>ATB_Date!O1894</f>
        <v>-3.2397408207343381</v>
      </c>
      <c r="G55" s="14">
        <v>2</v>
      </c>
      <c r="H55" s="14">
        <v>-1</v>
      </c>
      <c r="I55" s="14"/>
      <c r="J55" s="14"/>
      <c r="K55" s="14"/>
      <c r="L55" s="14"/>
    </row>
    <row r="56" spans="2:15" x14ac:dyDescent="0.2">
      <c r="B56" s="265">
        <v>43895</v>
      </c>
      <c r="C56" s="375">
        <f t="shared" si="0"/>
        <v>43895</v>
      </c>
      <c r="D56" s="376">
        <f t="shared" si="1"/>
        <v>43895</v>
      </c>
      <c r="E56">
        <f>ATB_Date!P1895</f>
        <v>-35.943940643033798</v>
      </c>
      <c r="F56">
        <f>ATB_Date!O1895</f>
        <v>-7.1139308855291628</v>
      </c>
      <c r="G56" s="14">
        <v>1</v>
      </c>
      <c r="H56" s="14">
        <v>-1</v>
      </c>
      <c r="I56" s="14"/>
      <c r="J56" s="14"/>
      <c r="K56" s="14"/>
      <c r="L56" s="14"/>
    </row>
    <row r="57" spans="2:15" x14ac:dyDescent="0.2">
      <c r="B57" s="265">
        <v>43896</v>
      </c>
      <c r="C57" s="375">
        <f t="shared" si="0"/>
        <v>43896</v>
      </c>
      <c r="D57" s="376">
        <f t="shared" si="1"/>
        <v>43896</v>
      </c>
      <c r="E57">
        <f>ATB_Date!P1896</f>
        <v>-29.018961253091511</v>
      </c>
      <c r="F57">
        <f>ATB_Date!O1896</f>
        <v>-7.0194384449243863</v>
      </c>
      <c r="G57" s="14">
        <v>1</v>
      </c>
      <c r="H57" s="14">
        <v>0</v>
      </c>
      <c r="I57" s="14"/>
      <c r="J57" s="14"/>
      <c r="K57" s="14"/>
      <c r="L57" s="14"/>
    </row>
    <row r="58" spans="2:15" x14ac:dyDescent="0.2">
      <c r="B58" s="265">
        <v>43897</v>
      </c>
      <c r="C58" s="375">
        <f t="shared" si="0"/>
        <v>43897</v>
      </c>
      <c r="D58" s="376">
        <f t="shared" si="1"/>
        <v>43897</v>
      </c>
      <c r="E58">
        <f>ATB_Date!P1897</f>
        <v>-25.556471558120354</v>
      </c>
      <c r="F58">
        <f>ATB_Date!O1897</f>
        <v>-5.7910367170626369</v>
      </c>
      <c r="G58" s="14">
        <v>0</v>
      </c>
      <c r="H58" s="14">
        <v>0</v>
      </c>
      <c r="I58" s="14"/>
      <c r="J58" s="14"/>
      <c r="K58" s="14"/>
      <c r="L58" s="14"/>
    </row>
    <row r="59" spans="2:15" x14ac:dyDescent="0.2">
      <c r="B59" s="265">
        <v>43898</v>
      </c>
      <c r="C59" s="375">
        <f t="shared" si="0"/>
        <v>43898</v>
      </c>
      <c r="D59" s="376">
        <f t="shared" si="1"/>
        <v>43898</v>
      </c>
      <c r="E59">
        <f>ATB_Date!P1898</f>
        <v>-30.750206100577081</v>
      </c>
      <c r="F59">
        <f>ATB_Date!O1898</f>
        <v>-6.6414686825053915</v>
      </c>
      <c r="G59" s="14">
        <v>-1</v>
      </c>
      <c r="H59" s="14">
        <v>-1</v>
      </c>
      <c r="I59" s="14"/>
      <c r="J59" s="14"/>
      <c r="K59" s="14"/>
      <c r="L59" s="14"/>
    </row>
    <row r="60" spans="2:15" x14ac:dyDescent="0.2">
      <c r="B60" s="265">
        <v>43899</v>
      </c>
      <c r="C60" s="375">
        <f t="shared" si="0"/>
        <v>43899</v>
      </c>
      <c r="D60" s="376">
        <f t="shared" si="1"/>
        <v>43899</v>
      </c>
      <c r="E60">
        <f>ATB_Date!P1899</f>
        <v>-25.556471558120354</v>
      </c>
      <c r="F60">
        <f>ATB_Date!O1899</f>
        <v>-8.6258099352051758</v>
      </c>
      <c r="G60" s="14">
        <v>-1</v>
      </c>
      <c r="H60" s="14">
        <v>0</v>
      </c>
      <c r="I60" s="14"/>
      <c r="J60" s="14"/>
      <c r="K60" s="14"/>
      <c r="L60" s="14"/>
    </row>
    <row r="61" spans="2:15" x14ac:dyDescent="0.2">
      <c r="B61" s="265">
        <v>43900</v>
      </c>
      <c r="C61" s="375">
        <f t="shared" si="0"/>
        <v>43900</v>
      </c>
      <c r="D61" s="376">
        <f t="shared" si="1"/>
        <v>43900</v>
      </c>
      <c r="E61">
        <f>ATB_Date!P1900</f>
        <v>-22.093981863149214</v>
      </c>
      <c r="F61">
        <f>ATB_Date!O1900</f>
        <v>-12.122030237580983</v>
      </c>
      <c r="G61" s="14">
        <v>0</v>
      </c>
      <c r="H61" s="14">
        <v>1</v>
      </c>
      <c r="I61" s="14"/>
      <c r="J61" s="14"/>
      <c r="K61" s="14"/>
      <c r="L61" s="14"/>
    </row>
    <row r="62" spans="2:15" x14ac:dyDescent="0.2">
      <c r="B62" s="265">
        <v>43901</v>
      </c>
      <c r="C62" s="375">
        <f t="shared" si="0"/>
        <v>43901</v>
      </c>
      <c r="D62" s="376">
        <f t="shared" si="1"/>
        <v>43901</v>
      </c>
      <c r="E62">
        <f>ATB_Date!P1901</f>
        <v>-11.706512778235778</v>
      </c>
      <c r="F62">
        <f>ATB_Date!O1901</f>
        <v>-15.240280777537796</v>
      </c>
      <c r="G62" s="14">
        <v>0</v>
      </c>
      <c r="H62" s="14">
        <v>1</v>
      </c>
      <c r="I62" s="14"/>
      <c r="J62" s="14"/>
      <c r="K62" s="14"/>
      <c r="L62" s="14"/>
    </row>
    <row r="63" spans="2:15" x14ac:dyDescent="0.2">
      <c r="B63" s="265">
        <v>43902</v>
      </c>
      <c r="C63" s="375">
        <f t="shared" si="0"/>
        <v>43902</v>
      </c>
      <c r="D63" s="376">
        <f t="shared" si="1"/>
        <v>43902</v>
      </c>
      <c r="E63">
        <f>ATB_Date!P1902</f>
        <v>-9.9752679307501975</v>
      </c>
      <c r="F63">
        <f>ATB_Date!O1902</f>
        <v>-14.011879049676024</v>
      </c>
      <c r="G63" s="14">
        <v>0</v>
      </c>
      <c r="H63" s="14">
        <v>0</v>
      </c>
      <c r="I63" s="14"/>
      <c r="J63" s="14"/>
      <c r="K63" s="14"/>
      <c r="L63" s="14"/>
    </row>
    <row r="64" spans="2:15" x14ac:dyDescent="0.2">
      <c r="B64" s="265">
        <v>43903</v>
      </c>
      <c r="C64" s="375">
        <f t="shared" si="0"/>
        <v>43903</v>
      </c>
      <c r="D64" s="376">
        <f t="shared" si="1"/>
        <v>43903</v>
      </c>
      <c r="E64">
        <f>ATB_Date!P1903</f>
        <v>-15.169002473206916</v>
      </c>
      <c r="F64">
        <f>ATB_Date!O1903</f>
        <v>-19.397948164146861</v>
      </c>
      <c r="G64" s="14">
        <v>-1</v>
      </c>
      <c r="H64" s="14">
        <v>1</v>
      </c>
      <c r="I64" s="14"/>
      <c r="J64" s="14"/>
      <c r="K64" s="14"/>
      <c r="L64" s="14"/>
    </row>
    <row r="65" spans="2:12" x14ac:dyDescent="0.2">
      <c r="B65" s="265">
        <v>43904</v>
      </c>
      <c r="C65" s="375">
        <f t="shared" si="0"/>
        <v>43904</v>
      </c>
      <c r="D65" s="376">
        <f t="shared" si="1"/>
        <v>43904</v>
      </c>
      <c r="E65">
        <f>ATB_Date!P1904</f>
        <v>-18.631492168178067</v>
      </c>
      <c r="F65">
        <f>ATB_Date!O1904</f>
        <v>-28.091252699784018</v>
      </c>
      <c r="G65" s="14">
        <v>-4</v>
      </c>
      <c r="H65" s="14">
        <v>1</v>
      </c>
      <c r="I65" s="14"/>
      <c r="J65" s="14"/>
      <c r="K65" s="14"/>
      <c r="L65" s="14"/>
    </row>
    <row r="66" spans="2:12" x14ac:dyDescent="0.2">
      <c r="B66" s="265">
        <v>43905</v>
      </c>
      <c r="C66" s="375">
        <f t="shared" si="0"/>
        <v>43905</v>
      </c>
      <c r="D66" s="376">
        <f t="shared" si="1"/>
        <v>43905</v>
      </c>
      <c r="E66">
        <f>ATB_Date!P1905</f>
        <v>-13.437757625721346</v>
      </c>
      <c r="F66">
        <f>ATB_Date!O1905</f>
        <v>-38.57991360691144</v>
      </c>
      <c r="G66" s="14">
        <v>-5</v>
      </c>
      <c r="H66" s="14">
        <v>1</v>
      </c>
      <c r="I66" s="14"/>
      <c r="J66" s="14"/>
      <c r="K66" s="14"/>
      <c r="L66" s="14"/>
    </row>
    <row r="67" spans="2:12" x14ac:dyDescent="0.2">
      <c r="B67" s="265">
        <v>43906</v>
      </c>
      <c r="C67" s="375">
        <f t="shared" si="0"/>
        <v>43906</v>
      </c>
      <c r="D67" s="376">
        <f t="shared" si="1"/>
        <v>43906</v>
      </c>
      <c r="E67">
        <f>ATB_Date!P1906</f>
        <v>-23.825226710634784</v>
      </c>
      <c r="F67">
        <f>ATB_Date!O1906</f>
        <v>-48.690604751619873</v>
      </c>
      <c r="G67" s="14">
        <v>-6</v>
      </c>
      <c r="H67" s="14">
        <v>1</v>
      </c>
      <c r="I67" s="14"/>
      <c r="J67" s="14"/>
      <c r="K67" s="14"/>
      <c r="L67" s="14"/>
    </row>
    <row r="68" spans="2:12" x14ac:dyDescent="0.2">
      <c r="B68" s="265">
        <v>43907</v>
      </c>
      <c r="C68" s="375">
        <f t="shared" si="0"/>
        <v>43907</v>
      </c>
      <c r="D68" s="376">
        <f t="shared" si="1"/>
        <v>43907</v>
      </c>
      <c r="E68">
        <f>ATB_Date!P1907</f>
        <v>-42.868920032976085</v>
      </c>
      <c r="F68">
        <f>ATB_Date!O1907</f>
        <v>-60.785637149028069</v>
      </c>
      <c r="G68" s="14">
        <v>-11</v>
      </c>
      <c r="H68" s="14">
        <v>-1</v>
      </c>
      <c r="I68" s="14"/>
      <c r="J68" s="14"/>
      <c r="K68" s="14"/>
      <c r="L68" s="14"/>
    </row>
    <row r="69" spans="2:12" x14ac:dyDescent="0.2">
      <c r="B69" s="265">
        <v>43908</v>
      </c>
      <c r="C69" s="375">
        <f t="shared" ref="C69:C132" si="2">B69</f>
        <v>43908</v>
      </c>
      <c r="D69" s="376">
        <f t="shared" ref="D69:D132" si="3">B69</f>
        <v>43908</v>
      </c>
      <c r="E69">
        <f>ATB_Date!P1908</f>
        <v>-63.64385820280296</v>
      </c>
      <c r="F69">
        <f>ATB_Date!O1908</f>
        <v>-69.384449244060477</v>
      </c>
      <c r="G69" s="14">
        <v>-20</v>
      </c>
      <c r="H69" s="14">
        <v>-8</v>
      </c>
      <c r="I69" s="14"/>
      <c r="J69" s="14"/>
      <c r="K69" s="14"/>
      <c r="L69" s="14"/>
    </row>
    <row r="70" spans="2:12" x14ac:dyDescent="0.2">
      <c r="B70" s="265">
        <v>43909</v>
      </c>
      <c r="C70" s="375">
        <f t="shared" si="2"/>
        <v>43909</v>
      </c>
      <c r="D70" s="376">
        <f t="shared" si="3"/>
        <v>43909</v>
      </c>
      <c r="E70">
        <f>ATB_Date!P1909</f>
        <v>-74.031327287716394</v>
      </c>
      <c r="F70">
        <f>ATB_Date!O1909</f>
        <v>-78.739200863930876</v>
      </c>
      <c r="G70" s="14">
        <v>-28.999999999999901</v>
      </c>
      <c r="H70" s="14">
        <v>-13</v>
      </c>
      <c r="I70" s="14"/>
      <c r="J70" s="14"/>
      <c r="K70" s="14"/>
      <c r="L70" s="14"/>
    </row>
    <row r="71" spans="2:12" x14ac:dyDescent="0.2">
      <c r="B71" s="265">
        <v>43910</v>
      </c>
      <c r="C71" s="375">
        <f t="shared" si="2"/>
        <v>43910</v>
      </c>
      <c r="D71" s="376">
        <f t="shared" si="3"/>
        <v>43910</v>
      </c>
      <c r="E71">
        <f>ATB_Date!P1910</f>
        <v>-77.493816982687548</v>
      </c>
      <c r="F71">
        <f>ATB_Date!O1910</f>
        <v>-83.841792656587472</v>
      </c>
      <c r="G71" s="14">
        <v>-41</v>
      </c>
      <c r="H71" s="14">
        <v>-21</v>
      </c>
      <c r="I71" s="14"/>
      <c r="J71" s="14"/>
      <c r="K71" s="14"/>
      <c r="L71" s="14"/>
    </row>
    <row r="72" spans="2:12" x14ac:dyDescent="0.2">
      <c r="B72" s="265">
        <v>43911</v>
      </c>
      <c r="C72" s="375">
        <f t="shared" si="2"/>
        <v>43911</v>
      </c>
      <c r="D72" s="376">
        <f t="shared" si="3"/>
        <v>43911</v>
      </c>
      <c r="E72">
        <f>ATB_Date!P1911</f>
        <v>-79.225061830173132</v>
      </c>
      <c r="F72">
        <f>ATB_Date!O1911</f>
        <v>-85.920626349892004</v>
      </c>
      <c r="G72" s="14">
        <v>-48</v>
      </c>
      <c r="H72" s="14">
        <v>-25</v>
      </c>
      <c r="I72" s="14"/>
      <c r="J72" s="14"/>
      <c r="K72" s="14"/>
      <c r="L72" s="14"/>
    </row>
    <row r="73" spans="2:12" x14ac:dyDescent="0.2">
      <c r="B73" s="265">
        <v>43912</v>
      </c>
      <c r="C73" s="375">
        <f t="shared" si="2"/>
        <v>43912</v>
      </c>
      <c r="D73" s="376">
        <f t="shared" si="3"/>
        <v>43912</v>
      </c>
      <c r="E73">
        <f>ATB_Date!P1912</f>
        <v>-79.225061830173132</v>
      </c>
      <c r="F73">
        <f>ATB_Date!O1912</f>
        <v>-86.487580993520524</v>
      </c>
      <c r="G73" s="14">
        <v>-55</v>
      </c>
      <c r="H73" s="14">
        <v>-27</v>
      </c>
      <c r="I73" s="14"/>
      <c r="J73" s="14"/>
      <c r="K73" s="14"/>
      <c r="L73" s="14"/>
    </row>
    <row r="74" spans="2:12" x14ac:dyDescent="0.2">
      <c r="B74" s="265">
        <v>43913</v>
      </c>
      <c r="C74" s="375">
        <f t="shared" si="2"/>
        <v>43913</v>
      </c>
      <c r="D74" s="376">
        <f t="shared" si="3"/>
        <v>43913</v>
      </c>
      <c r="E74">
        <f>ATB_Date!P1913</f>
        <v>-74.031327287716394</v>
      </c>
      <c r="F74">
        <f>ATB_Date!O1913</f>
        <v>-87.243520518358537</v>
      </c>
      <c r="G74" s="14">
        <v>-64</v>
      </c>
      <c r="H74" s="14">
        <v>-35</v>
      </c>
      <c r="I74" s="14"/>
      <c r="J74" s="14"/>
      <c r="K74" s="14"/>
      <c r="L74" s="14"/>
    </row>
    <row r="75" spans="2:12" x14ac:dyDescent="0.2">
      <c r="B75" s="265">
        <v>43914</v>
      </c>
      <c r="C75" s="375">
        <f t="shared" si="2"/>
        <v>43914</v>
      </c>
      <c r="D75" s="376">
        <f t="shared" si="3"/>
        <v>43914</v>
      </c>
      <c r="E75">
        <f>ATB_Date!P1914</f>
        <v>-70.568837592745254</v>
      </c>
      <c r="F75">
        <f>ATB_Date!O1914</f>
        <v>-86.960043196544262</v>
      </c>
      <c r="G75" s="14">
        <v>-70</v>
      </c>
      <c r="H75" s="14">
        <v>-41</v>
      </c>
      <c r="I75" s="14"/>
      <c r="J75" s="14"/>
      <c r="K75" s="14"/>
      <c r="L75" s="14"/>
    </row>
    <row r="76" spans="2:12" x14ac:dyDescent="0.2">
      <c r="B76" s="265">
        <v>43915</v>
      </c>
      <c r="C76" s="375">
        <f t="shared" si="2"/>
        <v>43915</v>
      </c>
      <c r="D76" s="376">
        <f t="shared" si="3"/>
        <v>43915</v>
      </c>
      <c r="E76">
        <f>ATB_Date!P1915</f>
        <v>-61.91261335531739</v>
      </c>
      <c r="F76">
        <f>ATB_Date!O1915</f>
        <v>-85.920626349892004</v>
      </c>
      <c r="G76" s="14">
        <v>-72</v>
      </c>
      <c r="H76" s="14">
        <v>-44</v>
      </c>
      <c r="I76" s="14"/>
      <c r="J76" s="14"/>
      <c r="K76" s="14"/>
      <c r="L76" s="14"/>
    </row>
    <row r="77" spans="2:12" x14ac:dyDescent="0.2">
      <c r="B77" s="265">
        <v>43916</v>
      </c>
      <c r="C77" s="375">
        <f t="shared" si="2"/>
        <v>43916</v>
      </c>
      <c r="D77" s="376">
        <f t="shared" si="3"/>
        <v>43916</v>
      </c>
      <c r="E77">
        <f>ATB_Date!P1916</f>
        <v>-61.91261335531739</v>
      </c>
      <c r="F77">
        <f>ATB_Date!O1916</f>
        <v>-86.015118790496757</v>
      </c>
      <c r="G77" s="14">
        <v>-72</v>
      </c>
      <c r="H77" s="14">
        <v>-46</v>
      </c>
      <c r="I77" s="6"/>
      <c r="J77" s="14"/>
      <c r="K77" s="14"/>
      <c r="L77" s="14"/>
    </row>
    <row r="78" spans="2:12" x14ac:dyDescent="0.2">
      <c r="B78" s="265">
        <v>43917</v>
      </c>
      <c r="C78" s="375">
        <f t="shared" si="2"/>
        <v>43917</v>
      </c>
      <c r="D78" s="376">
        <f t="shared" si="3"/>
        <v>43917</v>
      </c>
      <c r="E78">
        <f>ATB_Date!P1917</f>
        <v>-58.45012366034625</v>
      </c>
      <c r="F78">
        <f>ATB_Date!O1917</f>
        <v>-84.408747300215978</v>
      </c>
      <c r="G78" s="14">
        <v>-73</v>
      </c>
      <c r="H78" s="14">
        <v>-47</v>
      </c>
    </row>
    <row r="79" spans="2:12" x14ac:dyDescent="0.2">
      <c r="B79" s="265">
        <v>43918</v>
      </c>
      <c r="C79" s="375">
        <f t="shared" si="2"/>
        <v>43918</v>
      </c>
      <c r="D79" s="376">
        <f t="shared" si="3"/>
        <v>43918</v>
      </c>
      <c r="E79">
        <f>ATB_Date!P1918</f>
        <v>-58.45012366034625</v>
      </c>
      <c r="F79">
        <f>ATB_Date!O1918</f>
        <v>-84.125269978401732</v>
      </c>
      <c r="G79">
        <v>-74</v>
      </c>
      <c r="H79">
        <v>-48</v>
      </c>
    </row>
    <row r="80" spans="2:12" x14ac:dyDescent="0.2">
      <c r="B80" s="265">
        <v>43919</v>
      </c>
      <c r="C80" s="375">
        <f t="shared" si="2"/>
        <v>43919</v>
      </c>
      <c r="D80" s="376">
        <f t="shared" si="3"/>
        <v>43919</v>
      </c>
      <c r="E80">
        <f>ATB_Date!P1919</f>
        <v>-67.106347897774114</v>
      </c>
      <c r="F80">
        <f>ATB_Date!O1919</f>
        <v>-84.030777537796979</v>
      </c>
      <c r="G80">
        <v>-75</v>
      </c>
      <c r="H80">
        <v>-48</v>
      </c>
    </row>
    <row r="81" spans="2:8" x14ac:dyDescent="0.2">
      <c r="B81" s="265">
        <v>43920</v>
      </c>
      <c r="C81" s="375">
        <f t="shared" si="2"/>
        <v>43920</v>
      </c>
      <c r="D81" s="376">
        <f t="shared" si="3"/>
        <v>43920</v>
      </c>
      <c r="E81">
        <f>ATB_Date!P1920</f>
        <v>-68.837592745259684</v>
      </c>
      <c r="F81">
        <f>ATB_Date!O1920</f>
        <v>-83.652807775377966</v>
      </c>
      <c r="G81">
        <v>-75</v>
      </c>
      <c r="H81">
        <v>-49</v>
      </c>
    </row>
    <row r="82" spans="2:8" x14ac:dyDescent="0.2">
      <c r="B82" s="265">
        <v>43921</v>
      </c>
      <c r="C82" s="375">
        <f t="shared" si="2"/>
        <v>43921</v>
      </c>
      <c r="D82" s="376">
        <f t="shared" si="3"/>
        <v>43921</v>
      </c>
      <c r="E82">
        <f>ATB_Date!P1921</f>
        <v>-68.837592745259684</v>
      </c>
      <c r="F82">
        <f>ATB_Date!O1921</f>
        <v>-83.180345572354213</v>
      </c>
      <c r="G82">
        <v>-75</v>
      </c>
      <c r="H82">
        <v>-49</v>
      </c>
    </row>
    <row r="83" spans="2:8" x14ac:dyDescent="0.2">
      <c r="B83" s="265">
        <v>43922</v>
      </c>
      <c r="C83" s="375">
        <f t="shared" si="2"/>
        <v>43922</v>
      </c>
      <c r="D83" s="376">
        <f t="shared" si="3"/>
        <v>43922</v>
      </c>
      <c r="E83">
        <f>ATB_Date!P1922</f>
        <v>-72.300082440230824</v>
      </c>
      <c r="F83">
        <f>ATB_Date!O1922</f>
        <v>-83.274838012958966</v>
      </c>
      <c r="G83">
        <v>-75</v>
      </c>
      <c r="H83">
        <v>-49</v>
      </c>
    </row>
    <row r="84" spans="2:8" x14ac:dyDescent="0.2">
      <c r="B84" s="265">
        <v>43923</v>
      </c>
      <c r="C84" s="375">
        <f t="shared" si="2"/>
        <v>43923</v>
      </c>
      <c r="D84" s="376">
        <f t="shared" si="3"/>
        <v>43923</v>
      </c>
      <c r="E84">
        <f>ATB_Date!P1923</f>
        <v>-68.837592745259684</v>
      </c>
      <c r="F84">
        <f>ATB_Date!O1923</f>
        <v>-81.384989200863927</v>
      </c>
      <c r="G84">
        <v>-74</v>
      </c>
      <c r="H84">
        <v>-49</v>
      </c>
    </row>
    <row r="85" spans="2:8" x14ac:dyDescent="0.2">
      <c r="B85" s="265">
        <v>43924</v>
      </c>
      <c r="C85" s="375">
        <f t="shared" si="2"/>
        <v>43924</v>
      </c>
      <c r="D85" s="376">
        <f t="shared" si="3"/>
        <v>43924</v>
      </c>
      <c r="E85">
        <f>ATB_Date!P1924</f>
        <v>-70.568837592745254</v>
      </c>
      <c r="F85">
        <f>ATB_Date!O1924</f>
        <v>-81.951943844492433</v>
      </c>
      <c r="G85">
        <v>-74</v>
      </c>
      <c r="H85">
        <v>-49</v>
      </c>
    </row>
    <row r="86" spans="2:8" x14ac:dyDescent="0.2">
      <c r="B86" s="265">
        <v>43925</v>
      </c>
      <c r="C86" s="375">
        <f t="shared" si="2"/>
        <v>43925</v>
      </c>
      <c r="D86" s="376">
        <f t="shared" si="3"/>
        <v>43925</v>
      </c>
      <c r="E86">
        <f>ATB_Date!P1925</f>
        <v>-67.106347897774114</v>
      </c>
      <c r="F86">
        <f>ATB_Date!O1925</f>
        <v>-80.818034557235421</v>
      </c>
      <c r="G86">
        <v>-74</v>
      </c>
      <c r="H86">
        <v>-49</v>
      </c>
    </row>
    <row r="87" spans="2:8" x14ac:dyDescent="0.2">
      <c r="B87" s="265">
        <v>43926</v>
      </c>
      <c r="C87" s="375">
        <f t="shared" si="2"/>
        <v>43926</v>
      </c>
      <c r="D87" s="376">
        <f t="shared" si="3"/>
        <v>43926</v>
      </c>
      <c r="E87">
        <f>ATB_Date!P1926</f>
        <v>-61.91261335531739</v>
      </c>
      <c r="F87">
        <f>ATB_Date!O1926</f>
        <v>-79.211663066954642</v>
      </c>
      <c r="G87">
        <v>-73</v>
      </c>
      <c r="H87">
        <v>-49</v>
      </c>
    </row>
    <row r="88" spans="2:8" x14ac:dyDescent="0.2">
      <c r="B88" s="265">
        <v>43927</v>
      </c>
      <c r="C88" s="375">
        <f t="shared" si="2"/>
        <v>43927</v>
      </c>
      <c r="D88" s="376">
        <f t="shared" si="3"/>
        <v>43927</v>
      </c>
      <c r="E88">
        <f>ATB_Date!P1927</f>
        <v>-61.91261335531739</v>
      </c>
      <c r="F88">
        <f>ATB_Date!O1927</f>
        <v>-78.45572354211663</v>
      </c>
      <c r="G88">
        <v>-73</v>
      </c>
      <c r="H88">
        <v>-49</v>
      </c>
    </row>
    <row r="89" spans="2:8" x14ac:dyDescent="0.2">
      <c r="B89" s="265">
        <v>43928</v>
      </c>
      <c r="C89" s="375">
        <f t="shared" si="2"/>
        <v>43928</v>
      </c>
      <c r="D89" s="376">
        <f t="shared" si="3"/>
        <v>43928</v>
      </c>
      <c r="E89">
        <f>ATB_Date!P1928</f>
        <v>-58.45012366034625</v>
      </c>
      <c r="F89">
        <f>ATB_Date!O1928</f>
        <v>-76.471382289416852</v>
      </c>
      <c r="G89">
        <v>-73</v>
      </c>
      <c r="H89">
        <v>-48</v>
      </c>
    </row>
    <row r="90" spans="2:8" x14ac:dyDescent="0.2">
      <c r="B90" s="265">
        <v>43929</v>
      </c>
      <c r="C90" s="375">
        <f t="shared" si="2"/>
        <v>43929</v>
      </c>
      <c r="D90" s="376">
        <f t="shared" si="3"/>
        <v>43929</v>
      </c>
      <c r="E90">
        <f>ATB_Date!P1929</f>
        <v>-56.718878812860673</v>
      </c>
      <c r="F90">
        <f>ATB_Date!O1929</f>
        <v>-76.471382289416852</v>
      </c>
      <c r="G90">
        <v>-72</v>
      </c>
      <c r="H90">
        <v>-47</v>
      </c>
    </row>
    <row r="91" spans="2:8" x14ac:dyDescent="0.2">
      <c r="B91" s="265">
        <v>43930</v>
      </c>
      <c r="C91" s="375">
        <f t="shared" si="2"/>
        <v>43930</v>
      </c>
      <c r="D91" s="376">
        <f t="shared" si="3"/>
        <v>43930</v>
      </c>
      <c r="E91">
        <f>ATB_Date!P1930</f>
        <v>-58.45012366034625</v>
      </c>
      <c r="F91">
        <f>ATB_Date!O1930</f>
        <v>-77.038336933045358</v>
      </c>
      <c r="G91">
        <v>-72</v>
      </c>
      <c r="H91">
        <v>-47</v>
      </c>
    </row>
    <row r="92" spans="2:8" x14ac:dyDescent="0.2">
      <c r="B92" s="265">
        <v>43931</v>
      </c>
      <c r="C92" s="375">
        <f t="shared" si="2"/>
        <v>43931</v>
      </c>
      <c r="D92" s="376">
        <f t="shared" si="3"/>
        <v>43931</v>
      </c>
      <c r="E92">
        <f>ATB_Date!P1931</f>
        <v>-56.718878812860673</v>
      </c>
      <c r="F92">
        <f>ATB_Date!O1931</f>
        <v>-78.172246220302384</v>
      </c>
      <c r="G92">
        <v>-71</v>
      </c>
      <c r="H92">
        <v>-47</v>
      </c>
    </row>
    <row r="93" spans="2:8" x14ac:dyDescent="0.2">
      <c r="B93" s="265">
        <v>43932</v>
      </c>
      <c r="C93" s="375">
        <f t="shared" si="2"/>
        <v>43932</v>
      </c>
      <c r="D93" s="376">
        <f t="shared" si="3"/>
        <v>43932</v>
      </c>
      <c r="E93">
        <f>ATB_Date!P1932</f>
        <v>-56.718878812860673</v>
      </c>
      <c r="F93">
        <f>ATB_Date!O1932</f>
        <v>-76.187904967602591</v>
      </c>
      <c r="G93">
        <v>-72</v>
      </c>
      <c r="H93">
        <v>-48</v>
      </c>
    </row>
    <row r="94" spans="2:8" x14ac:dyDescent="0.2">
      <c r="B94" s="265">
        <v>43933</v>
      </c>
      <c r="C94" s="375">
        <f t="shared" si="2"/>
        <v>43933</v>
      </c>
      <c r="D94" s="376">
        <f t="shared" si="3"/>
        <v>43933</v>
      </c>
      <c r="E94">
        <f>ATB_Date!P1933</f>
        <v>-51.525144270403956</v>
      </c>
      <c r="F94">
        <f>ATB_Date!O1933</f>
        <v>-76.093412526997838</v>
      </c>
      <c r="G94">
        <v>-72</v>
      </c>
      <c r="H94">
        <v>-48</v>
      </c>
    </row>
    <row r="95" spans="2:8" x14ac:dyDescent="0.2">
      <c r="B95" s="265">
        <v>43934</v>
      </c>
      <c r="C95" s="375">
        <f t="shared" si="2"/>
        <v>43934</v>
      </c>
      <c r="D95" s="376">
        <f t="shared" si="3"/>
        <v>43934</v>
      </c>
      <c r="E95">
        <f>ATB_Date!P1934</f>
        <v>-49.793899422918372</v>
      </c>
      <c r="F95">
        <f>ATB_Date!O1934</f>
        <v>-75.053995680345565</v>
      </c>
      <c r="G95">
        <v>-75</v>
      </c>
      <c r="H95">
        <v>-55</v>
      </c>
    </row>
    <row r="96" spans="2:8" x14ac:dyDescent="0.2">
      <c r="B96" s="265">
        <v>43935</v>
      </c>
      <c r="C96" s="375">
        <f t="shared" si="2"/>
        <v>43935</v>
      </c>
      <c r="D96" s="376">
        <f t="shared" si="3"/>
        <v>43935</v>
      </c>
      <c r="E96">
        <f>ATB_Date!P1935</f>
        <v>-51.525144270403956</v>
      </c>
      <c r="F96">
        <f>ATB_Date!O1935</f>
        <v>-75.431965442764579</v>
      </c>
      <c r="G96">
        <v>-74</v>
      </c>
      <c r="H96">
        <v>-56</v>
      </c>
    </row>
    <row r="97" spans="2:8" x14ac:dyDescent="0.2">
      <c r="B97" s="265">
        <v>43936</v>
      </c>
      <c r="C97" s="375">
        <f t="shared" si="2"/>
        <v>43936</v>
      </c>
      <c r="D97" s="376">
        <f t="shared" si="3"/>
        <v>43936</v>
      </c>
      <c r="E97">
        <f>ATB_Date!P1936</f>
        <v>-51.525144270403956</v>
      </c>
      <c r="F97">
        <f>ATB_Date!O1936</f>
        <v>-75.242980561555072</v>
      </c>
      <c r="G97">
        <v>-74</v>
      </c>
      <c r="H97">
        <v>-55</v>
      </c>
    </row>
    <row r="98" spans="2:8" x14ac:dyDescent="0.2">
      <c r="B98" s="265">
        <v>43937</v>
      </c>
      <c r="C98" s="375">
        <f t="shared" si="2"/>
        <v>43937</v>
      </c>
      <c r="D98" s="376">
        <f t="shared" si="3"/>
        <v>43937</v>
      </c>
      <c r="E98">
        <f>ATB_Date!P1937</f>
        <v>-53.256389117889526</v>
      </c>
      <c r="F98">
        <f>ATB_Date!O1937</f>
        <v>-76.187904967602591</v>
      </c>
      <c r="G98">
        <v>-73</v>
      </c>
      <c r="H98">
        <v>-54</v>
      </c>
    </row>
    <row r="99" spans="2:8" x14ac:dyDescent="0.2">
      <c r="B99" s="265">
        <v>43938</v>
      </c>
      <c r="C99" s="375">
        <f t="shared" si="2"/>
        <v>43938</v>
      </c>
      <c r="D99" s="376">
        <f t="shared" si="3"/>
        <v>43938</v>
      </c>
      <c r="E99">
        <f>ATB_Date!P1938</f>
        <v>-53.256389117889526</v>
      </c>
      <c r="F99">
        <f>ATB_Date!O1938</f>
        <v>-73.353131749460047</v>
      </c>
      <c r="G99">
        <v>-72</v>
      </c>
      <c r="H99">
        <v>-52</v>
      </c>
    </row>
    <row r="100" spans="2:8" x14ac:dyDescent="0.2">
      <c r="B100" s="265">
        <v>43939</v>
      </c>
      <c r="C100" s="375">
        <f t="shared" si="2"/>
        <v>43939</v>
      </c>
      <c r="D100" s="376">
        <f t="shared" si="3"/>
        <v>43939</v>
      </c>
      <c r="E100">
        <f>ATB_Date!P1939</f>
        <v>-56.718878812860673</v>
      </c>
      <c r="F100">
        <f>ATB_Date!O1939</f>
        <v>-74.487041036717059</v>
      </c>
      <c r="G100">
        <v>-72</v>
      </c>
      <c r="H100">
        <v>-51</v>
      </c>
    </row>
    <row r="101" spans="2:8" x14ac:dyDescent="0.2">
      <c r="B101" s="265">
        <v>43940</v>
      </c>
      <c r="C101" s="375">
        <f t="shared" si="2"/>
        <v>43940</v>
      </c>
      <c r="D101" s="376">
        <f t="shared" si="3"/>
        <v>43940</v>
      </c>
      <c r="E101">
        <f>ATB_Date!P1940</f>
        <v>-65.375103050288544</v>
      </c>
      <c r="F101">
        <f>ATB_Date!O1940</f>
        <v>-73.731101511879046</v>
      </c>
      <c r="G101">
        <v>-71</v>
      </c>
      <c r="H101">
        <v>-50</v>
      </c>
    </row>
    <row r="102" spans="2:8" x14ac:dyDescent="0.2">
      <c r="B102" s="265">
        <v>43941</v>
      </c>
      <c r="C102" s="375">
        <f t="shared" si="2"/>
        <v>43941</v>
      </c>
      <c r="D102" s="376">
        <f t="shared" si="3"/>
        <v>43941</v>
      </c>
      <c r="E102">
        <f>ATB_Date!P1941</f>
        <v>-63.64385820280296</v>
      </c>
      <c r="F102">
        <f>ATB_Date!O1941</f>
        <v>-73.920086393088553</v>
      </c>
      <c r="G102">
        <v>-67</v>
      </c>
      <c r="H102">
        <v>-41</v>
      </c>
    </row>
    <row r="103" spans="2:8" x14ac:dyDescent="0.2">
      <c r="B103" s="265">
        <v>43942</v>
      </c>
      <c r="C103" s="375">
        <f t="shared" si="2"/>
        <v>43942</v>
      </c>
      <c r="D103" s="376">
        <f t="shared" si="3"/>
        <v>43942</v>
      </c>
      <c r="E103">
        <f>ATB_Date!P1942</f>
        <v>-65.375103050288544</v>
      </c>
      <c r="F103">
        <f>ATB_Date!O1942</f>
        <v>-73.636609071274293</v>
      </c>
      <c r="G103">
        <v>-67</v>
      </c>
      <c r="H103">
        <v>-39</v>
      </c>
    </row>
    <row r="104" spans="2:8" x14ac:dyDescent="0.2">
      <c r="B104" s="265">
        <v>43943</v>
      </c>
      <c r="C104" s="375">
        <f t="shared" si="2"/>
        <v>43943</v>
      </c>
      <c r="D104" s="376">
        <f t="shared" si="3"/>
        <v>43943</v>
      </c>
      <c r="E104">
        <f>ATB_Date!P1943</f>
        <v>-63.64385820280296</v>
      </c>
      <c r="F104">
        <f>ATB_Date!O1943</f>
        <v>-72.786177105831527</v>
      </c>
      <c r="G104">
        <v>-66</v>
      </c>
      <c r="H104">
        <v>-38</v>
      </c>
    </row>
    <row r="105" spans="2:8" x14ac:dyDescent="0.2">
      <c r="B105" s="265">
        <v>43944</v>
      </c>
      <c r="C105" s="375">
        <f t="shared" si="2"/>
        <v>43944</v>
      </c>
      <c r="D105" s="376">
        <f t="shared" si="3"/>
        <v>43944</v>
      </c>
      <c r="E105">
        <f>ATB_Date!P1944</f>
        <v>-56.718878812860673</v>
      </c>
      <c r="F105">
        <f>ATB_Date!O1944</f>
        <v>-70.896328293736502</v>
      </c>
      <c r="G105">
        <v>-66</v>
      </c>
      <c r="H105">
        <v>-38</v>
      </c>
    </row>
    <row r="106" spans="2:8" x14ac:dyDescent="0.2">
      <c r="B106" s="265">
        <v>43945</v>
      </c>
      <c r="C106" s="375">
        <f t="shared" si="2"/>
        <v>43945</v>
      </c>
      <c r="D106" s="376">
        <f t="shared" si="3"/>
        <v>43945</v>
      </c>
      <c r="E106">
        <f>ATB_Date!P1945</f>
        <v>-60.18136850783182</v>
      </c>
      <c r="F106">
        <f>ATB_Date!O1945</f>
        <v>-70.990820734341256</v>
      </c>
      <c r="G106">
        <v>-66</v>
      </c>
      <c r="H106">
        <v>-37</v>
      </c>
    </row>
    <row r="107" spans="2:8" x14ac:dyDescent="0.2">
      <c r="B107" s="265">
        <v>43946</v>
      </c>
      <c r="C107" s="375">
        <f t="shared" si="2"/>
        <v>43946</v>
      </c>
      <c r="D107" s="376">
        <f t="shared" si="3"/>
        <v>43946</v>
      </c>
      <c r="E107">
        <f>ATB_Date!P1946</f>
        <v>-63.64385820280296</v>
      </c>
      <c r="F107">
        <f>ATB_Date!O1946</f>
        <v>-71.463282937365008</v>
      </c>
      <c r="G107">
        <v>-65</v>
      </c>
      <c r="H107">
        <v>-37</v>
      </c>
    </row>
    <row r="108" spans="2:8" x14ac:dyDescent="0.2">
      <c r="B108" s="265">
        <v>43947</v>
      </c>
      <c r="C108" s="375">
        <f t="shared" si="2"/>
        <v>43947</v>
      </c>
      <c r="D108" s="376">
        <f t="shared" si="3"/>
        <v>43947</v>
      </c>
      <c r="E108">
        <f>ATB_Date!P1947</f>
        <v>-54.987633965375096</v>
      </c>
      <c r="F108">
        <f>ATB_Date!O1947</f>
        <v>-72.408207343412528</v>
      </c>
      <c r="G108">
        <v>-65</v>
      </c>
      <c r="H108">
        <v>-37</v>
      </c>
    </row>
    <row r="109" spans="2:8" x14ac:dyDescent="0.2">
      <c r="B109" s="265">
        <v>43948</v>
      </c>
      <c r="C109" s="375">
        <f t="shared" si="2"/>
        <v>43948</v>
      </c>
      <c r="D109" s="376">
        <f t="shared" si="3"/>
        <v>43948</v>
      </c>
      <c r="E109">
        <f>ATB_Date!P1948</f>
        <v>-54.987633965375096</v>
      </c>
      <c r="F109">
        <f>ATB_Date!O1948</f>
        <v>-71.274298056155502</v>
      </c>
      <c r="G109">
        <v>-65</v>
      </c>
      <c r="H109">
        <v>-35</v>
      </c>
    </row>
    <row r="110" spans="2:8" x14ac:dyDescent="0.2">
      <c r="B110" s="265">
        <v>43949</v>
      </c>
      <c r="C110" s="375">
        <f t="shared" si="2"/>
        <v>43949</v>
      </c>
      <c r="D110" s="376">
        <f t="shared" si="3"/>
        <v>43949</v>
      </c>
      <c r="E110">
        <f>ATB_Date!P1949</f>
        <v>-54.987633965375096</v>
      </c>
      <c r="F110">
        <f>ATB_Date!O1949</f>
        <v>-73.258639308855294</v>
      </c>
      <c r="G110">
        <v>-64</v>
      </c>
      <c r="H110">
        <v>-34</v>
      </c>
    </row>
    <row r="111" spans="2:8" x14ac:dyDescent="0.2">
      <c r="B111" s="265">
        <v>43950</v>
      </c>
      <c r="C111" s="375">
        <f t="shared" si="2"/>
        <v>43950</v>
      </c>
      <c r="D111" s="376">
        <f t="shared" si="3"/>
        <v>43950</v>
      </c>
      <c r="E111">
        <f>ATB_Date!P1950</f>
        <v>-60.18136850783182</v>
      </c>
      <c r="F111">
        <f>ATB_Date!O1950</f>
        <v>-74.109071274298046</v>
      </c>
      <c r="G111">
        <v>-63</v>
      </c>
      <c r="H111">
        <v>-32</v>
      </c>
    </row>
    <row r="112" spans="2:8" x14ac:dyDescent="0.2">
      <c r="B112" s="265">
        <v>43951</v>
      </c>
      <c r="C112" s="375">
        <f t="shared" si="2"/>
        <v>43951</v>
      </c>
      <c r="D112" s="376">
        <f t="shared" si="3"/>
        <v>43951</v>
      </c>
      <c r="E112">
        <f>ATB_Date!P1951</f>
        <v>-61.91261335531739</v>
      </c>
      <c r="F112">
        <f>ATB_Date!O1951</f>
        <v>-74.581533477321813</v>
      </c>
      <c r="G112">
        <v>-62</v>
      </c>
      <c r="H112">
        <v>-32</v>
      </c>
    </row>
    <row r="113" spans="2:8" x14ac:dyDescent="0.2">
      <c r="B113" s="265">
        <v>43952</v>
      </c>
      <c r="C113" s="375">
        <f t="shared" si="2"/>
        <v>43952</v>
      </c>
      <c r="D113" s="376">
        <f t="shared" si="3"/>
        <v>43952</v>
      </c>
      <c r="E113">
        <f>ATB_Date!P1952</f>
        <v>-61.91261335531739</v>
      </c>
      <c r="F113">
        <f>ATB_Date!O1952</f>
        <v>-75.053995680345565</v>
      </c>
      <c r="G113">
        <v>-66</v>
      </c>
      <c r="H113">
        <v>-41</v>
      </c>
    </row>
    <row r="114" spans="2:8" x14ac:dyDescent="0.2">
      <c r="B114" s="265">
        <v>43953</v>
      </c>
      <c r="C114" s="375">
        <f t="shared" si="2"/>
        <v>43953</v>
      </c>
      <c r="D114" s="376">
        <f t="shared" si="3"/>
        <v>43953</v>
      </c>
      <c r="E114">
        <f>ATB_Date!P1953</f>
        <v>-58.45012366034625</v>
      </c>
      <c r="F114">
        <f>ATB_Date!O1953</f>
        <v>-72.975161987041034</v>
      </c>
      <c r="G114">
        <v>-66</v>
      </c>
      <c r="H114">
        <v>-41</v>
      </c>
    </row>
    <row r="115" spans="2:8" x14ac:dyDescent="0.2">
      <c r="B115" s="265">
        <v>43954</v>
      </c>
      <c r="C115" s="375">
        <f t="shared" si="2"/>
        <v>43954</v>
      </c>
      <c r="D115" s="376">
        <f t="shared" si="3"/>
        <v>43954</v>
      </c>
      <c r="E115">
        <f>ATB_Date!P1954</f>
        <v>-56.718878812860673</v>
      </c>
      <c r="F115">
        <f>ATB_Date!O1954</f>
        <v>-70.045896328293736</v>
      </c>
      <c r="G115">
        <v>-66</v>
      </c>
      <c r="H115">
        <v>-41</v>
      </c>
    </row>
    <row r="116" spans="2:8" x14ac:dyDescent="0.2">
      <c r="B116" s="265">
        <v>43955</v>
      </c>
      <c r="C116" s="375">
        <f t="shared" si="2"/>
        <v>43955</v>
      </c>
      <c r="D116" s="376">
        <f t="shared" si="3"/>
        <v>43955</v>
      </c>
      <c r="E116">
        <f>ATB_Date!P1955</f>
        <v>-53.256389117889526</v>
      </c>
      <c r="F116">
        <f>ATB_Date!O1955</f>
        <v>-68.345032397408218</v>
      </c>
      <c r="G116">
        <v>-65</v>
      </c>
      <c r="H116">
        <v>-40</v>
      </c>
    </row>
    <row r="117" spans="2:8" x14ac:dyDescent="0.2">
      <c r="B117" s="265">
        <v>43956</v>
      </c>
      <c r="C117" s="375">
        <f t="shared" si="2"/>
        <v>43956</v>
      </c>
      <c r="D117" s="376">
        <f t="shared" si="3"/>
        <v>43956</v>
      </c>
      <c r="E117">
        <f>ATB_Date!P1956</f>
        <v>-56.718878812860673</v>
      </c>
      <c r="F117">
        <f>ATB_Date!O1956</f>
        <v>-66.644168466522686</v>
      </c>
      <c r="G117">
        <v>-64</v>
      </c>
      <c r="H117">
        <v>-39</v>
      </c>
    </row>
    <row r="118" spans="2:8" x14ac:dyDescent="0.2">
      <c r="B118" s="265">
        <v>43957</v>
      </c>
      <c r="C118" s="375">
        <f t="shared" si="2"/>
        <v>43957</v>
      </c>
      <c r="D118" s="376">
        <f t="shared" si="3"/>
        <v>43957</v>
      </c>
      <c r="E118">
        <f>ATB_Date!P1957</f>
        <v>-56.718878812860673</v>
      </c>
      <c r="F118">
        <f>ATB_Date!O1957</f>
        <v>-65.226781857451414</v>
      </c>
      <c r="G118">
        <v>-63</v>
      </c>
      <c r="H118">
        <v>-38</v>
      </c>
    </row>
    <row r="119" spans="2:8" x14ac:dyDescent="0.2">
      <c r="B119" s="265">
        <v>43958</v>
      </c>
      <c r="C119" s="375">
        <f t="shared" si="2"/>
        <v>43958</v>
      </c>
      <c r="D119" s="376">
        <f t="shared" si="3"/>
        <v>43958</v>
      </c>
      <c r="E119">
        <f>ATB_Date!P1958</f>
        <v>-56.718878812860673</v>
      </c>
      <c r="F119">
        <f>ATB_Date!O1958</f>
        <v>-65.699244060475166</v>
      </c>
      <c r="G119">
        <v>-62</v>
      </c>
      <c r="H119">
        <v>-36</v>
      </c>
    </row>
    <row r="120" spans="2:8" x14ac:dyDescent="0.2">
      <c r="B120" s="265">
        <v>43959</v>
      </c>
      <c r="C120" s="375">
        <f t="shared" si="2"/>
        <v>43959</v>
      </c>
      <c r="D120" s="376">
        <f t="shared" si="3"/>
        <v>43959</v>
      </c>
      <c r="E120">
        <f>ATB_Date!P1959</f>
        <v>-53.256389117889526</v>
      </c>
      <c r="F120">
        <f>ATB_Date!O1959</f>
        <v>-61.919546436285103</v>
      </c>
      <c r="G120">
        <v>-61</v>
      </c>
      <c r="H120">
        <v>-35</v>
      </c>
    </row>
    <row r="121" spans="2:8" x14ac:dyDescent="0.2">
      <c r="B121" s="265">
        <v>43960</v>
      </c>
      <c r="C121" s="375">
        <f t="shared" si="2"/>
        <v>43960</v>
      </c>
      <c r="D121" s="376">
        <f t="shared" si="3"/>
        <v>43960</v>
      </c>
      <c r="E121">
        <f>ATB_Date!P1960</f>
        <v>-49.793899422918372</v>
      </c>
      <c r="F121">
        <f>ATB_Date!O1960</f>
        <v>-58.139848812095032</v>
      </c>
      <c r="G121">
        <v>-60</v>
      </c>
      <c r="H121">
        <v>-35</v>
      </c>
    </row>
    <row r="122" spans="2:8" x14ac:dyDescent="0.2">
      <c r="B122" s="265">
        <v>43961</v>
      </c>
      <c r="C122" s="375">
        <f t="shared" si="2"/>
        <v>43961</v>
      </c>
      <c r="D122" s="376">
        <f t="shared" si="3"/>
        <v>43961</v>
      </c>
      <c r="E122">
        <f>ATB_Date!P1961</f>
        <v>-54.987633965375096</v>
      </c>
      <c r="F122">
        <f>ATB_Date!O1961</f>
        <v>-56.627969762419006</v>
      </c>
      <c r="G122">
        <v>-60</v>
      </c>
      <c r="H122">
        <v>-34</v>
      </c>
    </row>
    <row r="123" spans="2:8" x14ac:dyDescent="0.2">
      <c r="B123" s="265">
        <v>43962</v>
      </c>
      <c r="C123" s="375">
        <f t="shared" si="2"/>
        <v>43962</v>
      </c>
      <c r="D123" s="376">
        <f t="shared" si="3"/>
        <v>43962</v>
      </c>
      <c r="E123">
        <f>ATB_Date!P1962</f>
        <v>-60.18136850783182</v>
      </c>
      <c r="F123">
        <f>ATB_Date!O1962</f>
        <v>-54.076673866090708</v>
      </c>
      <c r="G123">
        <v>-56</v>
      </c>
      <c r="H123">
        <v>-32</v>
      </c>
    </row>
    <row r="124" spans="2:8" x14ac:dyDescent="0.2">
      <c r="B124" s="265">
        <v>43963</v>
      </c>
      <c r="C124" s="375">
        <f t="shared" si="2"/>
        <v>43963</v>
      </c>
      <c r="D124" s="376">
        <f t="shared" si="3"/>
        <v>43963</v>
      </c>
      <c r="E124">
        <f>ATB_Date!P1963</f>
        <v>-49.793899422918372</v>
      </c>
      <c r="F124">
        <f>ATB_Date!O1963</f>
        <v>-47.178725701943833</v>
      </c>
      <c r="G124">
        <v>-52</v>
      </c>
      <c r="H124">
        <v>-30</v>
      </c>
    </row>
    <row r="125" spans="2:8" x14ac:dyDescent="0.2">
      <c r="B125" s="265">
        <v>43964</v>
      </c>
      <c r="C125" s="375">
        <f t="shared" si="2"/>
        <v>43964</v>
      </c>
      <c r="D125" s="376">
        <f t="shared" si="3"/>
        <v>43964</v>
      </c>
      <c r="E125">
        <f>ATB_Date!P1964</f>
        <v>-35.943940643033798</v>
      </c>
      <c r="F125">
        <f>ATB_Date!O1964</f>
        <v>-38.10745140388768</v>
      </c>
      <c r="G125">
        <v>-49</v>
      </c>
      <c r="H125">
        <v>-30</v>
      </c>
    </row>
    <row r="126" spans="2:8" x14ac:dyDescent="0.2">
      <c r="B126" s="265">
        <v>43965</v>
      </c>
      <c r="C126" s="375">
        <f t="shared" si="2"/>
        <v>43965</v>
      </c>
      <c r="D126" s="376">
        <f t="shared" si="3"/>
        <v>43965</v>
      </c>
      <c r="E126">
        <f>ATB_Date!P1965</f>
        <v>-29.018961253091511</v>
      </c>
      <c r="F126">
        <f>ATB_Date!O1965</f>
        <v>-28.469222462203025</v>
      </c>
      <c r="G126">
        <v>-45</v>
      </c>
      <c r="H126">
        <v>-27</v>
      </c>
    </row>
    <row r="127" spans="2:8" x14ac:dyDescent="0.2">
      <c r="B127" s="265">
        <v>43966</v>
      </c>
      <c r="C127" s="375">
        <f t="shared" si="2"/>
        <v>43966</v>
      </c>
      <c r="D127" s="376">
        <f t="shared" si="3"/>
        <v>43966</v>
      </c>
      <c r="E127">
        <f>ATB_Date!P1966</f>
        <v>-13.437757625721346</v>
      </c>
      <c r="F127">
        <f>ATB_Date!O1966</f>
        <v>-25.161987041036717</v>
      </c>
      <c r="G127">
        <v>-36</v>
      </c>
      <c r="H127">
        <v>-15</v>
      </c>
    </row>
    <row r="128" spans="2:8" x14ac:dyDescent="0.2">
      <c r="B128" s="265">
        <v>43967</v>
      </c>
      <c r="C128" s="375">
        <f t="shared" si="2"/>
        <v>43967</v>
      </c>
      <c r="D128" s="376">
        <f t="shared" si="3"/>
        <v>43967</v>
      </c>
      <c r="E128">
        <f>ATB_Date!P1967</f>
        <v>-6.5127782357790593</v>
      </c>
      <c r="F128">
        <f>ATB_Date!O1967</f>
        <v>-19.303455723542108</v>
      </c>
      <c r="G128">
        <v>-32</v>
      </c>
      <c r="H128">
        <v>-13</v>
      </c>
    </row>
    <row r="129" spans="2:8" x14ac:dyDescent="0.2">
      <c r="B129" s="265">
        <v>43968</v>
      </c>
      <c r="C129" s="375">
        <f t="shared" si="2"/>
        <v>43968</v>
      </c>
      <c r="D129" s="376">
        <f t="shared" si="3"/>
        <v>43968</v>
      </c>
      <c r="E129">
        <f>ATB_Date!P1968</f>
        <v>7.337180544105526</v>
      </c>
      <c r="F129">
        <f>ATB_Date!O1968</f>
        <v>-10.515658747300217</v>
      </c>
      <c r="G129">
        <v>-28</v>
      </c>
      <c r="H129">
        <v>-12</v>
      </c>
    </row>
    <row r="130" spans="2:8" x14ac:dyDescent="0.2">
      <c r="B130" s="265">
        <v>43969</v>
      </c>
      <c r="C130" s="375">
        <f t="shared" si="2"/>
        <v>43969</v>
      </c>
      <c r="D130" s="376">
        <f t="shared" si="3"/>
        <v>43969</v>
      </c>
      <c r="E130">
        <f>ATB_Date!P1969</f>
        <v>19.455894476504554</v>
      </c>
      <c r="F130">
        <f>ATB_Date!O1969</f>
        <v>-8.0588552915766609</v>
      </c>
      <c r="G130">
        <v>-28</v>
      </c>
      <c r="H130">
        <v>-11</v>
      </c>
    </row>
    <row r="131" spans="2:8" x14ac:dyDescent="0.2">
      <c r="B131" s="265">
        <v>43970</v>
      </c>
      <c r="C131" s="375">
        <f t="shared" si="2"/>
        <v>43970</v>
      </c>
      <c r="D131" s="376">
        <f t="shared" si="3"/>
        <v>43970</v>
      </c>
      <c r="E131">
        <f>ATB_Date!P1970</f>
        <v>24.64962901896126</v>
      </c>
      <c r="F131">
        <f>ATB_Date!O1970</f>
        <v>-7.2084233261339055</v>
      </c>
      <c r="G131">
        <v>-27</v>
      </c>
      <c r="H131">
        <v>-10</v>
      </c>
    </row>
    <row r="132" spans="2:8" x14ac:dyDescent="0.2">
      <c r="B132" s="265">
        <v>43971</v>
      </c>
      <c r="C132" s="375">
        <f t="shared" si="2"/>
        <v>43971</v>
      </c>
      <c r="D132" s="376">
        <f t="shared" si="3"/>
        <v>43971</v>
      </c>
      <c r="E132">
        <f>ATB_Date!P1971</f>
        <v>17.724649629018963</v>
      </c>
      <c r="F132">
        <f>ATB_Date!O1971</f>
        <v>-11.460583153347725</v>
      </c>
      <c r="G132">
        <v>-25</v>
      </c>
      <c r="H132">
        <v>-8</v>
      </c>
    </row>
    <row r="133" spans="2:8" x14ac:dyDescent="0.2">
      <c r="B133" s="265">
        <v>43972</v>
      </c>
      <c r="C133" s="375">
        <f t="shared" ref="C133:C179" si="4">B133</f>
        <v>43972</v>
      </c>
      <c r="D133" s="376">
        <f t="shared" ref="D133:D179" si="5">B133</f>
        <v>43972</v>
      </c>
      <c r="E133">
        <f>ATB_Date!P1972</f>
        <v>24.64962901896126</v>
      </c>
      <c r="F133">
        <f>ATB_Date!O1972</f>
        <v>-12.405507559395247</v>
      </c>
      <c r="G133">
        <v>-28</v>
      </c>
      <c r="H133">
        <v>-20</v>
      </c>
    </row>
    <row r="134" spans="2:8" x14ac:dyDescent="0.2">
      <c r="B134" s="265">
        <v>43973</v>
      </c>
      <c r="C134" s="375">
        <f t="shared" si="4"/>
        <v>43973</v>
      </c>
      <c r="D134" s="376">
        <f t="shared" si="5"/>
        <v>43973</v>
      </c>
      <c r="E134">
        <f>ATB_Date!P1973</f>
        <v>7.337180544105526</v>
      </c>
      <c r="F134">
        <f>ATB_Date!O1973</f>
        <v>-13.066954643628515</v>
      </c>
      <c r="G134">
        <v>-28.999999999999901</v>
      </c>
      <c r="H134">
        <v>-23</v>
      </c>
    </row>
    <row r="135" spans="2:8" x14ac:dyDescent="0.2">
      <c r="B135" s="265">
        <v>43974</v>
      </c>
      <c r="C135" s="375">
        <f t="shared" si="4"/>
        <v>43974</v>
      </c>
      <c r="D135" s="376">
        <f t="shared" si="5"/>
        <v>43974</v>
      </c>
      <c r="E135">
        <f>ATB_Date!P1974</f>
        <v>-1.3190436933223415</v>
      </c>
      <c r="F135">
        <f>ATB_Date!O1974</f>
        <v>-14.673326133909281</v>
      </c>
      <c r="G135">
        <v>-28.999999999999901</v>
      </c>
      <c r="H135">
        <v>-22</v>
      </c>
    </row>
    <row r="136" spans="2:8" x14ac:dyDescent="0.2">
      <c r="B136" s="265">
        <v>43975</v>
      </c>
      <c r="C136" s="375">
        <f t="shared" si="4"/>
        <v>43975</v>
      </c>
      <c r="D136" s="376">
        <f t="shared" si="5"/>
        <v>43975</v>
      </c>
      <c r="E136">
        <f>ATB_Date!P1975</f>
        <v>-6.5127782357790593</v>
      </c>
      <c r="F136">
        <f>ATB_Date!O1975</f>
        <v>-19.114470842332597</v>
      </c>
      <c r="G136">
        <v>-28</v>
      </c>
      <c r="H136">
        <v>-22</v>
      </c>
    </row>
    <row r="137" spans="2:8" x14ac:dyDescent="0.2">
      <c r="B137" s="265">
        <v>43976</v>
      </c>
      <c r="C137" s="375">
        <f t="shared" si="4"/>
        <v>43976</v>
      </c>
      <c r="D137" s="376">
        <f t="shared" si="5"/>
        <v>43976</v>
      </c>
      <c r="E137">
        <f>ATB_Date!P1976</f>
        <v>-15.169002473206916</v>
      </c>
      <c r="F137">
        <f>ATB_Date!O1976</f>
        <v>-16.657667386609067</v>
      </c>
      <c r="G137">
        <v>-27</v>
      </c>
      <c r="H137">
        <v>-22</v>
      </c>
    </row>
    <row r="138" spans="2:8" x14ac:dyDescent="0.2">
      <c r="B138" s="265">
        <v>43977</v>
      </c>
      <c r="C138" s="375">
        <f t="shared" si="4"/>
        <v>43977</v>
      </c>
      <c r="D138" s="376">
        <f t="shared" si="5"/>
        <v>43977</v>
      </c>
      <c r="E138">
        <f>ATB_Date!P1977</f>
        <v>-16.900247320692497</v>
      </c>
      <c r="F138">
        <f>ATB_Date!O1977</f>
        <v>-13.255939524838013</v>
      </c>
      <c r="G138">
        <v>-27</v>
      </c>
      <c r="H138">
        <v>-21</v>
      </c>
    </row>
    <row r="139" spans="2:8" x14ac:dyDescent="0.2">
      <c r="B139" s="265">
        <v>43978</v>
      </c>
      <c r="C139" s="375">
        <f t="shared" si="4"/>
        <v>43978</v>
      </c>
      <c r="D139" s="376">
        <f t="shared" si="5"/>
        <v>43978</v>
      </c>
      <c r="E139">
        <f>ATB_Date!P1978</f>
        <v>-11.706512778235778</v>
      </c>
      <c r="F139">
        <f>ATB_Date!O1978</f>
        <v>-7.4919006479481576</v>
      </c>
      <c r="G139">
        <v>-27</v>
      </c>
      <c r="H139">
        <v>-20</v>
      </c>
    </row>
    <row r="140" spans="2:8" x14ac:dyDescent="0.2">
      <c r="B140" s="265">
        <v>43979</v>
      </c>
      <c r="C140" s="375">
        <f t="shared" si="4"/>
        <v>43979</v>
      </c>
      <c r="D140" s="376">
        <f t="shared" si="5"/>
        <v>43979</v>
      </c>
      <c r="E140">
        <f>ATB_Date!P1979</f>
        <v>-9.9752679307501975</v>
      </c>
      <c r="F140">
        <f>ATB_Date!O1979</f>
        <v>-5.8855291576673796</v>
      </c>
      <c r="G140">
        <v>-22</v>
      </c>
      <c r="H140">
        <v>-7</v>
      </c>
    </row>
    <row r="141" spans="2:8" x14ac:dyDescent="0.2">
      <c r="B141" s="265">
        <v>43980</v>
      </c>
      <c r="C141" s="375">
        <f t="shared" si="4"/>
        <v>43980</v>
      </c>
      <c r="D141" s="376">
        <f t="shared" si="5"/>
        <v>43980</v>
      </c>
      <c r="E141">
        <f>ATB_Date!P1980</f>
        <v>0.41220115416324976</v>
      </c>
      <c r="F141">
        <f>ATB_Date!O1980</f>
        <v>-5.0350971922246028</v>
      </c>
      <c r="G141">
        <v>-20</v>
      </c>
      <c r="H141">
        <v>-3</v>
      </c>
    </row>
    <row r="142" spans="2:8" x14ac:dyDescent="0.2">
      <c r="B142" s="265">
        <v>43981</v>
      </c>
      <c r="C142" s="375">
        <f t="shared" si="4"/>
        <v>43981</v>
      </c>
      <c r="D142" s="376">
        <f t="shared" si="5"/>
        <v>43981</v>
      </c>
      <c r="E142">
        <f>ATB_Date!P1981</f>
        <v>3.8746908491343879</v>
      </c>
      <c r="F142">
        <f>ATB_Date!O1981</f>
        <v>-4.7516198704103623</v>
      </c>
      <c r="G142">
        <v>-18</v>
      </c>
      <c r="H142">
        <v>-2</v>
      </c>
    </row>
    <row r="143" spans="2:8" x14ac:dyDescent="0.2">
      <c r="B143" s="265">
        <v>43982</v>
      </c>
      <c r="C143" s="375">
        <f t="shared" si="4"/>
        <v>43982</v>
      </c>
      <c r="D143" s="376">
        <f t="shared" si="5"/>
        <v>43982</v>
      </c>
      <c r="E143">
        <f>ATB_Date!P1982</f>
        <v>2.1434460016488188</v>
      </c>
      <c r="F143">
        <f>ATB_Date!O1982</f>
        <v>-2.8617710583153211</v>
      </c>
      <c r="G143">
        <v>-18</v>
      </c>
      <c r="H143">
        <v>-2</v>
      </c>
    </row>
    <row r="144" spans="2:8" x14ac:dyDescent="0.2">
      <c r="B144" s="265">
        <v>43983</v>
      </c>
      <c r="C144" s="375">
        <f t="shared" si="4"/>
        <v>43983</v>
      </c>
      <c r="D144" s="376">
        <f t="shared" si="5"/>
        <v>43983</v>
      </c>
      <c r="E144">
        <f>ATB_Date!P1983</f>
        <v>2.1434460016488188</v>
      </c>
      <c r="F144">
        <f>ATB_Date!O1983</f>
        <v>-5.224082073434122</v>
      </c>
      <c r="G144">
        <v>-21</v>
      </c>
      <c r="H144">
        <v>-14</v>
      </c>
    </row>
    <row r="145" spans="2:8" x14ac:dyDescent="0.2">
      <c r="B145" s="265">
        <v>43984</v>
      </c>
      <c r="C145" s="375">
        <f t="shared" si="4"/>
        <v>43984</v>
      </c>
      <c r="D145" s="376">
        <f t="shared" si="5"/>
        <v>43984</v>
      </c>
      <c r="E145">
        <f>ATB_Date!P1984</f>
        <v>-8.2440230832646293</v>
      </c>
      <c r="F145">
        <f>ATB_Date!O1984</f>
        <v>-10.1376889848812</v>
      </c>
      <c r="G145">
        <v>-20</v>
      </c>
      <c r="H145">
        <v>-15</v>
      </c>
    </row>
    <row r="146" spans="2:8" x14ac:dyDescent="0.2">
      <c r="B146" s="265">
        <v>43985</v>
      </c>
      <c r="C146" s="375">
        <f t="shared" si="4"/>
        <v>43985</v>
      </c>
      <c r="D146" s="376">
        <f t="shared" si="5"/>
        <v>43985</v>
      </c>
      <c r="E146">
        <f>ATB_Date!P1985</f>
        <v>-13.437757625721346</v>
      </c>
      <c r="F146">
        <f>ATB_Date!O1985</f>
        <v>-11.36609071274297</v>
      </c>
      <c r="G146">
        <v>-20</v>
      </c>
      <c r="H146">
        <v>-15</v>
      </c>
    </row>
    <row r="147" spans="2:8" x14ac:dyDescent="0.2">
      <c r="B147" s="265">
        <v>43986</v>
      </c>
      <c r="C147" s="375">
        <f t="shared" si="4"/>
        <v>43986</v>
      </c>
      <c r="D147" s="376">
        <f t="shared" si="5"/>
        <v>43986</v>
      </c>
      <c r="E147">
        <f>ATB_Date!P1986</f>
        <v>-25.556471558120354</v>
      </c>
      <c r="F147">
        <f>ATB_Date!O1986</f>
        <v>-15.523758099352047</v>
      </c>
      <c r="G147">
        <v>-19</v>
      </c>
      <c r="H147">
        <v>-15</v>
      </c>
    </row>
    <row r="148" spans="2:8" x14ac:dyDescent="0.2">
      <c r="B148" s="265">
        <v>43987</v>
      </c>
      <c r="C148" s="375">
        <f t="shared" si="4"/>
        <v>43987</v>
      </c>
      <c r="D148" s="376">
        <f t="shared" si="5"/>
        <v>43987</v>
      </c>
      <c r="E148">
        <f>ATB_Date!P1987</f>
        <v>-39.406430338004938</v>
      </c>
      <c r="F148">
        <f>ATB_Date!O1987</f>
        <v>-15.334773218142539</v>
      </c>
      <c r="G148">
        <v>-19</v>
      </c>
      <c r="H148">
        <v>-16</v>
      </c>
    </row>
    <row r="149" spans="2:8" x14ac:dyDescent="0.2">
      <c r="B149" s="265">
        <v>43988</v>
      </c>
      <c r="C149" s="375">
        <f t="shared" si="4"/>
        <v>43988</v>
      </c>
      <c r="D149" s="376">
        <f t="shared" si="5"/>
        <v>43988</v>
      </c>
      <c r="E149">
        <f>ATB_Date!P1988</f>
        <v>-41.137675185490522</v>
      </c>
      <c r="F149">
        <f>ATB_Date!O1988</f>
        <v>-15.996220302375807</v>
      </c>
      <c r="G149">
        <v>-18</v>
      </c>
      <c r="H149">
        <v>-15</v>
      </c>
    </row>
    <row r="150" spans="2:8" x14ac:dyDescent="0.2">
      <c r="B150" s="265">
        <v>43989</v>
      </c>
      <c r="C150" s="375">
        <f t="shared" si="4"/>
        <v>43989</v>
      </c>
      <c r="D150" s="376">
        <f t="shared" si="5"/>
        <v>43989</v>
      </c>
      <c r="E150">
        <f>ATB_Date!P1989</f>
        <v>-49.793899422918372</v>
      </c>
      <c r="F150">
        <f>ATB_Date!O1989</f>
        <v>-19.775917926565867</v>
      </c>
      <c r="G150">
        <v>-15</v>
      </c>
      <c r="H150">
        <v>-15</v>
      </c>
    </row>
    <row r="151" spans="2:8" x14ac:dyDescent="0.2">
      <c r="B151" s="265">
        <v>43990</v>
      </c>
      <c r="C151" s="375">
        <f t="shared" si="4"/>
        <v>43990</v>
      </c>
      <c r="D151" s="376">
        <f t="shared" si="5"/>
        <v>43990</v>
      </c>
      <c r="E151">
        <f>ATB_Date!P1990</f>
        <v>-46.331409727947239</v>
      </c>
      <c r="F151">
        <f>ATB_Date!O1990</f>
        <v>-20.248380129589627</v>
      </c>
      <c r="G151">
        <v>-10</v>
      </c>
      <c r="H151">
        <v>-2</v>
      </c>
    </row>
    <row r="152" spans="2:8" x14ac:dyDescent="0.2">
      <c r="B152" s="265">
        <v>43991</v>
      </c>
      <c r="C152" s="375">
        <f t="shared" si="4"/>
        <v>43991</v>
      </c>
      <c r="D152" s="376">
        <f t="shared" si="5"/>
        <v>43991</v>
      </c>
      <c r="E152">
        <f>ATB_Date!P1991</f>
        <v>-35.943940643033798</v>
      </c>
      <c r="F152">
        <f>ATB_Date!O1991</f>
        <v>-18.264038876889842</v>
      </c>
      <c r="G152">
        <v>-9</v>
      </c>
      <c r="H152">
        <v>0</v>
      </c>
    </row>
    <row r="153" spans="2:8" x14ac:dyDescent="0.2">
      <c r="B153" s="265">
        <v>43992</v>
      </c>
      <c r="C153" s="375">
        <f t="shared" si="4"/>
        <v>43992</v>
      </c>
      <c r="D153" s="376">
        <f t="shared" si="5"/>
        <v>43992</v>
      </c>
      <c r="E153">
        <f>ATB_Date!P1992</f>
        <v>-34.212695795548221</v>
      </c>
      <c r="F153">
        <f>ATB_Date!O1992</f>
        <v>-20.720842332613376</v>
      </c>
      <c r="G153">
        <v>-8</v>
      </c>
      <c r="H153">
        <v>1</v>
      </c>
    </row>
    <row r="154" spans="2:8" x14ac:dyDescent="0.2">
      <c r="B154" s="265">
        <v>43993</v>
      </c>
      <c r="C154" s="375">
        <f t="shared" si="4"/>
        <v>43993</v>
      </c>
      <c r="D154" s="376">
        <f t="shared" si="5"/>
        <v>43993</v>
      </c>
      <c r="E154">
        <f>ATB_Date!P1993</f>
        <v>-30.750206100577081</v>
      </c>
      <c r="F154">
        <f>ATB_Date!O1993</f>
        <v>-16.374190064794803</v>
      </c>
      <c r="G154">
        <v>-8</v>
      </c>
      <c r="H154">
        <v>0</v>
      </c>
    </row>
    <row r="155" spans="2:8" x14ac:dyDescent="0.2">
      <c r="B155" s="265">
        <v>43994</v>
      </c>
      <c r="C155" s="375">
        <f t="shared" si="4"/>
        <v>43994</v>
      </c>
      <c r="D155" s="376">
        <f t="shared" si="5"/>
        <v>43994</v>
      </c>
      <c r="E155">
        <f>ATB_Date!P1994</f>
        <v>-25.556471558120354</v>
      </c>
      <c r="F155">
        <f>ATB_Date!O1994</f>
        <v>-15.240280777537796</v>
      </c>
      <c r="G155">
        <v>-8</v>
      </c>
      <c r="H155">
        <v>-1</v>
      </c>
    </row>
    <row r="156" spans="2:8" x14ac:dyDescent="0.2">
      <c r="B156" s="265">
        <v>43995</v>
      </c>
      <c r="C156" s="375">
        <f t="shared" si="4"/>
        <v>43995</v>
      </c>
      <c r="D156" s="376">
        <f t="shared" si="5"/>
        <v>43995</v>
      </c>
      <c r="E156">
        <f>ATB_Date!P1995</f>
        <v>-29.018961253091511</v>
      </c>
      <c r="F156">
        <f>ATB_Date!O1995</f>
        <v>-14.862311015118779</v>
      </c>
      <c r="G156">
        <v>-8</v>
      </c>
      <c r="H156">
        <v>-1</v>
      </c>
    </row>
    <row r="157" spans="2:8" x14ac:dyDescent="0.2">
      <c r="B157" s="265">
        <v>43996</v>
      </c>
      <c r="C157" s="375">
        <f t="shared" si="4"/>
        <v>43996</v>
      </c>
      <c r="D157" s="376">
        <f t="shared" si="5"/>
        <v>43996</v>
      </c>
      <c r="E157">
        <f>ATB_Date!P1996</f>
        <v>-23.825226710634784</v>
      </c>
      <c r="F157">
        <f>ATB_Date!O1996</f>
        <v>-13.822894168466515</v>
      </c>
      <c r="G157">
        <v>-7</v>
      </c>
      <c r="H157">
        <v>-1</v>
      </c>
    </row>
    <row r="158" spans="2:8" x14ac:dyDescent="0.2">
      <c r="B158" s="265">
        <v>43997</v>
      </c>
      <c r="C158" s="375">
        <f t="shared" si="4"/>
        <v>43997</v>
      </c>
      <c r="D158" s="376">
        <f t="shared" si="5"/>
        <v>43997</v>
      </c>
      <c r="E158">
        <f>ATB_Date!P1997</f>
        <v>-29.018961253091511</v>
      </c>
      <c r="F158">
        <f>ATB_Date!O1997</f>
        <v>-10.988120950323953</v>
      </c>
      <c r="G158">
        <v>-7</v>
      </c>
      <c r="H158">
        <v>-1</v>
      </c>
    </row>
    <row r="159" spans="2:8" x14ac:dyDescent="0.2">
      <c r="B159" s="265">
        <v>43998</v>
      </c>
      <c r="C159" s="375">
        <f t="shared" si="4"/>
        <v>43998</v>
      </c>
      <c r="D159" s="376">
        <f t="shared" si="5"/>
        <v>43998</v>
      </c>
      <c r="E159">
        <f>ATB_Date!P1998</f>
        <v>-22.093981863149214</v>
      </c>
      <c r="F159">
        <f>ATB_Date!O1998</f>
        <v>-8.6258099352051758</v>
      </c>
      <c r="G159">
        <v>-6</v>
      </c>
      <c r="H159">
        <v>-1</v>
      </c>
    </row>
    <row r="160" spans="2:8" x14ac:dyDescent="0.2">
      <c r="B160" s="265">
        <v>43999</v>
      </c>
      <c r="C160" s="375">
        <f t="shared" si="4"/>
        <v>43999</v>
      </c>
      <c r="D160" s="376">
        <f t="shared" si="5"/>
        <v>43999</v>
      </c>
      <c r="E160">
        <f>ATB_Date!P1999</f>
        <v>-23.825226710634784</v>
      </c>
      <c r="F160">
        <f>ATB_Date!O1999</f>
        <v>-5.6020518358531168</v>
      </c>
      <c r="G160">
        <v>-6</v>
      </c>
      <c r="H160">
        <v>0</v>
      </c>
    </row>
    <row r="161" spans="2:8" x14ac:dyDescent="0.2">
      <c r="B161" s="265">
        <v>44000</v>
      </c>
      <c r="C161" s="375">
        <f t="shared" si="4"/>
        <v>44000</v>
      </c>
      <c r="D161" s="376">
        <f t="shared" si="5"/>
        <v>44000</v>
      </c>
      <c r="E161">
        <f>ATB_Date!P2000</f>
        <v>-25.556471558120354</v>
      </c>
      <c r="F161">
        <f>ATB_Date!O2000</f>
        <v>-5.9800215982721339</v>
      </c>
      <c r="G161">
        <v>-7</v>
      </c>
      <c r="H161">
        <v>-5</v>
      </c>
    </row>
    <row r="162" spans="2:8" x14ac:dyDescent="0.2">
      <c r="B162" s="265">
        <v>44001</v>
      </c>
      <c r="C162" s="375">
        <f t="shared" si="4"/>
        <v>44001</v>
      </c>
      <c r="D162" s="376">
        <f t="shared" si="5"/>
        <v>44001</v>
      </c>
      <c r="E162">
        <f>ATB_Date!P2001</f>
        <v>-22.093981863149214</v>
      </c>
      <c r="F162">
        <f>ATB_Date!O2001</f>
        <v>-4.1846652267818474</v>
      </c>
      <c r="G162">
        <v>-3</v>
      </c>
      <c r="H162">
        <v>-2</v>
      </c>
    </row>
    <row r="163" spans="2:8" x14ac:dyDescent="0.2">
      <c r="B163" s="265">
        <v>44002</v>
      </c>
      <c r="C163" s="375">
        <f t="shared" si="4"/>
        <v>44002</v>
      </c>
      <c r="D163" s="376">
        <f t="shared" si="5"/>
        <v>44002</v>
      </c>
      <c r="E163">
        <f>ATB_Date!P2002</f>
        <v>-16.900247320692497</v>
      </c>
      <c r="F163">
        <f>ATB_Date!O2002</f>
        <v>-1.633369330453549</v>
      </c>
      <c r="G163">
        <v>-1</v>
      </c>
      <c r="H163">
        <v>-1</v>
      </c>
    </row>
    <row r="164" spans="2:8" x14ac:dyDescent="0.2">
      <c r="B164" s="265">
        <v>44003</v>
      </c>
      <c r="C164" s="375">
        <f t="shared" si="4"/>
        <v>44003</v>
      </c>
      <c r="D164" s="376">
        <f t="shared" si="5"/>
        <v>44003</v>
      </c>
      <c r="E164">
        <f>ATB_Date!P2003</f>
        <v>-11.706512778235778</v>
      </c>
      <c r="F164">
        <f>ATB_Date!O2003</f>
        <v>2.1463282937365102</v>
      </c>
      <c r="G164">
        <v>1</v>
      </c>
      <c r="H164">
        <v>0</v>
      </c>
    </row>
    <row r="165" spans="2:8" x14ac:dyDescent="0.2">
      <c r="B165" s="265">
        <v>44004</v>
      </c>
      <c r="C165" s="375">
        <f t="shared" si="4"/>
        <v>44004</v>
      </c>
      <c r="D165" s="376">
        <f t="shared" si="5"/>
        <v>44004</v>
      </c>
      <c r="E165">
        <f>ATB_Date!P2004</f>
        <v>-11.706512778235778</v>
      </c>
      <c r="F165">
        <f>ATB_Date!O2004</f>
        <v>4.2251619870410595</v>
      </c>
      <c r="G165">
        <v>2</v>
      </c>
      <c r="H165">
        <v>1</v>
      </c>
    </row>
    <row r="166" spans="2:8" x14ac:dyDescent="0.2">
      <c r="B166" s="265">
        <v>44005</v>
      </c>
      <c r="C166" s="375">
        <f t="shared" si="4"/>
        <v>44005</v>
      </c>
      <c r="D166" s="376">
        <f t="shared" si="5"/>
        <v>44005</v>
      </c>
      <c r="E166">
        <f>ATB_Date!P2005</f>
        <v>-20.362737015663647</v>
      </c>
      <c r="F166">
        <f>ATB_Date!O2005</f>
        <v>2.8077753779697678</v>
      </c>
      <c r="G166">
        <v>3</v>
      </c>
      <c r="H166">
        <v>1</v>
      </c>
    </row>
    <row r="167" spans="2:8" x14ac:dyDescent="0.2">
      <c r="B167" s="265">
        <v>44006</v>
      </c>
      <c r="C167" s="375">
        <f t="shared" si="4"/>
        <v>44006</v>
      </c>
      <c r="D167" s="376">
        <f t="shared" si="5"/>
        <v>44006</v>
      </c>
      <c r="E167">
        <f>ATB_Date!P2006</f>
        <v>-15.169002473206916</v>
      </c>
      <c r="F167">
        <f>ATB_Date!O2006</f>
        <v>1.6738660907127612</v>
      </c>
      <c r="G167">
        <v>2</v>
      </c>
      <c r="H167">
        <v>-1</v>
      </c>
    </row>
    <row r="168" spans="2:8" x14ac:dyDescent="0.2">
      <c r="B168" s="265">
        <v>44007</v>
      </c>
      <c r="C168" s="375">
        <f t="shared" si="4"/>
        <v>44007</v>
      </c>
      <c r="D168" s="376">
        <f t="shared" si="5"/>
        <v>44007</v>
      </c>
      <c r="E168">
        <f>ATB_Date!P2007</f>
        <v>-13.437757625721346</v>
      </c>
      <c r="F168">
        <f>ATB_Date!O2007</f>
        <v>1.6738660907127612</v>
      </c>
      <c r="G168">
        <v>4</v>
      </c>
      <c r="H168">
        <v>4</v>
      </c>
    </row>
    <row r="169" spans="2:8" x14ac:dyDescent="0.2">
      <c r="B169" s="265">
        <v>44008</v>
      </c>
      <c r="C169" s="375">
        <f t="shared" si="4"/>
        <v>44008</v>
      </c>
      <c r="D169" s="376">
        <f t="shared" si="5"/>
        <v>44008</v>
      </c>
      <c r="E169">
        <f>ATB_Date!P2008</f>
        <v>-20.362737015663647</v>
      </c>
      <c r="F169">
        <f>ATB_Date!O2008</f>
        <v>1.2014038876889899</v>
      </c>
      <c r="G169">
        <v>4</v>
      </c>
      <c r="H169">
        <v>4</v>
      </c>
    </row>
    <row r="170" spans="2:8" x14ac:dyDescent="0.2">
      <c r="B170" s="265">
        <v>44009</v>
      </c>
      <c r="C170" s="375">
        <f t="shared" si="4"/>
        <v>44009</v>
      </c>
      <c r="D170" s="376">
        <f t="shared" si="5"/>
        <v>44009</v>
      </c>
      <c r="E170">
        <f>ATB_Date!P2009</f>
        <v>-11.706512778235778</v>
      </c>
      <c r="F170">
        <f>ATB_Date!O2009</f>
        <v>-0.404967602591777</v>
      </c>
      <c r="G170">
        <v>3</v>
      </c>
      <c r="H170">
        <v>4</v>
      </c>
    </row>
    <row r="171" spans="2:8" x14ac:dyDescent="0.2">
      <c r="B171" s="265">
        <v>44010</v>
      </c>
      <c r="C171" s="375">
        <f t="shared" si="4"/>
        <v>44010</v>
      </c>
      <c r="D171" s="376">
        <f t="shared" si="5"/>
        <v>44010</v>
      </c>
      <c r="E171">
        <f>ATB_Date!P2010</f>
        <v>-11.706512778235778</v>
      </c>
      <c r="F171">
        <f>ATB_Date!O2010</f>
        <v>-1.7278617710583033</v>
      </c>
      <c r="G171">
        <v>2</v>
      </c>
      <c r="H171">
        <v>4</v>
      </c>
    </row>
    <row r="172" spans="2:8" x14ac:dyDescent="0.2">
      <c r="B172" s="265">
        <v>44011</v>
      </c>
      <c r="C172" s="375">
        <f t="shared" si="4"/>
        <v>44011</v>
      </c>
      <c r="D172" s="376">
        <f t="shared" si="5"/>
        <v>44011</v>
      </c>
      <c r="E172">
        <f>ATB_Date!P2011</f>
        <v>-15.169002473206916</v>
      </c>
      <c r="F172">
        <f>ATB_Date!O2011</f>
        <v>-5.4130669546436199</v>
      </c>
      <c r="G172">
        <v>2</v>
      </c>
      <c r="H172">
        <v>4</v>
      </c>
    </row>
    <row r="173" spans="2:8" x14ac:dyDescent="0.2">
      <c r="B173" s="265">
        <v>44012</v>
      </c>
      <c r="C173" s="375">
        <f t="shared" si="4"/>
        <v>44012</v>
      </c>
      <c r="D173" s="376">
        <f t="shared" si="5"/>
        <v>44012</v>
      </c>
      <c r="E173">
        <f>ATB_Date!P2012</f>
        <v>-15.169002473206916</v>
      </c>
      <c r="F173">
        <f>ATB_Date!O2012</f>
        <v>-3.2397408207343381</v>
      </c>
      <c r="G173">
        <v>2</v>
      </c>
      <c r="H173">
        <v>4</v>
      </c>
    </row>
    <row r="174" spans="2:8" x14ac:dyDescent="0.2">
      <c r="B174" s="265">
        <v>44013</v>
      </c>
      <c r="C174" s="375">
        <f t="shared" si="4"/>
        <v>44013</v>
      </c>
      <c r="D174" s="376">
        <f t="shared" si="5"/>
        <v>44013</v>
      </c>
      <c r="E174">
        <f>ATB_Date!P2013</f>
        <v>-6.5127782357790593</v>
      </c>
      <c r="F174">
        <f>ATB_Date!O2013</f>
        <v>-3.2397408207343381</v>
      </c>
      <c r="G174">
        <v>4</v>
      </c>
      <c r="H174">
        <v>5</v>
      </c>
    </row>
    <row r="175" spans="2:8" x14ac:dyDescent="0.2">
      <c r="B175" s="265">
        <v>44014</v>
      </c>
      <c r="C175" s="375">
        <f t="shared" si="4"/>
        <v>44014</v>
      </c>
      <c r="D175" s="376">
        <f t="shared" si="5"/>
        <v>44014</v>
      </c>
      <c r="E175">
        <f>ATB_Date!P2014</f>
        <v>-11.706512778235778</v>
      </c>
      <c r="F175">
        <f>ATB_Date!O2014</f>
        <v>-5.8855291576673796</v>
      </c>
    </row>
    <row r="176" spans="2:8" x14ac:dyDescent="0.2">
      <c r="B176" s="265">
        <v>44015</v>
      </c>
      <c r="C176" s="375">
        <f t="shared" si="4"/>
        <v>44015</v>
      </c>
      <c r="D176" s="376">
        <f t="shared" si="5"/>
        <v>44015</v>
      </c>
      <c r="E176">
        <f>ATB_Date!P2015</f>
        <v>-4.7815333882934912</v>
      </c>
      <c r="F176">
        <f>ATB_Date!O2015</f>
        <v>-17.886069114470835</v>
      </c>
    </row>
    <row r="177" spans="2:6" x14ac:dyDescent="0.2">
      <c r="B177" s="265">
        <v>44016</v>
      </c>
      <c r="C177" s="375">
        <f t="shared" si="4"/>
        <v>44016</v>
      </c>
      <c r="D177" s="376">
        <f t="shared" si="5"/>
        <v>44016</v>
      </c>
      <c r="E177">
        <f>ATB_Date!P2016</f>
        <v>-100</v>
      </c>
      <c r="F177">
        <f>ATB_Date!O2016</f>
        <v>-100</v>
      </c>
    </row>
    <row r="178" spans="2:6" x14ac:dyDescent="0.2">
      <c r="B178" s="265">
        <v>44017</v>
      </c>
      <c r="C178" s="375">
        <f t="shared" si="4"/>
        <v>44017</v>
      </c>
      <c r="D178" s="376">
        <f t="shared" si="5"/>
        <v>44017</v>
      </c>
      <c r="E178">
        <f>ATB_Date!P2017</f>
        <v>-100</v>
      </c>
      <c r="F178">
        <f>ATB_Date!O2017</f>
        <v>-100</v>
      </c>
    </row>
    <row r="179" spans="2:6" x14ac:dyDescent="0.2">
      <c r="B179" s="265">
        <v>44018</v>
      </c>
      <c r="C179" s="375">
        <f t="shared" si="4"/>
        <v>44018</v>
      </c>
      <c r="D179" s="376">
        <f t="shared" si="5"/>
        <v>44018</v>
      </c>
      <c r="E179">
        <f>ATB_Date!P2018</f>
        <v>-100</v>
      </c>
      <c r="F179">
        <f>ATB_Date!O2018</f>
        <v>-100</v>
      </c>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B1:M58"/>
  <sheetViews>
    <sheetView topLeftCell="O1" workbookViewId="0">
      <selection activeCell="G2" activeCellId="1" sqref="I2:J2 G2"/>
    </sheetView>
  </sheetViews>
  <sheetFormatPr baseColWidth="10" defaultRowHeight="12.75" x14ac:dyDescent="0.2"/>
  <cols>
    <col min="3" max="3" width="10.7109375" style="19" customWidth="1"/>
  </cols>
  <sheetData>
    <row r="1" spans="2:13" x14ac:dyDescent="0.2">
      <c r="C1" s="6"/>
      <c r="G1" s="1" t="s">
        <v>214</v>
      </c>
      <c r="L1" s="1" t="s">
        <v>213</v>
      </c>
    </row>
    <row r="2" spans="2:13" x14ac:dyDescent="0.2">
      <c r="C2" t="s">
        <v>117</v>
      </c>
      <c r="D2" t="s">
        <v>117</v>
      </c>
      <c r="E2" t="s">
        <v>211</v>
      </c>
      <c r="F2" s="1" t="s">
        <v>212</v>
      </c>
      <c r="G2" t="s">
        <v>117</v>
      </c>
      <c r="H2" s="1" t="s">
        <v>217</v>
      </c>
      <c r="I2" s="1" t="s">
        <v>216</v>
      </c>
      <c r="J2" s="1" t="s">
        <v>215</v>
      </c>
    </row>
    <row r="3" spans="2:13" x14ac:dyDescent="0.2">
      <c r="B3" s="24" t="s">
        <v>114</v>
      </c>
      <c r="C3" s="24">
        <v>2019</v>
      </c>
      <c r="D3" s="24">
        <v>2020</v>
      </c>
      <c r="E3" s="24">
        <v>2019</v>
      </c>
      <c r="F3" s="24">
        <v>2020</v>
      </c>
      <c r="G3" s="24">
        <v>2020</v>
      </c>
      <c r="H3" s="24">
        <v>2020</v>
      </c>
      <c r="I3" s="24">
        <v>2020</v>
      </c>
      <c r="J3" s="24">
        <v>2020</v>
      </c>
      <c r="L3" t="s">
        <v>117</v>
      </c>
      <c r="M3" s="1" t="s">
        <v>212</v>
      </c>
    </row>
    <row r="4" spans="2:13" x14ac:dyDescent="0.2">
      <c r="B4" s="22">
        <v>1</v>
      </c>
      <c r="C4" s="14">
        <v>55</v>
      </c>
      <c r="D4" s="14">
        <v>44</v>
      </c>
      <c r="G4" s="43">
        <f t="shared" ref="G4:G5" si="0">(D4/C4-1)*100</f>
        <v>-19.999999999999996</v>
      </c>
      <c r="L4">
        <f>L$6*D4/D$6</f>
        <v>68.75</v>
      </c>
    </row>
    <row r="5" spans="2:13" x14ac:dyDescent="0.2">
      <c r="B5" s="22">
        <v>2</v>
      </c>
      <c r="C5" s="14">
        <v>55</v>
      </c>
      <c r="D5" s="14">
        <v>63</v>
      </c>
      <c r="E5">
        <v>110701</v>
      </c>
      <c r="F5">
        <v>113506</v>
      </c>
      <c r="G5" s="43">
        <f t="shared" si="0"/>
        <v>14.54545454545455</v>
      </c>
      <c r="H5" s="43">
        <f>(F5/E5-1)*100</f>
        <v>2.5338524493907055</v>
      </c>
      <c r="L5">
        <f>L$6*D5/D$6</f>
        <v>98.4375</v>
      </c>
      <c r="M5">
        <f>M$6*F5/F$6</f>
        <v>110.83812629995997</v>
      </c>
    </row>
    <row r="6" spans="2:13" x14ac:dyDescent="0.2">
      <c r="B6" s="22">
        <v>3</v>
      </c>
      <c r="C6" s="14">
        <v>59</v>
      </c>
      <c r="D6" s="14">
        <v>64</v>
      </c>
      <c r="E6">
        <v>102045</v>
      </c>
      <c r="F6">
        <v>102407</v>
      </c>
      <c r="G6" s="43">
        <f>(D6/C6-1)*100</f>
        <v>8.4745762711864394</v>
      </c>
      <c r="H6" s="43">
        <f>(F6/E6-1)*100</f>
        <v>0.35474545543632274</v>
      </c>
      <c r="I6">
        <v>-2</v>
      </c>
      <c r="J6">
        <v>-3</v>
      </c>
      <c r="L6">
        <v>100</v>
      </c>
      <c r="M6">
        <v>100</v>
      </c>
    </row>
    <row r="7" spans="2:13" x14ac:dyDescent="0.2">
      <c r="B7" s="22">
        <v>4</v>
      </c>
      <c r="C7" s="14">
        <v>49</v>
      </c>
      <c r="D7" s="14">
        <v>49</v>
      </c>
      <c r="E7">
        <v>95260</v>
      </c>
      <c r="F7">
        <v>100966</v>
      </c>
      <c r="G7" s="43">
        <f t="shared" ref="G7:G24" si="1">(D7/C7-1)*100</f>
        <v>0</v>
      </c>
      <c r="H7" s="43">
        <f t="shared" ref="H7:H24" si="2">(F7/E7-1)*100</f>
        <v>5.9899223178668803</v>
      </c>
      <c r="I7">
        <v>0</v>
      </c>
      <c r="J7">
        <v>-1</v>
      </c>
      <c r="L7">
        <f>L$6*D7/D$6</f>
        <v>76.5625</v>
      </c>
      <c r="M7">
        <f>M$6*F7/F$6</f>
        <v>98.592869628052767</v>
      </c>
    </row>
    <row r="8" spans="2:13" x14ac:dyDescent="0.2">
      <c r="B8" s="22">
        <v>5</v>
      </c>
      <c r="C8" s="14">
        <v>63</v>
      </c>
      <c r="D8" s="14">
        <v>53</v>
      </c>
      <c r="E8">
        <v>97699</v>
      </c>
      <c r="F8">
        <v>96042</v>
      </c>
      <c r="G8" s="43">
        <f t="shared" si="1"/>
        <v>-15.873015873015872</v>
      </c>
      <c r="H8" s="43">
        <f t="shared" si="2"/>
        <v>-1.6960255478561725</v>
      </c>
      <c r="I8">
        <v>-3</v>
      </c>
      <c r="J8">
        <v>-5</v>
      </c>
      <c r="L8">
        <f t="shared" ref="L8:L28" si="3">L$6*D8/D$6</f>
        <v>82.8125</v>
      </c>
      <c r="M8">
        <f t="shared" ref="M8:M28" si="4">M$6*F8/F$6</f>
        <v>93.784604568047101</v>
      </c>
    </row>
    <row r="9" spans="2:13" x14ac:dyDescent="0.2">
      <c r="B9" s="22">
        <v>6</v>
      </c>
      <c r="C9" s="14">
        <v>59</v>
      </c>
      <c r="D9" s="14">
        <v>61</v>
      </c>
      <c r="E9">
        <v>83347</v>
      </c>
      <c r="F9">
        <v>90495</v>
      </c>
      <c r="G9" s="43">
        <f t="shared" si="1"/>
        <v>3.3898305084745672</v>
      </c>
      <c r="H9" s="43">
        <f t="shared" si="2"/>
        <v>8.576193504265305</v>
      </c>
      <c r="I9">
        <v>2</v>
      </c>
      <c r="J9">
        <v>0</v>
      </c>
      <c r="L9">
        <f t="shared" si="3"/>
        <v>95.3125</v>
      </c>
      <c r="M9">
        <f t="shared" si="4"/>
        <v>88.367982657435533</v>
      </c>
    </row>
    <row r="10" spans="2:13" x14ac:dyDescent="0.2">
      <c r="B10" s="22">
        <v>7</v>
      </c>
      <c r="C10" s="14">
        <v>73</v>
      </c>
      <c r="D10" s="14">
        <v>58</v>
      </c>
      <c r="E10">
        <v>69559</v>
      </c>
      <c r="F10">
        <v>75523</v>
      </c>
      <c r="G10" s="43">
        <f t="shared" si="1"/>
        <v>-20.547945205479458</v>
      </c>
      <c r="H10" s="43">
        <f t="shared" si="2"/>
        <v>8.5740163027070437</v>
      </c>
      <c r="I10">
        <v>6</v>
      </c>
      <c r="J10">
        <v>0</v>
      </c>
      <c r="L10">
        <f t="shared" si="3"/>
        <v>90.625</v>
      </c>
      <c r="M10">
        <f t="shared" si="4"/>
        <v>73.747888327946328</v>
      </c>
    </row>
    <row r="11" spans="2:13" x14ac:dyDescent="0.2">
      <c r="B11" s="22">
        <v>8</v>
      </c>
      <c r="C11" s="14">
        <v>46</v>
      </c>
      <c r="D11" s="14">
        <v>50</v>
      </c>
      <c r="E11">
        <v>91428</v>
      </c>
      <c r="F11">
        <v>93003</v>
      </c>
      <c r="G11" s="43">
        <f t="shared" si="1"/>
        <v>8.6956521739130377</v>
      </c>
      <c r="H11" s="43">
        <f t="shared" si="2"/>
        <v>1.7226670166688551</v>
      </c>
      <c r="I11">
        <v>10</v>
      </c>
      <c r="J11">
        <v>3</v>
      </c>
      <c r="L11">
        <f t="shared" si="3"/>
        <v>78.125</v>
      </c>
      <c r="M11">
        <f t="shared" si="4"/>
        <v>90.81703399181697</v>
      </c>
    </row>
    <row r="12" spans="2:13" x14ac:dyDescent="0.2">
      <c r="B12" s="22">
        <v>9</v>
      </c>
      <c r="C12" s="14">
        <v>71</v>
      </c>
      <c r="D12" s="14">
        <v>48</v>
      </c>
      <c r="E12">
        <v>96774</v>
      </c>
      <c r="F12">
        <v>86699</v>
      </c>
      <c r="G12" s="43">
        <f t="shared" si="1"/>
        <v>-32.394366197183103</v>
      </c>
      <c r="H12" s="43">
        <f t="shared" si="2"/>
        <v>-10.410854155041649</v>
      </c>
      <c r="I12">
        <v>2</v>
      </c>
      <c r="J12">
        <v>-3</v>
      </c>
      <c r="L12">
        <f t="shared" si="3"/>
        <v>75</v>
      </c>
      <c r="M12">
        <f t="shared" si="4"/>
        <v>84.661204800453092</v>
      </c>
    </row>
    <row r="13" spans="2:13" x14ac:dyDescent="0.2">
      <c r="B13" s="22">
        <v>10</v>
      </c>
      <c r="C13" s="14">
        <v>54</v>
      </c>
      <c r="D13" s="14">
        <v>37</v>
      </c>
      <c r="E13">
        <v>87314</v>
      </c>
      <c r="F13">
        <v>96119</v>
      </c>
      <c r="G13" s="43">
        <f t="shared" si="1"/>
        <v>-31.481481481481477</v>
      </c>
      <c r="H13" s="43">
        <f t="shared" si="2"/>
        <v>10.08429346954669</v>
      </c>
      <c r="I13">
        <v>-1</v>
      </c>
      <c r="J13">
        <v>-1</v>
      </c>
      <c r="L13">
        <f t="shared" si="3"/>
        <v>57.8125</v>
      </c>
      <c r="M13">
        <f t="shared" si="4"/>
        <v>93.859794740593898</v>
      </c>
    </row>
    <row r="14" spans="2:13" x14ac:dyDescent="0.2">
      <c r="B14" s="22">
        <v>11</v>
      </c>
      <c r="C14" s="14">
        <v>48</v>
      </c>
      <c r="D14" s="14">
        <v>49</v>
      </c>
      <c r="E14">
        <v>76021</v>
      </c>
      <c r="F14">
        <v>82690</v>
      </c>
      <c r="G14" s="43">
        <f t="shared" si="1"/>
        <v>2.0833333333333259</v>
      </c>
      <c r="H14" s="43">
        <f t="shared" si="2"/>
        <v>8.7725759987371976</v>
      </c>
      <c r="I14">
        <v>-5</v>
      </c>
      <c r="J14">
        <v>1</v>
      </c>
      <c r="L14">
        <f t="shared" si="3"/>
        <v>76.5625</v>
      </c>
      <c r="M14">
        <f t="shared" si="4"/>
        <v>80.746433349282768</v>
      </c>
    </row>
    <row r="15" spans="2:13" x14ac:dyDescent="0.2">
      <c r="B15" s="22">
        <v>12</v>
      </c>
      <c r="C15" s="14">
        <v>57</v>
      </c>
      <c r="D15" s="14">
        <v>15</v>
      </c>
      <c r="E15">
        <v>89536</v>
      </c>
      <c r="F15">
        <v>117673</v>
      </c>
      <c r="G15" s="43">
        <f t="shared" si="1"/>
        <v>-73.684210526315795</v>
      </c>
      <c r="H15" s="43">
        <f t="shared" si="2"/>
        <v>31.425348463187987</v>
      </c>
      <c r="I15">
        <v>-55</v>
      </c>
      <c r="J15">
        <v>-27</v>
      </c>
      <c r="L15">
        <f t="shared" si="3"/>
        <v>23.4375</v>
      </c>
      <c r="M15">
        <f t="shared" si="4"/>
        <v>114.90718407921334</v>
      </c>
    </row>
    <row r="16" spans="2:13" x14ac:dyDescent="0.2">
      <c r="B16" s="22">
        <v>13</v>
      </c>
      <c r="C16" s="14">
        <v>71</v>
      </c>
      <c r="D16" s="14">
        <v>22</v>
      </c>
      <c r="E16">
        <v>84912</v>
      </c>
      <c r="F16" s="43">
        <v>91763.636363636368</v>
      </c>
      <c r="G16" s="43">
        <f t="shared" si="1"/>
        <v>-69.014084507042256</v>
      </c>
      <c r="H16" s="43">
        <f t="shared" si="2"/>
        <v>8.0691025575140962</v>
      </c>
      <c r="I16">
        <v>-75</v>
      </c>
      <c r="J16">
        <v>-48</v>
      </c>
      <c r="L16">
        <f t="shared" si="3"/>
        <v>34.375</v>
      </c>
      <c r="M16">
        <f t="shared" si="4"/>
        <v>89.606800671473991</v>
      </c>
    </row>
    <row r="17" spans="2:13" x14ac:dyDescent="0.2">
      <c r="B17" s="22">
        <v>14</v>
      </c>
      <c r="C17" s="14">
        <v>48</v>
      </c>
      <c r="D17" s="14">
        <v>18</v>
      </c>
      <c r="E17">
        <v>97699</v>
      </c>
      <c r="F17" s="43">
        <v>105802</v>
      </c>
      <c r="G17" s="43">
        <f t="shared" si="1"/>
        <v>-62.5</v>
      </c>
      <c r="H17" s="43">
        <f t="shared" si="2"/>
        <v>8.2938412880377399</v>
      </c>
      <c r="I17">
        <v>-73</v>
      </c>
      <c r="J17">
        <v>-49</v>
      </c>
      <c r="L17">
        <f t="shared" si="3"/>
        <v>28.125</v>
      </c>
      <c r="M17">
        <f t="shared" si="4"/>
        <v>103.31520306229066</v>
      </c>
    </row>
    <row r="18" spans="2:13" x14ac:dyDescent="0.2">
      <c r="B18" s="22">
        <v>15</v>
      </c>
      <c r="C18" s="14">
        <v>54</v>
      </c>
      <c r="D18" s="14">
        <v>24</v>
      </c>
      <c r="E18">
        <v>73699</v>
      </c>
      <c r="F18" s="43">
        <v>73060.606060606064</v>
      </c>
      <c r="G18" s="43">
        <f t="shared" si="1"/>
        <v>-55.555555555555557</v>
      </c>
      <c r="H18" s="43">
        <f t="shared" si="2"/>
        <v>-0.86621791258217895</v>
      </c>
      <c r="I18">
        <v>-72</v>
      </c>
      <c r="J18">
        <v>-48</v>
      </c>
      <c r="L18">
        <f t="shared" si="3"/>
        <v>37.5</v>
      </c>
      <c r="M18">
        <f t="shared" si="4"/>
        <v>71.343371117800601</v>
      </c>
    </row>
    <row r="19" spans="2:13" x14ac:dyDescent="0.2">
      <c r="B19" s="22">
        <v>16</v>
      </c>
      <c r="C19" s="14">
        <v>66</v>
      </c>
      <c r="D19" s="14">
        <v>26</v>
      </c>
      <c r="E19">
        <v>85348</v>
      </c>
      <c r="F19" s="43">
        <v>81477</v>
      </c>
      <c r="G19" s="43">
        <f t="shared" si="1"/>
        <v>-60.606060606060609</v>
      </c>
      <c r="H19" s="43">
        <f t="shared" si="2"/>
        <v>-4.5355485775882221</v>
      </c>
      <c r="I19">
        <v>-71</v>
      </c>
      <c r="J19">
        <v>-50</v>
      </c>
      <c r="L19">
        <f t="shared" si="3"/>
        <v>40.625</v>
      </c>
      <c r="M19">
        <f t="shared" si="4"/>
        <v>79.561944007733842</v>
      </c>
    </row>
    <row r="20" spans="2:13" x14ac:dyDescent="0.2">
      <c r="B20" s="22">
        <v>17</v>
      </c>
      <c r="C20" s="14">
        <v>54</v>
      </c>
      <c r="D20" s="14">
        <v>25</v>
      </c>
      <c r="E20">
        <v>75509</v>
      </c>
      <c r="F20">
        <v>65653</v>
      </c>
      <c r="G20" s="43">
        <f t="shared" si="1"/>
        <v>-53.703703703703695</v>
      </c>
      <c r="H20" s="43">
        <f t="shared" si="2"/>
        <v>-13.05274867896542</v>
      </c>
      <c r="I20">
        <v>-65</v>
      </c>
      <c r="J20">
        <v>-37</v>
      </c>
      <c r="L20">
        <f t="shared" si="3"/>
        <v>39.0625</v>
      </c>
      <c r="M20">
        <f t="shared" si="4"/>
        <v>64.109875301493062</v>
      </c>
    </row>
    <row r="21" spans="2:13" x14ac:dyDescent="0.2">
      <c r="B21" s="22">
        <v>18</v>
      </c>
      <c r="C21" s="14">
        <v>60</v>
      </c>
      <c r="D21" s="14">
        <v>20</v>
      </c>
      <c r="E21">
        <v>89413</v>
      </c>
      <c r="F21">
        <v>68188</v>
      </c>
      <c r="G21" s="43">
        <f t="shared" si="1"/>
        <v>-66.666666666666671</v>
      </c>
      <c r="H21" s="43">
        <f t="shared" si="2"/>
        <v>-23.738158880699679</v>
      </c>
      <c r="I21">
        <v>-66</v>
      </c>
      <c r="J21">
        <v>-41</v>
      </c>
      <c r="L21">
        <f t="shared" si="3"/>
        <v>31.25</v>
      </c>
      <c r="M21">
        <f t="shared" si="4"/>
        <v>66.585292021053249</v>
      </c>
    </row>
    <row r="22" spans="2:13" x14ac:dyDescent="0.2">
      <c r="B22" s="22">
        <v>19</v>
      </c>
      <c r="C22" s="14">
        <v>49</v>
      </c>
      <c r="D22" s="14">
        <v>24</v>
      </c>
      <c r="E22">
        <v>73891</v>
      </c>
      <c r="F22">
        <v>58423</v>
      </c>
      <c r="G22" s="43">
        <f t="shared" si="1"/>
        <v>-51.020408163265309</v>
      </c>
      <c r="H22" s="43">
        <f t="shared" si="2"/>
        <v>-20.933537237281939</v>
      </c>
      <c r="I22">
        <v>-60</v>
      </c>
      <c r="J22">
        <v>-34</v>
      </c>
      <c r="L22">
        <f t="shared" si="3"/>
        <v>37.5</v>
      </c>
      <c r="M22">
        <f t="shared" si="4"/>
        <v>57.049811048072883</v>
      </c>
    </row>
    <row r="23" spans="2:13" x14ac:dyDescent="0.2">
      <c r="B23" s="22">
        <v>20</v>
      </c>
      <c r="C23" s="14">
        <v>69</v>
      </c>
      <c r="D23" s="14">
        <v>39</v>
      </c>
      <c r="E23">
        <v>85364</v>
      </c>
      <c r="F23">
        <v>56762</v>
      </c>
      <c r="G23" s="43">
        <f t="shared" si="1"/>
        <v>-43.478260869565219</v>
      </c>
      <c r="H23" s="43">
        <f t="shared" si="2"/>
        <v>-33.505927557284096</v>
      </c>
      <c r="I23">
        <v>-28</v>
      </c>
      <c r="J23">
        <v>-12</v>
      </c>
      <c r="L23">
        <f t="shared" si="3"/>
        <v>60.9375</v>
      </c>
      <c r="M23">
        <f t="shared" si="4"/>
        <v>55.427851611706231</v>
      </c>
    </row>
    <row r="24" spans="2:13" x14ac:dyDescent="0.2">
      <c r="B24" s="22">
        <v>21</v>
      </c>
      <c r="C24" s="14">
        <v>50</v>
      </c>
      <c r="D24" s="14">
        <v>66</v>
      </c>
      <c r="E24">
        <v>88345</v>
      </c>
      <c r="F24">
        <v>58234</v>
      </c>
      <c r="G24" s="43">
        <f t="shared" si="1"/>
        <v>32.000000000000007</v>
      </c>
      <c r="H24" s="43">
        <f t="shared" si="2"/>
        <v>-34.08342294413945</v>
      </c>
      <c r="I24">
        <v>-28</v>
      </c>
      <c r="J24">
        <v>-22</v>
      </c>
      <c r="L24">
        <f t="shared" si="3"/>
        <v>103.125</v>
      </c>
      <c r="M24">
        <f t="shared" si="4"/>
        <v>56.86525335182165</v>
      </c>
    </row>
    <row r="25" spans="2:13" x14ac:dyDescent="0.2">
      <c r="B25" s="22">
        <v>22</v>
      </c>
      <c r="C25" s="14">
        <v>59</v>
      </c>
      <c r="E25">
        <v>71115</v>
      </c>
      <c r="F25">
        <v>64082</v>
      </c>
      <c r="I25">
        <v>-18</v>
      </c>
      <c r="J25">
        <v>-2</v>
      </c>
      <c r="L25">
        <f t="shared" si="3"/>
        <v>0</v>
      </c>
      <c r="M25">
        <f t="shared" si="4"/>
        <v>62.5758004823889</v>
      </c>
    </row>
    <row r="26" spans="2:13" x14ac:dyDescent="0.2">
      <c r="B26" s="22">
        <v>23</v>
      </c>
      <c r="C26" s="14">
        <v>50</v>
      </c>
      <c r="I26">
        <v>-15</v>
      </c>
      <c r="J26">
        <v>-15</v>
      </c>
      <c r="L26">
        <f t="shared" si="3"/>
        <v>0</v>
      </c>
      <c r="M26">
        <f t="shared" si="4"/>
        <v>0</v>
      </c>
    </row>
    <row r="27" spans="2:13" x14ac:dyDescent="0.2">
      <c r="B27" s="22">
        <v>24</v>
      </c>
      <c r="C27" s="14">
        <v>58</v>
      </c>
      <c r="I27">
        <v>-7</v>
      </c>
      <c r="J27">
        <v>-1</v>
      </c>
      <c r="L27">
        <f t="shared" si="3"/>
        <v>0</v>
      </c>
      <c r="M27">
        <f t="shared" si="4"/>
        <v>0</v>
      </c>
    </row>
    <row r="28" spans="2:13" x14ac:dyDescent="0.2">
      <c r="B28" s="22">
        <v>25</v>
      </c>
      <c r="C28" s="14">
        <v>66</v>
      </c>
      <c r="I28">
        <v>1</v>
      </c>
      <c r="J28">
        <v>0</v>
      </c>
      <c r="L28">
        <f t="shared" si="3"/>
        <v>0</v>
      </c>
      <c r="M28">
        <f t="shared" si="4"/>
        <v>0</v>
      </c>
    </row>
    <row r="29" spans="2:13" x14ac:dyDescent="0.2">
      <c r="B29" s="22">
        <v>26</v>
      </c>
      <c r="C29" s="14">
        <v>87</v>
      </c>
    </row>
    <row r="30" spans="2:13" x14ac:dyDescent="0.2">
      <c r="B30" s="22">
        <v>27</v>
      </c>
      <c r="C30" s="14">
        <v>80</v>
      </c>
    </row>
    <row r="31" spans="2:13" x14ac:dyDescent="0.2">
      <c r="B31" s="22">
        <v>28</v>
      </c>
      <c r="C31" s="14">
        <v>83</v>
      </c>
    </row>
    <row r="32" spans="2:13" x14ac:dyDescent="0.2">
      <c r="B32" s="22">
        <v>29</v>
      </c>
      <c r="C32" s="14">
        <v>69</v>
      </c>
    </row>
    <row r="33" spans="2:3" x14ac:dyDescent="0.2">
      <c r="B33" s="22">
        <v>30</v>
      </c>
      <c r="C33" s="14">
        <v>69</v>
      </c>
    </row>
    <row r="34" spans="2:3" x14ac:dyDescent="0.2">
      <c r="B34" s="22">
        <v>31</v>
      </c>
      <c r="C34" s="14">
        <v>63</v>
      </c>
    </row>
    <row r="35" spans="2:3" x14ac:dyDescent="0.2">
      <c r="B35" s="22">
        <v>32</v>
      </c>
      <c r="C35" s="14">
        <v>75</v>
      </c>
    </row>
    <row r="36" spans="2:3" x14ac:dyDescent="0.2">
      <c r="B36" s="22">
        <v>33</v>
      </c>
      <c r="C36" s="14">
        <v>61</v>
      </c>
    </row>
    <row r="37" spans="2:3" x14ac:dyDescent="0.2">
      <c r="B37" s="22">
        <v>34</v>
      </c>
      <c r="C37" s="14">
        <v>67</v>
      </c>
    </row>
    <row r="38" spans="2:3" x14ac:dyDescent="0.2">
      <c r="B38" s="22">
        <v>35</v>
      </c>
      <c r="C38" s="14">
        <v>67</v>
      </c>
    </row>
    <row r="39" spans="2:3" x14ac:dyDescent="0.2">
      <c r="B39" s="22">
        <v>36</v>
      </c>
      <c r="C39" s="14">
        <v>65</v>
      </c>
    </row>
    <row r="40" spans="2:3" x14ac:dyDescent="0.2">
      <c r="B40" s="22">
        <v>37</v>
      </c>
      <c r="C40" s="14">
        <v>77</v>
      </c>
    </row>
    <row r="41" spans="2:3" x14ac:dyDescent="0.2">
      <c r="B41" s="22">
        <v>38</v>
      </c>
      <c r="C41" s="14">
        <v>84</v>
      </c>
    </row>
    <row r="42" spans="2:3" x14ac:dyDescent="0.2">
      <c r="B42" s="22">
        <v>39</v>
      </c>
      <c r="C42" s="14">
        <v>65</v>
      </c>
    </row>
    <row r="43" spans="2:3" x14ac:dyDescent="0.2">
      <c r="B43" s="22">
        <v>40</v>
      </c>
      <c r="C43" s="14">
        <v>48</v>
      </c>
    </row>
    <row r="44" spans="2:3" x14ac:dyDescent="0.2">
      <c r="B44" s="22">
        <v>41</v>
      </c>
      <c r="C44" s="14">
        <v>64</v>
      </c>
    </row>
    <row r="45" spans="2:3" x14ac:dyDescent="0.2">
      <c r="B45" s="22">
        <v>42</v>
      </c>
      <c r="C45" s="14">
        <v>60</v>
      </c>
    </row>
    <row r="46" spans="2:3" x14ac:dyDescent="0.2">
      <c r="B46" s="22">
        <v>43</v>
      </c>
      <c r="C46" s="14">
        <v>66</v>
      </c>
    </row>
    <row r="47" spans="2:3" x14ac:dyDescent="0.2">
      <c r="B47" s="22">
        <v>44</v>
      </c>
      <c r="C47" s="14">
        <v>50</v>
      </c>
    </row>
    <row r="48" spans="2:3" x14ac:dyDescent="0.2">
      <c r="B48" s="22">
        <v>45</v>
      </c>
      <c r="C48" s="14">
        <v>58</v>
      </c>
    </row>
    <row r="49" spans="2:3" x14ac:dyDescent="0.2">
      <c r="B49" s="22">
        <v>46</v>
      </c>
      <c r="C49" s="14">
        <v>49</v>
      </c>
    </row>
    <row r="50" spans="2:3" x14ac:dyDescent="0.2">
      <c r="B50" s="22">
        <v>47</v>
      </c>
      <c r="C50" s="14">
        <v>71</v>
      </c>
    </row>
    <row r="51" spans="2:3" x14ac:dyDescent="0.2">
      <c r="B51" s="22">
        <v>48</v>
      </c>
      <c r="C51" s="14">
        <v>54</v>
      </c>
    </row>
    <row r="52" spans="2:3" x14ac:dyDescent="0.2">
      <c r="B52" s="22">
        <v>49</v>
      </c>
      <c r="C52" s="14">
        <v>81</v>
      </c>
    </row>
    <row r="53" spans="2:3" x14ac:dyDescent="0.2">
      <c r="B53" s="22">
        <v>50</v>
      </c>
      <c r="C53" s="14">
        <v>61</v>
      </c>
    </row>
    <row r="54" spans="2:3" x14ac:dyDescent="0.2">
      <c r="B54" s="22">
        <v>51</v>
      </c>
      <c r="C54" s="14">
        <v>71</v>
      </c>
    </row>
    <row r="55" spans="2:3" x14ac:dyDescent="0.2">
      <c r="B55" s="22">
        <v>52</v>
      </c>
      <c r="C55" s="14">
        <v>56</v>
      </c>
    </row>
    <row r="56" spans="2:3" x14ac:dyDescent="0.2">
      <c r="C56" s="14"/>
    </row>
    <row r="57" spans="2:3" x14ac:dyDescent="0.2">
      <c r="C57" s="21">
        <v>3244</v>
      </c>
    </row>
    <row r="58" spans="2:3" x14ac:dyDescent="0.2">
      <c r="C58" s="6"/>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dimension ref="B1:O56"/>
  <sheetViews>
    <sheetView topLeftCell="E1" workbookViewId="0">
      <selection activeCell="P31" sqref="P31"/>
    </sheetView>
  </sheetViews>
  <sheetFormatPr baseColWidth="10" defaultRowHeight="12.75" x14ac:dyDescent="0.2"/>
  <sheetData>
    <row r="1" spans="2:15" x14ac:dyDescent="0.2">
      <c r="J1" s="1" t="s">
        <v>214</v>
      </c>
      <c r="N1" s="1"/>
    </row>
    <row r="2" spans="2:15" x14ac:dyDescent="0.2">
      <c r="J2" t="s">
        <v>117</v>
      </c>
      <c r="K2" s="1" t="s">
        <v>216</v>
      </c>
      <c r="L2" s="1" t="s">
        <v>215</v>
      </c>
    </row>
    <row r="3" spans="2:15" x14ac:dyDescent="0.2">
      <c r="C3">
        <v>2015</v>
      </c>
      <c r="D3">
        <v>2016</v>
      </c>
      <c r="E3">
        <v>2017</v>
      </c>
      <c r="F3">
        <v>2018</v>
      </c>
      <c r="G3">
        <v>2019</v>
      </c>
      <c r="H3" t="s">
        <v>247</v>
      </c>
      <c r="I3">
        <v>2020</v>
      </c>
      <c r="J3" s="24">
        <v>2020</v>
      </c>
      <c r="K3" s="24">
        <v>2020</v>
      </c>
      <c r="L3" s="24">
        <v>2020</v>
      </c>
      <c r="O3" s="1"/>
    </row>
    <row r="4" spans="2:15" x14ac:dyDescent="0.2">
      <c r="B4" s="265">
        <v>43835</v>
      </c>
      <c r="C4" s="14">
        <v>30</v>
      </c>
      <c r="D4" s="14">
        <v>62</v>
      </c>
      <c r="E4" s="14">
        <v>61</v>
      </c>
      <c r="F4" s="14">
        <v>39</v>
      </c>
      <c r="G4" s="14">
        <v>47</v>
      </c>
      <c r="H4" s="14">
        <f>SUM(C4:G4)/5</f>
        <v>47.8</v>
      </c>
      <c r="I4" s="14">
        <v>56</v>
      </c>
      <c r="J4" s="43">
        <f>(I4/H4-1)*100</f>
        <v>17.154811715481188</v>
      </c>
    </row>
    <row r="5" spans="2:15" x14ac:dyDescent="0.2">
      <c r="B5" s="265">
        <v>43842</v>
      </c>
      <c r="C5" s="14">
        <v>51</v>
      </c>
      <c r="D5" s="14">
        <v>51</v>
      </c>
      <c r="E5" s="14">
        <v>74</v>
      </c>
      <c r="F5" s="14">
        <v>64</v>
      </c>
      <c r="G5" s="14">
        <v>55</v>
      </c>
      <c r="H5" s="14">
        <f t="shared" ref="H5:H56" si="0">SUM(C5:G5)/5</f>
        <v>59</v>
      </c>
      <c r="I5" s="14">
        <v>64</v>
      </c>
      <c r="J5" s="43">
        <f t="shared" ref="J5:J30" si="1">(I5/H5-1)*100</f>
        <v>8.4745762711864394</v>
      </c>
    </row>
    <row r="6" spans="2:15" x14ac:dyDescent="0.2">
      <c r="B6" s="265">
        <v>43849</v>
      </c>
      <c r="C6" s="14">
        <v>64</v>
      </c>
      <c r="D6" s="14">
        <v>69</v>
      </c>
      <c r="E6" s="14">
        <v>62</v>
      </c>
      <c r="F6" s="14">
        <v>52</v>
      </c>
      <c r="G6" s="14">
        <v>59</v>
      </c>
      <c r="H6" s="14">
        <f t="shared" si="0"/>
        <v>61.2</v>
      </c>
      <c r="I6" s="14">
        <v>64</v>
      </c>
      <c r="J6" s="43">
        <f t="shared" si="1"/>
        <v>4.5751633986928164</v>
      </c>
      <c r="K6" s="43">
        <v>-2</v>
      </c>
      <c r="L6" s="43">
        <v>-3</v>
      </c>
    </row>
    <row r="7" spans="2:15" x14ac:dyDescent="0.2">
      <c r="B7" s="265">
        <v>43856</v>
      </c>
      <c r="C7" s="14">
        <v>64</v>
      </c>
      <c r="D7" s="14">
        <v>43</v>
      </c>
      <c r="E7" s="14">
        <v>58</v>
      </c>
      <c r="F7" s="14">
        <v>50</v>
      </c>
      <c r="G7" s="14">
        <v>49</v>
      </c>
      <c r="H7" s="14">
        <f t="shared" si="0"/>
        <v>52.8</v>
      </c>
      <c r="I7" s="14">
        <v>51</v>
      </c>
      <c r="J7" s="43">
        <f t="shared" si="1"/>
        <v>-3.4090909090909061</v>
      </c>
      <c r="K7" s="43">
        <v>0</v>
      </c>
      <c r="L7" s="43">
        <v>-1</v>
      </c>
    </row>
    <row r="8" spans="2:15" x14ac:dyDescent="0.2">
      <c r="B8" s="265">
        <v>43863</v>
      </c>
      <c r="C8" s="14">
        <v>61</v>
      </c>
      <c r="D8" s="14">
        <v>51</v>
      </c>
      <c r="E8" s="14">
        <v>43</v>
      </c>
      <c r="F8" s="14">
        <v>57</v>
      </c>
      <c r="G8" s="14">
        <v>63</v>
      </c>
      <c r="H8" s="14">
        <f t="shared" si="0"/>
        <v>55</v>
      </c>
      <c r="I8" s="14">
        <v>55</v>
      </c>
      <c r="J8" s="43">
        <f t="shared" si="1"/>
        <v>0</v>
      </c>
      <c r="K8" s="43">
        <v>-3</v>
      </c>
      <c r="L8" s="43">
        <v>-5</v>
      </c>
    </row>
    <row r="9" spans="2:15" x14ac:dyDescent="0.2">
      <c r="B9" s="265">
        <v>43870</v>
      </c>
      <c r="C9" s="14">
        <v>64</v>
      </c>
      <c r="D9" s="14">
        <v>68</v>
      </c>
      <c r="E9" s="14">
        <v>37</v>
      </c>
      <c r="F9" s="14">
        <v>57</v>
      </c>
      <c r="G9" s="14">
        <v>59</v>
      </c>
      <c r="H9" s="14">
        <f t="shared" si="0"/>
        <v>57</v>
      </c>
      <c r="I9" s="14">
        <v>62</v>
      </c>
      <c r="J9" s="43">
        <f t="shared" si="1"/>
        <v>8.7719298245614077</v>
      </c>
      <c r="K9" s="43">
        <v>2</v>
      </c>
      <c r="L9" s="43">
        <v>0</v>
      </c>
    </row>
    <row r="10" spans="2:15" x14ac:dyDescent="0.2">
      <c r="B10" s="265">
        <v>43877</v>
      </c>
      <c r="C10" s="14">
        <v>59</v>
      </c>
      <c r="D10" s="14">
        <v>69</v>
      </c>
      <c r="E10" s="14">
        <v>53</v>
      </c>
      <c r="F10" s="14">
        <v>51</v>
      </c>
      <c r="G10" s="14">
        <v>73</v>
      </c>
      <c r="H10" s="14">
        <f t="shared" si="0"/>
        <v>61</v>
      </c>
      <c r="I10" s="14">
        <v>58</v>
      </c>
      <c r="J10" s="43">
        <f t="shared" si="1"/>
        <v>-4.9180327868852514</v>
      </c>
      <c r="K10" s="43">
        <v>6</v>
      </c>
      <c r="L10" s="43">
        <v>0</v>
      </c>
    </row>
    <row r="11" spans="2:15" x14ac:dyDescent="0.2">
      <c r="B11" s="265">
        <v>43884</v>
      </c>
      <c r="C11" s="14">
        <v>57</v>
      </c>
      <c r="D11" s="14">
        <v>61</v>
      </c>
      <c r="E11" s="14">
        <v>66</v>
      </c>
      <c r="F11" s="14">
        <v>57</v>
      </c>
      <c r="G11" s="14">
        <v>46</v>
      </c>
      <c r="H11" s="14">
        <f t="shared" si="0"/>
        <v>57.4</v>
      </c>
      <c r="I11" s="14">
        <v>51</v>
      </c>
      <c r="J11" s="43">
        <f t="shared" si="1"/>
        <v>-11.149825783972123</v>
      </c>
      <c r="K11" s="43">
        <v>10</v>
      </c>
      <c r="L11" s="43">
        <v>3</v>
      </c>
    </row>
    <row r="12" spans="2:15" x14ac:dyDescent="0.2">
      <c r="B12" s="265">
        <v>43891</v>
      </c>
      <c r="C12" s="14">
        <v>66</v>
      </c>
      <c r="D12" s="14">
        <v>57</v>
      </c>
      <c r="E12" s="14">
        <v>50</v>
      </c>
      <c r="F12" s="14">
        <v>52</v>
      </c>
      <c r="G12" s="14">
        <v>71</v>
      </c>
      <c r="H12" s="14">
        <f t="shared" si="0"/>
        <v>59.2</v>
      </c>
      <c r="I12" s="14">
        <v>48</v>
      </c>
      <c r="J12" s="43">
        <f t="shared" si="1"/>
        <v>-18.918918918918926</v>
      </c>
      <c r="K12" s="43">
        <v>2</v>
      </c>
      <c r="L12" s="43">
        <v>-3</v>
      </c>
    </row>
    <row r="13" spans="2:15" x14ac:dyDescent="0.2">
      <c r="B13" s="265">
        <v>43898</v>
      </c>
      <c r="C13" s="14">
        <v>50</v>
      </c>
      <c r="D13" s="14">
        <v>61</v>
      </c>
      <c r="E13" s="14">
        <v>51</v>
      </c>
      <c r="F13" s="14">
        <v>60</v>
      </c>
      <c r="G13" s="14">
        <v>54</v>
      </c>
      <c r="H13" s="14">
        <f t="shared" si="0"/>
        <v>55.2</v>
      </c>
      <c r="I13" s="14">
        <v>37</v>
      </c>
      <c r="J13" s="43">
        <f t="shared" si="1"/>
        <v>-32.971014492753625</v>
      </c>
      <c r="K13" s="43">
        <v>-1</v>
      </c>
      <c r="L13" s="43">
        <v>-1</v>
      </c>
    </row>
    <row r="14" spans="2:15" x14ac:dyDescent="0.2">
      <c r="B14" s="265">
        <v>43905</v>
      </c>
      <c r="C14" s="14">
        <v>44</v>
      </c>
      <c r="D14" s="14">
        <v>56</v>
      </c>
      <c r="E14" s="14">
        <v>63</v>
      </c>
      <c r="F14" s="14">
        <v>58</v>
      </c>
      <c r="G14" s="14">
        <v>48</v>
      </c>
      <c r="H14" s="14">
        <f t="shared" si="0"/>
        <v>53.8</v>
      </c>
      <c r="I14" s="14">
        <v>52</v>
      </c>
      <c r="J14" s="43">
        <f t="shared" si="1"/>
        <v>-3.3457249070631967</v>
      </c>
      <c r="K14" s="43">
        <v>-5</v>
      </c>
      <c r="L14" s="43">
        <v>1</v>
      </c>
    </row>
    <row r="15" spans="2:15" x14ac:dyDescent="0.2">
      <c r="B15" s="265">
        <v>43912</v>
      </c>
      <c r="C15" s="14">
        <v>53</v>
      </c>
      <c r="D15" s="14">
        <v>59</v>
      </c>
      <c r="E15" s="14">
        <v>63</v>
      </c>
      <c r="F15" s="14">
        <v>46</v>
      </c>
      <c r="G15" s="14">
        <v>57</v>
      </c>
      <c r="H15" s="14">
        <f t="shared" si="0"/>
        <v>55.6</v>
      </c>
      <c r="I15" s="14">
        <v>15</v>
      </c>
      <c r="J15" s="43">
        <f t="shared" si="1"/>
        <v>-73.021582733812949</v>
      </c>
      <c r="K15" s="43">
        <v>-55</v>
      </c>
      <c r="L15" s="43">
        <v>-27</v>
      </c>
    </row>
    <row r="16" spans="2:15" x14ac:dyDescent="0.2">
      <c r="B16" s="265">
        <v>43919</v>
      </c>
      <c r="C16" s="14">
        <v>42</v>
      </c>
      <c r="D16" s="14">
        <v>56</v>
      </c>
      <c r="E16" s="14">
        <v>60</v>
      </c>
      <c r="F16" s="14">
        <v>53</v>
      </c>
      <c r="G16" s="14">
        <v>71</v>
      </c>
      <c r="H16" s="14">
        <f t="shared" si="0"/>
        <v>56.4</v>
      </c>
      <c r="I16" s="14">
        <v>22</v>
      </c>
      <c r="J16" s="43">
        <f t="shared" si="1"/>
        <v>-60.99290780141844</v>
      </c>
      <c r="K16" s="43">
        <v>-75</v>
      </c>
      <c r="L16" s="43">
        <v>-48</v>
      </c>
    </row>
    <row r="17" spans="2:12" x14ac:dyDescent="0.2">
      <c r="B17" s="265">
        <v>43926</v>
      </c>
      <c r="C17" s="14">
        <v>57</v>
      </c>
      <c r="D17" s="14">
        <v>50</v>
      </c>
      <c r="E17" s="14">
        <v>56</v>
      </c>
      <c r="F17" s="14">
        <v>62</v>
      </c>
      <c r="G17" s="14">
        <v>48</v>
      </c>
      <c r="H17" s="14">
        <f t="shared" si="0"/>
        <v>54.6</v>
      </c>
      <c r="I17" s="14">
        <v>18</v>
      </c>
      <c r="J17" s="43">
        <f t="shared" si="1"/>
        <v>-67.032967032967036</v>
      </c>
      <c r="K17" s="43">
        <v>-73</v>
      </c>
      <c r="L17" s="43">
        <v>-49</v>
      </c>
    </row>
    <row r="18" spans="2:12" x14ac:dyDescent="0.2">
      <c r="B18" s="265">
        <v>43933</v>
      </c>
      <c r="C18" s="14">
        <v>66</v>
      </c>
      <c r="D18" s="14">
        <v>54</v>
      </c>
      <c r="E18" s="14">
        <v>70</v>
      </c>
      <c r="F18" s="14">
        <v>65</v>
      </c>
      <c r="G18" s="14">
        <v>54</v>
      </c>
      <c r="H18" s="14">
        <f t="shared" si="0"/>
        <v>61.8</v>
      </c>
      <c r="I18" s="14">
        <v>24</v>
      </c>
      <c r="J18" s="43">
        <f t="shared" si="1"/>
        <v>-61.165048543689316</v>
      </c>
      <c r="K18" s="43">
        <v>-72</v>
      </c>
      <c r="L18" s="43">
        <v>-48</v>
      </c>
    </row>
    <row r="19" spans="2:12" x14ac:dyDescent="0.2">
      <c r="B19" s="265">
        <v>43940</v>
      </c>
      <c r="C19" s="14">
        <v>50</v>
      </c>
      <c r="D19" s="14">
        <v>61</v>
      </c>
      <c r="E19" s="14">
        <v>59</v>
      </c>
      <c r="F19" s="14">
        <v>70</v>
      </c>
      <c r="G19" s="14">
        <v>66</v>
      </c>
      <c r="H19" s="14">
        <f t="shared" si="0"/>
        <v>61.2</v>
      </c>
      <c r="I19" s="14">
        <v>27</v>
      </c>
      <c r="J19" s="43">
        <f t="shared" si="1"/>
        <v>-55.882352941176471</v>
      </c>
      <c r="K19" s="43">
        <v>-71</v>
      </c>
      <c r="L19" s="43">
        <v>-50</v>
      </c>
    </row>
    <row r="20" spans="2:12" x14ac:dyDescent="0.2">
      <c r="B20" s="265">
        <v>43947</v>
      </c>
      <c r="C20" s="14">
        <v>73</v>
      </c>
      <c r="D20" s="14">
        <v>67</v>
      </c>
      <c r="E20" s="14">
        <v>65</v>
      </c>
      <c r="F20" s="14">
        <v>66</v>
      </c>
      <c r="G20" s="14">
        <v>54</v>
      </c>
      <c r="H20" s="14">
        <f t="shared" si="0"/>
        <v>65</v>
      </c>
      <c r="I20" s="14">
        <v>25</v>
      </c>
      <c r="J20" s="43">
        <f t="shared" si="1"/>
        <v>-61.53846153846154</v>
      </c>
      <c r="K20" s="43">
        <v>-65</v>
      </c>
      <c r="L20" s="43">
        <v>-37</v>
      </c>
    </row>
    <row r="21" spans="2:12" x14ac:dyDescent="0.2">
      <c r="B21" s="265">
        <v>43954</v>
      </c>
      <c r="C21" s="14">
        <v>47</v>
      </c>
      <c r="D21" s="14">
        <v>47</v>
      </c>
      <c r="E21" s="14">
        <v>70</v>
      </c>
      <c r="F21" s="14">
        <v>55</v>
      </c>
      <c r="G21" s="14">
        <v>60</v>
      </c>
      <c r="H21" s="14">
        <f t="shared" si="0"/>
        <v>55.8</v>
      </c>
      <c r="I21" s="14">
        <v>22</v>
      </c>
      <c r="J21" s="43">
        <f t="shared" si="1"/>
        <v>-60.57347670250897</v>
      </c>
      <c r="K21" s="43">
        <v>-66</v>
      </c>
      <c r="L21" s="43">
        <v>-41</v>
      </c>
    </row>
    <row r="22" spans="2:12" x14ac:dyDescent="0.2">
      <c r="B22" s="265">
        <v>43961</v>
      </c>
      <c r="C22" s="14">
        <v>57</v>
      </c>
      <c r="D22" s="14">
        <v>87</v>
      </c>
      <c r="E22" s="14">
        <v>55</v>
      </c>
      <c r="F22" s="14">
        <v>62</v>
      </c>
      <c r="G22" s="14">
        <v>49</v>
      </c>
      <c r="H22" s="14">
        <f t="shared" si="0"/>
        <v>62</v>
      </c>
      <c r="I22" s="14">
        <v>25</v>
      </c>
      <c r="J22" s="43">
        <f t="shared" si="1"/>
        <v>-59.677419354838712</v>
      </c>
      <c r="K22" s="43">
        <v>-60</v>
      </c>
      <c r="L22" s="43">
        <v>-34</v>
      </c>
    </row>
    <row r="23" spans="2:12" x14ac:dyDescent="0.2">
      <c r="B23" s="265">
        <v>43968</v>
      </c>
      <c r="C23" s="14">
        <v>64</v>
      </c>
      <c r="D23" s="14">
        <v>65</v>
      </c>
      <c r="E23" s="14">
        <v>67</v>
      </c>
      <c r="F23" s="14">
        <v>60</v>
      </c>
      <c r="G23" s="14">
        <v>69</v>
      </c>
      <c r="H23" s="14">
        <f t="shared" si="0"/>
        <v>65</v>
      </c>
      <c r="I23" s="14">
        <v>41</v>
      </c>
      <c r="J23" s="43">
        <f t="shared" si="1"/>
        <v>-36.923076923076927</v>
      </c>
      <c r="K23" s="43">
        <v>-28</v>
      </c>
      <c r="L23" s="43">
        <v>-12</v>
      </c>
    </row>
    <row r="24" spans="2:12" x14ac:dyDescent="0.2">
      <c r="B24" s="265">
        <v>43975</v>
      </c>
      <c r="C24" s="14">
        <v>65</v>
      </c>
      <c r="D24" s="14">
        <v>62</v>
      </c>
      <c r="E24" s="14">
        <v>70</v>
      </c>
      <c r="F24" s="14">
        <v>68</v>
      </c>
      <c r="G24" s="14">
        <v>50</v>
      </c>
      <c r="H24" s="14">
        <f t="shared" si="0"/>
        <v>63</v>
      </c>
      <c r="I24" s="14">
        <v>72</v>
      </c>
      <c r="J24" s="43">
        <f t="shared" si="1"/>
        <v>14.285714285714279</v>
      </c>
      <c r="K24" s="43">
        <v>-28</v>
      </c>
      <c r="L24" s="43">
        <v>-22</v>
      </c>
    </row>
    <row r="25" spans="2:12" x14ac:dyDescent="0.2">
      <c r="B25" s="265">
        <v>43982</v>
      </c>
      <c r="C25" s="14">
        <v>57</v>
      </c>
      <c r="D25" s="14">
        <v>55</v>
      </c>
      <c r="E25" s="14">
        <v>71</v>
      </c>
      <c r="F25" s="14">
        <v>71</v>
      </c>
      <c r="G25" s="14">
        <v>59</v>
      </c>
      <c r="H25" s="14">
        <f t="shared" si="0"/>
        <v>62.6</v>
      </c>
      <c r="I25" s="14">
        <v>52</v>
      </c>
      <c r="J25" s="43">
        <f t="shared" si="1"/>
        <v>-16.932907348242811</v>
      </c>
      <c r="K25" s="43">
        <v>-18</v>
      </c>
      <c r="L25" s="43">
        <v>-2</v>
      </c>
    </row>
    <row r="26" spans="2:12" x14ac:dyDescent="0.2">
      <c r="B26" s="265">
        <v>43989</v>
      </c>
      <c r="C26" s="14">
        <v>77</v>
      </c>
      <c r="D26" s="14">
        <v>59</v>
      </c>
      <c r="E26" s="14">
        <v>68</v>
      </c>
      <c r="F26" s="14">
        <v>64</v>
      </c>
      <c r="G26" s="14">
        <v>50</v>
      </c>
      <c r="H26" s="14">
        <f t="shared" si="0"/>
        <v>63.6</v>
      </c>
      <c r="I26" s="14">
        <v>43</v>
      </c>
      <c r="J26" s="43">
        <f t="shared" si="1"/>
        <v>-32.389937106918239</v>
      </c>
      <c r="K26" s="43">
        <v>-15</v>
      </c>
      <c r="L26" s="43">
        <v>-15</v>
      </c>
    </row>
    <row r="27" spans="2:12" x14ac:dyDescent="0.2">
      <c r="B27" s="265">
        <v>43996</v>
      </c>
      <c r="C27" s="14">
        <v>70</v>
      </c>
      <c r="D27" s="14">
        <v>77</v>
      </c>
      <c r="E27" s="14">
        <v>74</v>
      </c>
      <c r="F27" s="14">
        <v>63</v>
      </c>
      <c r="G27" s="14">
        <v>58</v>
      </c>
      <c r="H27" s="14">
        <f t="shared" si="0"/>
        <v>68.400000000000006</v>
      </c>
      <c r="I27" s="14">
        <v>40</v>
      </c>
      <c r="J27" s="43">
        <f t="shared" si="1"/>
        <v>-41.520467836257311</v>
      </c>
      <c r="K27" s="43">
        <v>-7</v>
      </c>
      <c r="L27" s="43">
        <v>-1</v>
      </c>
    </row>
    <row r="28" spans="2:12" x14ac:dyDescent="0.2">
      <c r="B28" s="265">
        <v>44003</v>
      </c>
      <c r="C28" s="14">
        <v>66</v>
      </c>
      <c r="D28" s="14">
        <v>61</v>
      </c>
      <c r="E28" s="14">
        <v>75</v>
      </c>
      <c r="F28" s="14">
        <v>70</v>
      </c>
      <c r="G28" s="14">
        <v>66</v>
      </c>
      <c r="H28" s="14">
        <f t="shared" si="0"/>
        <v>67.599999999999994</v>
      </c>
      <c r="I28" s="14">
        <v>43</v>
      </c>
      <c r="J28" s="43">
        <f t="shared" si="1"/>
        <v>-36.390532544378694</v>
      </c>
      <c r="K28" s="43">
        <v>1</v>
      </c>
      <c r="L28" s="43">
        <v>0</v>
      </c>
    </row>
    <row r="29" spans="2:12" x14ac:dyDescent="0.2">
      <c r="B29" s="265">
        <v>44010</v>
      </c>
      <c r="C29" s="14">
        <v>66</v>
      </c>
      <c r="D29" s="14">
        <v>74</v>
      </c>
      <c r="E29" s="14">
        <v>79</v>
      </c>
      <c r="F29" s="14">
        <v>61</v>
      </c>
      <c r="G29" s="14">
        <v>87</v>
      </c>
      <c r="H29" s="14">
        <f t="shared" si="0"/>
        <v>73.400000000000006</v>
      </c>
      <c r="I29" s="14">
        <v>50</v>
      </c>
      <c r="J29" s="43">
        <f t="shared" si="1"/>
        <v>-31.880108991825619</v>
      </c>
      <c r="K29" s="43">
        <v>2</v>
      </c>
      <c r="L29" s="43">
        <v>4</v>
      </c>
    </row>
    <row r="30" spans="2:12" x14ac:dyDescent="0.2">
      <c r="B30" s="265">
        <v>44017</v>
      </c>
      <c r="C30" s="14">
        <v>84</v>
      </c>
      <c r="D30" s="14">
        <v>66</v>
      </c>
      <c r="E30" s="14">
        <v>80</v>
      </c>
      <c r="F30" s="14">
        <v>79</v>
      </c>
      <c r="G30" s="14">
        <v>80</v>
      </c>
      <c r="H30" s="14">
        <f t="shared" si="0"/>
        <v>77.8</v>
      </c>
      <c r="I30" s="14">
        <v>51</v>
      </c>
      <c r="J30" s="43">
        <f t="shared" si="1"/>
        <v>-34.447300771208219</v>
      </c>
    </row>
    <row r="31" spans="2:12" x14ac:dyDescent="0.2">
      <c r="B31" s="265">
        <v>44024</v>
      </c>
      <c r="C31" s="14">
        <v>90</v>
      </c>
      <c r="D31" s="14">
        <v>88</v>
      </c>
      <c r="E31" s="14">
        <v>73</v>
      </c>
      <c r="F31" s="14">
        <v>86</v>
      </c>
      <c r="G31" s="14">
        <v>83</v>
      </c>
      <c r="H31" s="14">
        <f t="shared" si="0"/>
        <v>84</v>
      </c>
      <c r="I31" s="14"/>
    </row>
    <row r="32" spans="2:12" x14ac:dyDescent="0.2">
      <c r="B32" s="265">
        <v>44031</v>
      </c>
      <c r="C32" s="14">
        <v>82</v>
      </c>
      <c r="D32" s="14">
        <v>75</v>
      </c>
      <c r="E32" s="14">
        <v>96</v>
      </c>
      <c r="F32" s="14">
        <v>67</v>
      </c>
      <c r="G32" s="14">
        <v>69</v>
      </c>
      <c r="H32" s="14">
        <f t="shared" si="0"/>
        <v>77.8</v>
      </c>
      <c r="I32" s="14"/>
    </row>
    <row r="33" spans="2:9" x14ac:dyDescent="0.2">
      <c r="B33" s="265">
        <v>44038</v>
      </c>
      <c r="C33" s="14">
        <v>61</v>
      </c>
      <c r="D33" s="14">
        <v>94</v>
      </c>
      <c r="E33" s="14">
        <v>72</v>
      </c>
      <c r="F33" s="14">
        <v>64</v>
      </c>
      <c r="G33" s="14">
        <v>69</v>
      </c>
      <c r="H33" s="14">
        <f t="shared" si="0"/>
        <v>72</v>
      </c>
      <c r="I33" s="14"/>
    </row>
    <row r="34" spans="2:9" x14ac:dyDescent="0.2">
      <c r="B34" s="265">
        <v>44045</v>
      </c>
      <c r="C34" s="14">
        <v>85</v>
      </c>
      <c r="D34" s="14">
        <v>67</v>
      </c>
      <c r="E34" s="14">
        <v>76</v>
      </c>
      <c r="F34" s="14">
        <v>66</v>
      </c>
      <c r="G34" s="14">
        <v>63</v>
      </c>
      <c r="H34" s="14">
        <f t="shared" si="0"/>
        <v>71.400000000000006</v>
      </c>
      <c r="I34" s="14"/>
    </row>
    <row r="35" spans="2:9" x14ac:dyDescent="0.2">
      <c r="B35" s="265">
        <v>44052</v>
      </c>
      <c r="C35" s="14">
        <v>84</v>
      </c>
      <c r="D35" s="14">
        <v>79</v>
      </c>
      <c r="E35" s="14">
        <v>63</v>
      </c>
      <c r="F35" s="14">
        <v>50</v>
      </c>
      <c r="G35" s="14">
        <v>75</v>
      </c>
      <c r="H35" s="14">
        <f t="shared" si="0"/>
        <v>70.2</v>
      </c>
      <c r="I35" s="14"/>
    </row>
    <row r="36" spans="2:9" x14ac:dyDescent="0.2">
      <c r="B36" s="265">
        <v>44059</v>
      </c>
      <c r="C36" s="14">
        <v>54</v>
      </c>
      <c r="D36" s="14">
        <v>69</v>
      </c>
      <c r="E36" s="14">
        <v>81</v>
      </c>
      <c r="F36" s="14">
        <v>71</v>
      </c>
      <c r="G36" s="14">
        <v>61</v>
      </c>
      <c r="H36" s="14">
        <f t="shared" si="0"/>
        <v>67.2</v>
      </c>
      <c r="I36" s="14"/>
    </row>
    <row r="37" spans="2:9" x14ac:dyDescent="0.2">
      <c r="B37" s="265">
        <v>44066</v>
      </c>
      <c r="C37" s="14">
        <v>74</v>
      </c>
      <c r="D37" s="14">
        <v>55</v>
      </c>
      <c r="E37" s="14">
        <v>58</v>
      </c>
      <c r="F37" s="14">
        <v>54</v>
      </c>
      <c r="G37" s="14">
        <v>67</v>
      </c>
      <c r="H37" s="14">
        <f t="shared" si="0"/>
        <v>61.6</v>
      </c>
      <c r="I37" s="14"/>
    </row>
    <row r="38" spans="2:9" x14ac:dyDescent="0.2">
      <c r="B38" s="265">
        <v>44073</v>
      </c>
      <c r="C38" s="14">
        <v>82</v>
      </c>
      <c r="D38" s="14">
        <v>69</v>
      </c>
      <c r="E38" s="14">
        <v>63</v>
      </c>
      <c r="F38" s="14">
        <v>47</v>
      </c>
      <c r="G38" s="14">
        <v>67</v>
      </c>
      <c r="H38" s="14">
        <f t="shared" si="0"/>
        <v>65.599999999999994</v>
      </c>
      <c r="I38" s="14"/>
    </row>
    <row r="39" spans="2:9" x14ac:dyDescent="0.2">
      <c r="B39" s="265">
        <v>44080</v>
      </c>
      <c r="C39" s="14">
        <v>62</v>
      </c>
      <c r="D39" s="14">
        <v>74</v>
      </c>
      <c r="E39" s="14">
        <v>70</v>
      </c>
      <c r="F39" s="14">
        <v>78</v>
      </c>
      <c r="G39" s="14">
        <v>65</v>
      </c>
      <c r="H39" s="14">
        <f t="shared" si="0"/>
        <v>69.8</v>
      </c>
      <c r="I39" s="14"/>
    </row>
    <row r="40" spans="2:9" x14ac:dyDescent="0.2">
      <c r="B40" s="265">
        <v>44087</v>
      </c>
      <c r="C40" s="14">
        <v>54</v>
      </c>
      <c r="D40" s="14">
        <v>91</v>
      </c>
      <c r="E40" s="14">
        <v>60</v>
      </c>
      <c r="F40" s="14">
        <v>87</v>
      </c>
      <c r="G40" s="14">
        <v>77</v>
      </c>
      <c r="H40" s="14">
        <f t="shared" si="0"/>
        <v>73.8</v>
      </c>
      <c r="I40" s="14"/>
    </row>
    <row r="41" spans="2:9" x14ac:dyDescent="0.2">
      <c r="B41" s="265">
        <v>44094</v>
      </c>
      <c r="C41" s="14">
        <v>55</v>
      </c>
      <c r="D41" s="14">
        <v>80</v>
      </c>
      <c r="E41" s="14">
        <v>63</v>
      </c>
      <c r="F41" s="14">
        <v>61</v>
      </c>
      <c r="G41" s="14">
        <v>84</v>
      </c>
      <c r="H41" s="14">
        <f t="shared" si="0"/>
        <v>68.599999999999994</v>
      </c>
      <c r="I41" s="14"/>
    </row>
    <row r="42" spans="2:9" x14ac:dyDescent="0.2">
      <c r="B42" s="265">
        <v>44101</v>
      </c>
      <c r="C42" s="14">
        <v>66</v>
      </c>
      <c r="D42" s="14">
        <v>71</v>
      </c>
      <c r="E42" s="14">
        <v>72</v>
      </c>
      <c r="F42" s="14">
        <v>77</v>
      </c>
      <c r="G42" s="14">
        <v>65</v>
      </c>
      <c r="H42" s="14">
        <f t="shared" si="0"/>
        <v>70.2</v>
      </c>
      <c r="I42" s="14"/>
    </row>
    <row r="43" spans="2:9" x14ac:dyDescent="0.2">
      <c r="B43" s="265">
        <v>44108</v>
      </c>
      <c r="C43" s="14">
        <v>93</v>
      </c>
      <c r="D43" s="14">
        <v>81</v>
      </c>
      <c r="E43" s="14">
        <v>83</v>
      </c>
      <c r="F43" s="14">
        <v>74</v>
      </c>
      <c r="G43" s="14">
        <v>48</v>
      </c>
      <c r="H43" s="14">
        <f t="shared" si="0"/>
        <v>75.8</v>
      </c>
      <c r="I43" s="14"/>
    </row>
    <row r="44" spans="2:9" x14ac:dyDescent="0.2">
      <c r="B44" s="265">
        <v>44115</v>
      </c>
      <c r="C44" s="14">
        <v>66</v>
      </c>
      <c r="D44" s="14">
        <v>73</v>
      </c>
      <c r="E44" s="14">
        <v>72</v>
      </c>
      <c r="F44" s="14">
        <v>57</v>
      </c>
      <c r="G44" s="14">
        <v>64</v>
      </c>
      <c r="H44" s="14">
        <f t="shared" si="0"/>
        <v>66.400000000000006</v>
      </c>
      <c r="I44" s="14"/>
    </row>
    <row r="45" spans="2:9" x14ac:dyDescent="0.2">
      <c r="B45" s="265">
        <v>44122</v>
      </c>
      <c r="C45" s="14">
        <v>65</v>
      </c>
      <c r="D45" s="14">
        <v>66</v>
      </c>
      <c r="E45" s="14">
        <v>93</v>
      </c>
      <c r="F45" s="14">
        <v>57</v>
      </c>
      <c r="G45" s="14">
        <v>60</v>
      </c>
      <c r="H45" s="14">
        <f t="shared" si="0"/>
        <v>68.2</v>
      </c>
      <c r="I45" s="14"/>
    </row>
    <row r="46" spans="2:9" x14ac:dyDescent="0.2">
      <c r="B46" s="265">
        <v>44129</v>
      </c>
      <c r="C46" s="14">
        <v>115</v>
      </c>
      <c r="D46" s="14">
        <v>61</v>
      </c>
      <c r="E46" s="14">
        <v>62</v>
      </c>
      <c r="F46" s="14">
        <v>65</v>
      </c>
      <c r="G46" s="14">
        <v>66</v>
      </c>
      <c r="H46" s="14">
        <f t="shared" si="0"/>
        <v>73.8</v>
      </c>
      <c r="I46" s="14"/>
    </row>
    <row r="47" spans="2:9" x14ac:dyDescent="0.2">
      <c r="B47" s="265">
        <v>44136</v>
      </c>
      <c r="C47" s="14">
        <v>81</v>
      </c>
      <c r="D47" s="14">
        <v>72</v>
      </c>
      <c r="E47" s="14">
        <v>63</v>
      </c>
      <c r="F47" s="14">
        <v>67</v>
      </c>
      <c r="G47" s="14">
        <v>50</v>
      </c>
      <c r="H47" s="14">
        <f t="shared" si="0"/>
        <v>66.599999999999994</v>
      </c>
      <c r="I47" s="14"/>
    </row>
    <row r="48" spans="2:9" x14ac:dyDescent="0.2">
      <c r="B48" s="265">
        <v>44143</v>
      </c>
      <c r="C48" s="14">
        <v>83</v>
      </c>
      <c r="D48" s="14">
        <v>58</v>
      </c>
      <c r="E48" s="14">
        <v>82</v>
      </c>
      <c r="F48" s="14">
        <v>69</v>
      </c>
      <c r="G48" s="14">
        <v>58</v>
      </c>
      <c r="H48" s="14">
        <f t="shared" si="0"/>
        <v>70</v>
      </c>
      <c r="I48" s="14"/>
    </row>
    <row r="49" spans="2:9" x14ac:dyDescent="0.2">
      <c r="B49" s="265">
        <v>44150</v>
      </c>
      <c r="C49" s="14">
        <v>73</v>
      </c>
      <c r="D49" s="14">
        <v>45</v>
      </c>
      <c r="E49" s="14">
        <v>65</v>
      </c>
      <c r="F49" s="14">
        <v>57</v>
      </c>
      <c r="G49" s="14">
        <v>49</v>
      </c>
      <c r="H49" s="14">
        <f t="shared" si="0"/>
        <v>57.8</v>
      </c>
      <c r="I49" s="14"/>
    </row>
    <row r="50" spans="2:9" x14ac:dyDescent="0.2">
      <c r="B50" s="265">
        <v>44157</v>
      </c>
      <c r="C50" s="14">
        <v>45</v>
      </c>
      <c r="D50" s="14">
        <v>65</v>
      </c>
      <c r="E50" s="14">
        <v>58</v>
      </c>
      <c r="F50" s="14">
        <v>51</v>
      </c>
      <c r="G50" s="14">
        <v>71</v>
      </c>
      <c r="H50" s="14">
        <f t="shared" si="0"/>
        <v>58</v>
      </c>
      <c r="I50" s="14"/>
    </row>
    <row r="51" spans="2:9" x14ac:dyDescent="0.2">
      <c r="B51" s="265">
        <v>44164</v>
      </c>
      <c r="C51" s="14">
        <v>69</v>
      </c>
      <c r="D51" s="14">
        <v>82</v>
      </c>
      <c r="E51" s="14">
        <v>56</v>
      </c>
      <c r="F51" s="14">
        <v>86</v>
      </c>
      <c r="G51" s="14">
        <v>54</v>
      </c>
      <c r="H51" s="14">
        <f t="shared" si="0"/>
        <v>69.400000000000006</v>
      </c>
      <c r="I51" s="14"/>
    </row>
    <row r="52" spans="2:9" x14ac:dyDescent="0.2">
      <c r="B52" s="265">
        <v>44171</v>
      </c>
      <c r="C52" s="14">
        <v>83</v>
      </c>
      <c r="D52" s="14">
        <v>56</v>
      </c>
      <c r="E52" s="14">
        <v>63</v>
      </c>
      <c r="F52" s="14">
        <v>57</v>
      </c>
      <c r="G52" s="14">
        <v>81</v>
      </c>
      <c r="H52" s="14">
        <f t="shared" si="0"/>
        <v>68</v>
      </c>
      <c r="I52" s="14"/>
    </row>
    <row r="53" spans="2:9" x14ac:dyDescent="0.2">
      <c r="B53" s="265">
        <v>44178</v>
      </c>
      <c r="C53" s="14">
        <v>63</v>
      </c>
      <c r="D53" s="14">
        <v>96</v>
      </c>
      <c r="E53" s="14">
        <v>78</v>
      </c>
      <c r="F53" s="14">
        <v>68</v>
      </c>
      <c r="G53" s="14">
        <v>61</v>
      </c>
      <c r="H53" s="14">
        <f t="shared" si="0"/>
        <v>73.2</v>
      </c>
      <c r="I53" s="14"/>
    </row>
    <row r="54" spans="2:9" x14ac:dyDescent="0.2">
      <c r="B54" s="265">
        <v>44185</v>
      </c>
      <c r="C54" s="14">
        <v>59</v>
      </c>
      <c r="D54" s="14">
        <v>71</v>
      </c>
      <c r="E54" s="14">
        <v>54</v>
      </c>
      <c r="F54" s="14">
        <v>80</v>
      </c>
      <c r="G54" s="14">
        <v>71</v>
      </c>
      <c r="H54" s="14">
        <f t="shared" si="0"/>
        <v>67</v>
      </c>
      <c r="I54" s="14"/>
    </row>
    <row r="55" spans="2:9" x14ac:dyDescent="0.2">
      <c r="B55" s="265">
        <v>44192</v>
      </c>
      <c r="C55" s="14">
        <v>73</v>
      </c>
      <c r="D55" s="14">
        <v>77</v>
      </c>
      <c r="E55" s="14">
        <v>75</v>
      </c>
      <c r="F55" s="14">
        <v>36</v>
      </c>
      <c r="G55" s="14">
        <v>56</v>
      </c>
      <c r="H55" s="14">
        <f t="shared" si="0"/>
        <v>63.4</v>
      </c>
      <c r="I55" s="14"/>
    </row>
    <row r="56" spans="2:9" x14ac:dyDescent="0.2">
      <c r="B56" s="265">
        <v>44199</v>
      </c>
      <c r="C56" s="14"/>
      <c r="D56" s="14"/>
      <c r="E56" s="14">
        <v>51</v>
      </c>
      <c r="F56" s="6"/>
      <c r="G56" s="14"/>
      <c r="H56" s="14">
        <f t="shared" si="0"/>
        <v>10.199999999999999</v>
      </c>
      <c r="I56" s="14"/>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M287"/>
  <sheetViews>
    <sheetView workbookViewId="0">
      <selection activeCell="E274" sqref="E274"/>
    </sheetView>
  </sheetViews>
  <sheetFormatPr baseColWidth="10" defaultRowHeight="12.75" x14ac:dyDescent="0.2"/>
  <cols>
    <col min="1" max="1" width="8" style="30" customWidth="1"/>
    <col min="2" max="2" width="9.42578125" style="30" customWidth="1"/>
    <col min="3" max="4" width="11.42578125" style="33"/>
    <col min="5" max="5" width="11.42578125" style="31"/>
    <col min="6" max="6" width="11.42578125" style="33"/>
    <col min="7" max="7" width="11.42578125" style="31"/>
    <col min="8" max="8" width="11.42578125" style="16"/>
    <col min="9" max="9" width="1.42578125" customWidth="1"/>
  </cols>
  <sheetData>
    <row r="1" spans="1:13" x14ac:dyDescent="0.2">
      <c r="A1" s="17" t="s">
        <v>115</v>
      </c>
      <c r="B1" s="17" t="s">
        <v>114</v>
      </c>
      <c r="C1" s="17" t="s">
        <v>116</v>
      </c>
      <c r="D1" s="20" t="s">
        <v>117</v>
      </c>
      <c r="E1" s="17" t="s">
        <v>126</v>
      </c>
      <c r="F1" s="20" t="s">
        <v>119</v>
      </c>
      <c r="G1" s="17" t="s">
        <v>127</v>
      </c>
      <c r="H1" s="17"/>
    </row>
    <row r="2" spans="1:13" x14ac:dyDescent="0.2">
      <c r="A2" s="6">
        <v>2015</v>
      </c>
      <c r="B2" s="6">
        <v>1</v>
      </c>
      <c r="C2" s="14">
        <v>375</v>
      </c>
      <c r="D2" s="14">
        <v>30</v>
      </c>
      <c r="F2" s="14">
        <v>30</v>
      </c>
    </row>
    <row r="3" spans="1:13" x14ac:dyDescent="0.2">
      <c r="A3" s="6">
        <v>2015</v>
      </c>
      <c r="B3" s="6">
        <v>2</v>
      </c>
      <c r="C3" s="14">
        <v>932</v>
      </c>
      <c r="D3" s="14">
        <v>51</v>
      </c>
      <c r="F3" s="14">
        <v>51</v>
      </c>
      <c r="J3" s="17"/>
      <c r="K3" s="1"/>
      <c r="L3" s="1"/>
    </row>
    <row r="4" spans="1:13" x14ac:dyDescent="0.2">
      <c r="A4" s="6">
        <v>2015</v>
      </c>
      <c r="B4" s="6">
        <v>3</v>
      </c>
      <c r="C4" s="14">
        <v>1047</v>
      </c>
      <c r="D4" s="14">
        <v>64</v>
      </c>
      <c r="F4" s="14">
        <v>64</v>
      </c>
      <c r="J4" s="17"/>
      <c r="K4" s="1"/>
      <c r="L4" s="1"/>
    </row>
    <row r="5" spans="1:13" x14ac:dyDescent="0.2">
      <c r="A5" s="6">
        <v>2015</v>
      </c>
      <c r="B5" s="6">
        <v>4</v>
      </c>
      <c r="C5" s="14">
        <v>979</v>
      </c>
      <c r="D5" s="14">
        <v>64</v>
      </c>
      <c r="F5" s="14">
        <v>64</v>
      </c>
    </row>
    <row r="6" spans="1:13" x14ac:dyDescent="0.2">
      <c r="A6" s="6">
        <v>2015</v>
      </c>
      <c r="B6" s="6">
        <v>5</v>
      </c>
      <c r="C6" s="14">
        <v>1045</v>
      </c>
      <c r="D6" s="14">
        <v>61</v>
      </c>
      <c r="F6" s="14">
        <v>61</v>
      </c>
    </row>
    <row r="7" spans="1:13" x14ac:dyDescent="0.2">
      <c r="A7" s="6">
        <v>2015</v>
      </c>
      <c r="B7" s="6">
        <v>6</v>
      </c>
      <c r="C7" s="14">
        <v>919</v>
      </c>
      <c r="D7" s="14">
        <v>64</v>
      </c>
      <c r="F7" s="14">
        <v>64</v>
      </c>
    </row>
    <row r="8" spans="1:13" x14ac:dyDescent="0.2">
      <c r="A8" s="6">
        <v>2015</v>
      </c>
      <c r="B8" s="6">
        <v>7</v>
      </c>
      <c r="C8" s="14">
        <v>992</v>
      </c>
      <c r="D8" s="14">
        <v>59</v>
      </c>
      <c r="F8" s="14">
        <v>59</v>
      </c>
      <c r="L8" s="1"/>
    </row>
    <row r="9" spans="1:13" x14ac:dyDescent="0.2">
      <c r="A9" s="6">
        <v>2015</v>
      </c>
      <c r="B9" s="6">
        <v>8</v>
      </c>
      <c r="C9" s="14">
        <v>913</v>
      </c>
      <c r="D9" s="14">
        <v>57</v>
      </c>
      <c r="F9" s="14">
        <v>57</v>
      </c>
      <c r="L9" s="1"/>
    </row>
    <row r="10" spans="1:13" x14ac:dyDescent="0.2">
      <c r="A10" s="6">
        <v>2015</v>
      </c>
      <c r="B10" s="6">
        <v>9</v>
      </c>
      <c r="C10" s="14">
        <v>885</v>
      </c>
      <c r="D10" s="14">
        <v>66</v>
      </c>
      <c r="F10" s="14">
        <v>66</v>
      </c>
    </row>
    <row r="11" spans="1:13" x14ac:dyDescent="0.2">
      <c r="A11" s="6">
        <v>2015</v>
      </c>
      <c r="B11" s="6">
        <v>10</v>
      </c>
      <c r="C11" s="14">
        <v>990</v>
      </c>
      <c r="D11" s="14">
        <v>50</v>
      </c>
      <c r="F11" s="14">
        <v>50</v>
      </c>
      <c r="L11" s="1"/>
    </row>
    <row r="12" spans="1:13" x14ac:dyDescent="0.2">
      <c r="A12" s="6">
        <v>2015</v>
      </c>
      <c r="B12" s="6">
        <v>11</v>
      </c>
      <c r="C12" s="14">
        <v>967</v>
      </c>
      <c r="D12" s="14">
        <v>44</v>
      </c>
      <c r="F12" s="14">
        <v>44</v>
      </c>
      <c r="L12" s="1"/>
    </row>
    <row r="13" spans="1:13" x14ac:dyDescent="0.2">
      <c r="A13" s="6">
        <v>2015</v>
      </c>
      <c r="B13" s="6">
        <v>12</v>
      </c>
      <c r="C13" s="14">
        <v>953</v>
      </c>
      <c r="D13" s="14">
        <v>53</v>
      </c>
      <c r="F13" s="14">
        <v>53</v>
      </c>
      <c r="L13" s="1"/>
    </row>
    <row r="14" spans="1:13" x14ac:dyDescent="0.2">
      <c r="A14" s="6">
        <v>2015</v>
      </c>
      <c r="B14" s="6">
        <v>13</v>
      </c>
      <c r="C14" s="14">
        <v>974</v>
      </c>
      <c r="D14" s="14">
        <v>42</v>
      </c>
      <c r="F14" s="14">
        <v>42</v>
      </c>
      <c r="L14" s="1"/>
    </row>
    <row r="15" spans="1:13" x14ac:dyDescent="0.2">
      <c r="A15" s="6">
        <v>2015</v>
      </c>
      <c r="B15" s="6">
        <v>14</v>
      </c>
      <c r="C15" s="14">
        <v>1000</v>
      </c>
      <c r="D15" s="14">
        <v>57</v>
      </c>
      <c r="F15" s="14">
        <v>57</v>
      </c>
      <c r="L15" s="26"/>
      <c r="M15" s="27"/>
    </row>
    <row r="16" spans="1:13" x14ac:dyDescent="0.2">
      <c r="A16" s="6">
        <v>2015</v>
      </c>
      <c r="B16" s="6">
        <v>15</v>
      </c>
      <c r="C16" s="14">
        <v>1170</v>
      </c>
      <c r="D16" s="14">
        <v>66</v>
      </c>
      <c r="F16" s="14">
        <v>66</v>
      </c>
    </row>
    <row r="17" spans="1:6" x14ac:dyDescent="0.2">
      <c r="A17" s="6">
        <v>2015</v>
      </c>
      <c r="B17" s="6">
        <v>16</v>
      </c>
      <c r="C17" s="14">
        <v>1127</v>
      </c>
      <c r="D17" s="14">
        <v>50</v>
      </c>
      <c r="F17" s="14">
        <v>50</v>
      </c>
    </row>
    <row r="18" spans="1:6" x14ac:dyDescent="0.2">
      <c r="A18" s="6">
        <v>2015</v>
      </c>
      <c r="B18" s="6">
        <v>17</v>
      </c>
      <c r="C18" s="14">
        <v>1068</v>
      </c>
      <c r="D18" s="14">
        <v>73</v>
      </c>
      <c r="F18" s="14">
        <v>73</v>
      </c>
    </row>
    <row r="19" spans="1:6" x14ac:dyDescent="0.2">
      <c r="A19" s="6">
        <v>2015</v>
      </c>
      <c r="B19" s="6">
        <v>18</v>
      </c>
      <c r="C19" s="14">
        <v>960</v>
      </c>
      <c r="D19" s="14">
        <v>47</v>
      </c>
      <c r="F19" s="14">
        <v>47</v>
      </c>
    </row>
    <row r="20" spans="1:6" x14ac:dyDescent="0.2">
      <c r="A20" s="6">
        <v>2015</v>
      </c>
      <c r="B20" s="6">
        <v>19</v>
      </c>
      <c r="C20" s="14">
        <v>1009</v>
      </c>
      <c r="D20" s="14">
        <v>57</v>
      </c>
      <c r="F20" s="14">
        <v>57</v>
      </c>
    </row>
    <row r="21" spans="1:6" x14ac:dyDescent="0.2">
      <c r="A21" s="6">
        <v>2015</v>
      </c>
      <c r="B21" s="6">
        <v>20</v>
      </c>
      <c r="C21" s="14">
        <v>1089</v>
      </c>
      <c r="D21" s="14">
        <v>64</v>
      </c>
      <c r="F21" s="14">
        <v>64</v>
      </c>
    </row>
    <row r="22" spans="1:6" x14ac:dyDescent="0.2">
      <c r="A22" s="6">
        <v>2015</v>
      </c>
      <c r="B22" s="6">
        <v>21</v>
      </c>
      <c r="C22" s="14">
        <v>1133</v>
      </c>
      <c r="D22" s="14">
        <v>65</v>
      </c>
      <c r="F22" s="14">
        <v>65</v>
      </c>
    </row>
    <row r="23" spans="1:6" x14ac:dyDescent="0.2">
      <c r="A23" s="6">
        <v>2015</v>
      </c>
      <c r="B23" s="6">
        <v>22</v>
      </c>
      <c r="C23" s="14">
        <v>1110</v>
      </c>
      <c r="D23" s="14">
        <v>57</v>
      </c>
      <c r="F23" s="14">
        <v>57</v>
      </c>
    </row>
    <row r="24" spans="1:6" x14ac:dyDescent="0.2">
      <c r="A24" s="6">
        <v>2015</v>
      </c>
      <c r="B24" s="6">
        <v>23</v>
      </c>
      <c r="C24" s="14">
        <v>1357</v>
      </c>
      <c r="D24" s="14">
        <v>77</v>
      </c>
      <c r="F24" s="14">
        <v>77</v>
      </c>
    </row>
    <row r="25" spans="1:6" x14ac:dyDescent="0.2">
      <c r="A25" s="6">
        <v>2015</v>
      </c>
      <c r="B25" s="6">
        <v>24</v>
      </c>
      <c r="C25" s="14">
        <v>1270</v>
      </c>
      <c r="D25" s="14">
        <v>70</v>
      </c>
      <c r="F25" s="14">
        <v>70</v>
      </c>
    </row>
    <row r="26" spans="1:6" x14ac:dyDescent="0.2">
      <c r="A26" s="6">
        <v>2015</v>
      </c>
      <c r="B26" s="6">
        <v>25</v>
      </c>
      <c r="C26" s="14">
        <v>1209</v>
      </c>
      <c r="D26" s="14">
        <v>66</v>
      </c>
      <c r="F26" s="14">
        <v>66</v>
      </c>
    </row>
    <row r="27" spans="1:6" x14ac:dyDescent="0.2">
      <c r="A27" s="6">
        <v>2015</v>
      </c>
      <c r="B27" s="6">
        <v>26</v>
      </c>
      <c r="C27" s="14">
        <v>1256</v>
      </c>
      <c r="D27" s="14">
        <v>66</v>
      </c>
      <c r="F27" s="14">
        <v>66</v>
      </c>
    </row>
    <row r="28" spans="1:6" x14ac:dyDescent="0.2">
      <c r="A28" s="6">
        <v>2015</v>
      </c>
      <c r="B28" s="6">
        <v>27</v>
      </c>
      <c r="C28" s="14">
        <v>1357</v>
      </c>
      <c r="D28" s="14">
        <v>84</v>
      </c>
      <c r="F28" s="14">
        <v>84</v>
      </c>
    </row>
    <row r="29" spans="1:6" x14ac:dyDescent="0.2">
      <c r="A29" s="6">
        <v>2015</v>
      </c>
      <c r="B29" s="6">
        <v>28</v>
      </c>
      <c r="C29" s="14">
        <v>1270</v>
      </c>
      <c r="D29" s="14">
        <v>90</v>
      </c>
      <c r="F29" s="14">
        <v>90</v>
      </c>
    </row>
    <row r="30" spans="1:6" x14ac:dyDescent="0.2">
      <c r="A30" s="6">
        <v>2015</v>
      </c>
      <c r="B30" s="6">
        <v>29</v>
      </c>
      <c r="C30" s="14">
        <v>1073</v>
      </c>
      <c r="D30" s="14">
        <v>82</v>
      </c>
      <c r="F30" s="14">
        <v>82</v>
      </c>
    </row>
    <row r="31" spans="1:6" x14ac:dyDescent="0.2">
      <c r="A31" s="6">
        <v>2015</v>
      </c>
      <c r="B31" s="6">
        <v>30</v>
      </c>
      <c r="C31" s="14">
        <v>1077</v>
      </c>
      <c r="D31" s="14">
        <v>61</v>
      </c>
      <c r="F31" s="14">
        <v>61</v>
      </c>
    </row>
    <row r="32" spans="1:6" x14ac:dyDescent="0.2">
      <c r="A32" s="6">
        <v>2015</v>
      </c>
      <c r="B32" s="6">
        <v>31</v>
      </c>
      <c r="C32" s="14">
        <v>996</v>
      </c>
      <c r="D32" s="14">
        <v>85</v>
      </c>
      <c r="F32" s="14">
        <v>85</v>
      </c>
    </row>
    <row r="33" spans="1:6" x14ac:dyDescent="0.2">
      <c r="A33" s="6">
        <v>2015</v>
      </c>
      <c r="B33" s="6">
        <v>32</v>
      </c>
      <c r="C33" s="14">
        <v>983</v>
      </c>
      <c r="D33" s="14">
        <v>84</v>
      </c>
      <c r="F33" s="14">
        <v>84</v>
      </c>
    </row>
    <row r="34" spans="1:6" x14ac:dyDescent="0.2">
      <c r="A34" s="6">
        <v>2015</v>
      </c>
      <c r="B34" s="6">
        <v>33</v>
      </c>
      <c r="C34" s="14">
        <v>925</v>
      </c>
      <c r="D34" s="14">
        <v>54</v>
      </c>
      <c r="F34" s="14">
        <v>54</v>
      </c>
    </row>
    <row r="35" spans="1:6" x14ac:dyDescent="0.2">
      <c r="A35" s="6">
        <v>2015</v>
      </c>
      <c r="B35" s="6">
        <v>34</v>
      </c>
      <c r="C35" s="14">
        <v>905</v>
      </c>
      <c r="D35" s="14">
        <v>74</v>
      </c>
      <c r="F35" s="14">
        <v>74</v>
      </c>
    </row>
    <row r="36" spans="1:6" x14ac:dyDescent="0.2">
      <c r="A36" s="6">
        <v>2015</v>
      </c>
      <c r="B36" s="6">
        <v>35</v>
      </c>
      <c r="C36" s="14">
        <v>1031</v>
      </c>
      <c r="D36" s="14">
        <v>82</v>
      </c>
      <c r="F36" s="14">
        <v>82</v>
      </c>
    </row>
    <row r="37" spans="1:6" x14ac:dyDescent="0.2">
      <c r="A37" s="6">
        <v>2015</v>
      </c>
      <c r="B37" s="6">
        <v>36</v>
      </c>
      <c r="C37" s="14">
        <v>1014</v>
      </c>
      <c r="D37" s="14">
        <v>62</v>
      </c>
      <c r="F37" s="14">
        <v>62</v>
      </c>
    </row>
    <row r="38" spans="1:6" x14ac:dyDescent="0.2">
      <c r="A38" s="6">
        <v>2015</v>
      </c>
      <c r="B38" s="6">
        <v>37</v>
      </c>
      <c r="C38" s="14">
        <v>1291</v>
      </c>
      <c r="D38" s="14">
        <v>54</v>
      </c>
      <c r="F38" s="14">
        <v>54</v>
      </c>
    </row>
    <row r="39" spans="1:6" x14ac:dyDescent="0.2">
      <c r="A39" s="6">
        <v>2015</v>
      </c>
      <c r="B39" s="6">
        <v>38</v>
      </c>
      <c r="C39" s="14">
        <v>1195</v>
      </c>
      <c r="D39" s="14">
        <v>55</v>
      </c>
      <c r="F39" s="14">
        <v>55</v>
      </c>
    </row>
    <row r="40" spans="1:6" x14ac:dyDescent="0.2">
      <c r="A40" s="6">
        <v>2015</v>
      </c>
      <c r="B40" s="6">
        <v>39</v>
      </c>
      <c r="C40" s="14">
        <v>1233</v>
      </c>
      <c r="D40" s="14">
        <v>66</v>
      </c>
      <c r="F40" s="14">
        <v>66</v>
      </c>
    </row>
    <row r="41" spans="1:6" x14ac:dyDescent="0.2">
      <c r="A41" s="6">
        <v>2015</v>
      </c>
      <c r="B41" s="6">
        <v>40</v>
      </c>
      <c r="C41" s="14">
        <v>1391</v>
      </c>
      <c r="D41" s="14">
        <v>93</v>
      </c>
      <c r="F41" s="14">
        <v>93</v>
      </c>
    </row>
    <row r="42" spans="1:6" x14ac:dyDescent="0.2">
      <c r="A42" s="6">
        <v>2015</v>
      </c>
      <c r="B42" s="6">
        <v>41</v>
      </c>
      <c r="C42" s="14">
        <v>1232</v>
      </c>
      <c r="D42" s="14">
        <v>66</v>
      </c>
      <c r="F42" s="14">
        <v>66</v>
      </c>
    </row>
    <row r="43" spans="1:6" x14ac:dyDescent="0.2">
      <c r="A43" s="6">
        <v>2015</v>
      </c>
      <c r="B43" s="6">
        <v>42</v>
      </c>
      <c r="C43" s="14">
        <v>1110</v>
      </c>
      <c r="D43" s="14">
        <v>65</v>
      </c>
      <c r="F43" s="14">
        <v>65</v>
      </c>
    </row>
    <row r="44" spans="1:6" x14ac:dyDescent="0.2">
      <c r="A44" s="6">
        <v>2015</v>
      </c>
      <c r="B44" s="6">
        <v>43</v>
      </c>
      <c r="C44" s="14">
        <v>1011</v>
      </c>
      <c r="D44" s="14">
        <v>115</v>
      </c>
      <c r="F44" s="14">
        <v>115</v>
      </c>
    </row>
    <row r="45" spans="1:6" x14ac:dyDescent="0.2">
      <c r="A45" s="6">
        <v>2015</v>
      </c>
      <c r="B45" s="6">
        <v>44</v>
      </c>
      <c r="C45" s="14">
        <v>1086</v>
      </c>
      <c r="D45" s="14">
        <v>81</v>
      </c>
      <c r="F45" s="14">
        <v>81</v>
      </c>
    </row>
    <row r="46" spans="1:6" x14ac:dyDescent="0.2">
      <c r="A46" s="6">
        <v>2015</v>
      </c>
      <c r="B46" s="6">
        <v>45</v>
      </c>
      <c r="C46" s="14">
        <v>1355</v>
      </c>
      <c r="D46" s="14">
        <v>83</v>
      </c>
      <c r="F46" s="14">
        <v>83</v>
      </c>
    </row>
    <row r="47" spans="1:6" x14ac:dyDescent="0.2">
      <c r="A47" s="6">
        <v>2015</v>
      </c>
      <c r="B47" s="6">
        <v>46</v>
      </c>
      <c r="C47" s="14">
        <v>1045</v>
      </c>
      <c r="D47" s="14">
        <v>73</v>
      </c>
      <c r="F47" s="14">
        <v>73</v>
      </c>
    </row>
    <row r="48" spans="1:6" x14ac:dyDescent="0.2">
      <c r="A48" s="6">
        <v>2015</v>
      </c>
      <c r="B48" s="6">
        <v>47</v>
      </c>
      <c r="C48" s="14">
        <v>1150</v>
      </c>
      <c r="D48" s="14">
        <v>45</v>
      </c>
      <c r="F48" s="14">
        <v>45</v>
      </c>
    </row>
    <row r="49" spans="1:7" x14ac:dyDescent="0.2">
      <c r="A49" s="6">
        <v>2015</v>
      </c>
      <c r="B49" s="6">
        <v>48</v>
      </c>
      <c r="C49" s="14">
        <v>1137</v>
      </c>
      <c r="D49" s="14">
        <v>69</v>
      </c>
      <c r="F49" s="14">
        <v>69</v>
      </c>
    </row>
    <row r="50" spans="1:7" x14ac:dyDescent="0.2">
      <c r="A50" s="6">
        <v>2015</v>
      </c>
      <c r="B50" s="6">
        <v>49</v>
      </c>
      <c r="C50" s="14">
        <v>1229</v>
      </c>
      <c r="D50" s="14">
        <v>83</v>
      </c>
      <c r="F50" s="14">
        <v>83</v>
      </c>
    </row>
    <row r="51" spans="1:7" x14ac:dyDescent="0.2">
      <c r="A51" s="6">
        <v>2015</v>
      </c>
      <c r="B51" s="6">
        <v>50</v>
      </c>
      <c r="C51" s="14">
        <v>1225</v>
      </c>
      <c r="D51" s="14">
        <v>63</v>
      </c>
      <c r="F51" s="14">
        <v>63</v>
      </c>
    </row>
    <row r="52" spans="1:7" x14ac:dyDescent="0.2">
      <c r="A52" s="6">
        <v>2015</v>
      </c>
      <c r="B52" s="6">
        <v>51</v>
      </c>
      <c r="C52" s="14">
        <v>1224</v>
      </c>
      <c r="D52" s="14">
        <v>59</v>
      </c>
      <c r="F52" s="14">
        <v>59</v>
      </c>
    </row>
    <row r="53" spans="1:7" x14ac:dyDescent="0.2">
      <c r="A53" s="6">
        <v>2015</v>
      </c>
      <c r="B53" s="6">
        <v>52</v>
      </c>
      <c r="C53" s="14">
        <v>866</v>
      </c>
      <c r="D53" s="14">
        <v>73</v>
      </c>
      <c r="F53" s="14">
        <v>73</v>
      </c>
    </row>
    <row r="54" spans="1:7" x14ac:dyDescent="0.2">
      <c r="A54" s="6">
        <v>2015</v>
      </c>
      <c r="B54" s="6">
        <v>53</v>
      </c>
      <c r="C54" s="14">
        <v>463</v>
      </c>
      <c r="D54" s="14">
        <v>40</v>
      </c>
      <c r="E54" s="31">
        <f>SUM(D2:D54)</f>
        <v>3461</v>
      </c>
      <c r="F54" s="14">
        <v>40</v>
      </c>
      <c r="G54" s="31">
        <f>SUM(F2:F54)</f>
        <v>3461</v>
      </c>
    </row>
    <row r="55" spans="1:7" x14ac:dyDescent="0.2">
      <c r="A55" s="6">
        <v>2016</v>
      </c>
      <c r="B55" s="6">
        <v>1</v>
      </c>
      <c r="C55" s="14">
        <v>1144</v>
      </c>
      <c r="D55" s="14">
        <v>51</v>
      </c>
      <c r="E55" s="31">
        <f>SUM(D3:D55)</f>
        <v>3482</v>
      </c>
      <c r="F55" s="14">
        <v>51</v>
      </c>
      <c r="G55" s="31">
        <f t="shared" ref="G55:G118" si="0">SUM(F3:F55)</f>
        <v>3482</v>
      </c>
    </row>
    <row r="56" spans="1:7" x14ac:dyDescent="0.2">
      <c r="A56" s="6">
        <v>2016</v>
      </c>
      <c r="B56" s="6">
        <v>2</v>
      </c>
      <c r="C56" s="14">
        <v>1129</v>
      </c>
      <c r="D56" s="14">
        <v>69</v>
      </c>
      <c r="E56" s="31">
        <f t="shared" ref="E56:E119" si="1">SUM(D4:D56)</f>
        <v>3500</v>
      </c>
      <c r="F56" s="14">
        <v>69</v>
      </c>
      <c r="G56" s="31">
        <f t="shared" si="0"/>
        <v>3500</v>
      </c>
    </row>
    <row r="57" spans="1:7" x14ac:dyDescent="0.2">
      <c r="A57" s="6">
        <v>2016</v>
      </c>
      <c r="B57" s="6">
        <v>3</v>
      </c>
      <c r="C57" s="14">
        <v>994</v>
      </c>
      <c r="D57" s="14">
        <v>43</v>
      </c>
      <c r="E57" s="31">
        <f t="shared" si="1"/>
        <v>3479</v>
      </c>
      <c r="F57" s="14">
        <v>43</v>
      </c>
      <c r="G57" s="31">
        <f t="shared" si="0"/>
        <v>3479</v>
      </c>
    </row>
    <row r="58" spans="1:7" x14ac:dyDescent="0.2">
      <c r="A58" s="6">
        <v>2016</v>
      </c>
      <c r="B58" s="6">
        <v>4</v>
      </c>
      <c r="C58" s="14">
        <v>1048</v>
      </c>
      <c r="D58" s="14">
        <v>51</v>
      </c>
      <c r="E58" s="31">
        <f t="shared" si="1"/>
        <v>3466</v>
      </c>
      <c r="F58" s="14">
        <v>51</v>
      </c>
      <c r="G58" s="31">
        <f t="shared" si="0"/>
        <v>3466</v>
      </c>
    </row>
    <row r="59" spans="1:7" x14ac:dyDescent="0.2">
      <c r="A59" s="6">
        <v>2016</v>
      </c>
      <c r="B59" s="6">
        <v>5</v>
      </c>
      <c r="C59" s="14">
        <v>1035</v>
      </c>
      <c r="D59" s="14">
        <v>68</v>
      </c>
      <c r="E59" s="31">
        <f t="shared" si="1"/>
        <v>3473</v>
      </c>
      <c r="F59" s="14">
        <v>68</v>
      </c>
      <c r="G59" s="31">
        <f t="shared" si="0"/>
        <v>3473</v>
      </c>
    </row>
    <row r="60" spans="1:7" x14ac:dyDescent="0.2">
      <c r="A60" s="6">
        <v>2016</v>
      </c>
      <c r="B60" s="6">
        <v>6</v>
      </c>
      <c r="C60" s="14">
        <v>1054</v>
      </c>
      <c r="D60" s="14">
        <v>69</v>
      </c>
      <c r="E60" s="31">
        <f t="shared" si="1"/>
        <v>3478</v>
      </c>
      <c r="F60" s="14">
        <v>69</v>
      </c>
      <c r="G60" s="31">
        <f t="shared" si="0"/>
        <v>3478</v>
      </c>
    </row>
    <row r="61" spans="1:7" x14ac:dyDescent="0.2">
      <c r="A61" s="6">
        <v>2016</v>
      </c>
      <c r="B61" s="6">
        <v>7</v>
      </c>
      <c r="C61" s="14">
        <v>873</v>
      </c>
      <c r="D61" s="14">
        <v>61</v>
      </c>
      <c r="E61" s="31">
        <f t="shared" si="1"/>
        <v>3480</v>
      </c>
      <c r="F61" s="14">
        <v>61</v>
      </c>
      <c r="G61" s="31">
        <f t="shared" si="0"/>
        <v>3480</v>
      </c>
    </row>
    <row r="62" spans="1:7" x14ac:dyDescent="0.2">
      <c r="A62" s="6">
        <v>2016</v>
      </c>
      <c r="B62" s="6">
        <v>8</v>
      </c>
      <c r="C62" s="14">
        <v>869</v>
      </c>
      <c r="D62" s="14">
        <v>57</v>
      </c>
      <c r="E62" s="31">
        <f t="shared" si="1"/>
        <v>3480</v>
      </c>
      <c r="F62" s="14">
        <v>57</v>
      </c>
      <c r="G62" s="31">
        <f t="shared" si="0"/>
        <v>3480</v>
      </c>
    </row>
    <row r="63" spans="1:7" x14ac:dyDescent="0.2">
      <c r="A63" s="6">
        <v>2016</v>
      </c>
      <c r="B63" s="6">
        <v>9</v>
      </c>
      <c r="C63" s="14">
        <v>1028</v>
      </c>
      <c r="D63" s="14">
        <v>61</v>
      </c>
      <c r="E63" s="31">
        <f t="shared" si="1"/>
        <v>3475</v>
      </c>
      <c r="F63" s="14">
        <v>61</v>
      </c>
      <c r="G63" s="31">
        <f t="shared" si="0"/>
        <v>3475</v>
      </c>
    </row>
    <row r="64" spans="1:7" x14ac:dyDescent="0.2">
      <c r="A64" s="6">
        <v>2016</v>
      </c>
      <c r="B64" s="6">
        <v>10</v>
      </c>
      <c r="C64" s="14">
        <v>1008</v>
      </c>
      <c r="D64" s="14">
        <v>56</v>
      </c>
      <c r="E64" s="31">
        <f t="shared" si="1"/>
        <v>3481</v>
      </c>
      <c r="F64" s="14">
        <v>56</v>
      </c>
      <c r="G64" s="31">
        <f t="shared" si="0"/>
        <v>3481</v>
      </c>
    </row>
    <row r="65" spans="1:7" x14ac:dyDescent="0.2">
      <c r="A65" s="6">
        <v>2016</v>
      </c>
      <c r="B65" s="6">
        <v>11</v>
      </c>
      <c r="C65" s="14">
        <v>994</v>
      </c>
      <c r="D65" s="14">
        <v>59</v>
      </c>
      <c r="E65" s="31">
        <f t="shared" si="1"/>
        <v>3496</v>
      </c>
      <c r="F65" s="14">
        <v>59</v>
      </c>
      <c r="G65" s="31">
        <f t="shared" si="0"/>
        <v>3496</v>
      </c>
    </row>
    <row r="66" spans="1:7" x14ac:dyDescent="0.2">
      <c r="A66" s="6">
        <v>2016</v>
      </c>
      <c r="B66" s="6">
        <v>12</v>
      </c>
      <c r="C66" s="14">
        <v>951</v>
      </c>
      <c r="D66" s="14">
        <v>56</v>
      </c>
      <c r="E66" s="31">
        <f t="shared" si="1"/>
        <v>3499</v>
      </c>
      <c r="F66" s="14">
        <v>56</v>
      </c>
      <c r="G66" s="31">
        <f t="shared" si="0"/>
        <v>3499</v>
      </c>
    </row>
    <row r="67" spans="1:7" x14ac:dyDescent="0.2">
      <c r="A67" s="6">
        <v>2016</v>
      </c>
      <c r="B67" s="6">
        <v>13</v>
      </c>
      <c r="C67" s="14">
        <v>966</v>
      </c>
      <c r="D67" s="14">
        <v>50</v>
      </c>
      <c r="E67" s="31">
        <f t="shared" si="1"/>
        <v>3507</v>
      </c>
      <c r="F67" s="14">
        <v>50</v>
      </c>
      <c r="G67" s="31">
        <f t="shared" si="0"/>
        <v>3507</v>
      </c>
    </row>
    <row r="68" spans="1:7" x14ac:dyDescent="0.2">
      <c r="A68" s="6">
        <v>2016</v>
      </c>
      <c r="B68" s="6">
        <v>14</v>
      </c>
      <c r="C68" s="14">
        <v>1038</v>
      </c>
      <c r="D68" s="14">
        <v>54</v>
      </c>
      <c r="E68" s="31">
        <f t="shared" si="1"/>
        <v>3504</v>
      </c>
      <c r="F68" s="14">
        <v>54</v>
      </c>
      <c r="G68" s="31">
        <f t="shared" si="0"/>
        <v>3504</v>
      </c>
    </row>
    <row r="69" spans="1:7" x14ac:dyDescent="0.2">
      <c r="A69" s="6">
        <v>2016</v>
      </c>
      <c r="B69" s="6">
        <v>15</v>
      </c>
      <c r="C69" s="14">
        <v>1020</v>
      </c>
      <c r="D69" s="14">
        <v>61</v>
      </c>
      <c r="E69" s="31">
        <f t="shared" si="1"/>
        <v>3499</v>
      </c>
      <c r="F69" s="14">
        <v>61</v>
      </c>
      <c r="G69" s="31">
        <f t="shared" si="0"/>
        <v>3499</v>
      </c>
    </row>
    <row r="70" spans="1:7" x14ac:dyDescent="0.2">
      <c r="A70" s="6">
        <v>2016</v>
      </c>
      <c r="B70" s="6">
        <v>16</v>
      </c>
      <c r="C70" s="14">
        <v>958</v>
      </c>
      <c r="D70" s="14">
        <v>67</v>
      </c>
      <c r="E70" s="31">
        <f t="shared" si="1"/>
        <v>3516</v>
      </c>
      <c r="F70" s="14">
        <v>67</v>
      </c>
      <c r="G70" s="31">
        <f t="shared" si="0"/>
        <v>3516</v>
      </c>
    </row>
    <row r="71" spans="1:7" x14ac:dyDescent="0.2">
      <c r="A71" s="6">
        <v>2016</v>
      </c>
      <c r="B71" s="6">
        <v>17</v>
      </c>
      <c r="C71" s="14">
        <v>988</v>
      </c>
      <c r="D71" s="14">
        <v>47</v>
      </c>
      <c r="E71" s="31">
        <f t="shared" si="1"/>
        <v>3490</v>
      </c>
      <c r="F71" s="14">
        <v>47</v>
      </c>
      <c r="G71" s="31">
        <f t="shared" si="0"/>
        <v>3490</v>
      </c>
    </row>
    <row r="72" spans="1:7" x14ac:dyDescent="0.2">
      <c r="A72" s="6">
        <v>2016</v>
      </c>
      <c r="B72" s="6">
        <v>18</v>
      </c>
      <c r="C72" s="14">
        <v>1148</v>
      </c>
      <c r="D72" s="14">
        <v>87</v>
      </c>
      <c r="E72" s="31">
        <f t="shared" si="1"/>
        <v>3530</v>
      </c>
      <c r="F72" s="14">
        <v>87</v>
      </c>
      <c r="G72" s="31">
        <f t="shared" si="0"/>
        <v>3530</v>
      </c>
    </row>
    <row r="73" spans="1:7" x14ac:dyDescent="0.2">
      <c r="A73" s="6">
        <v>2016</v>
      </c>
      <c r="B73" s="6">
        <v>19</v>
      </c>
      <c r="C73" s="14">
        <v>1108</v>
      </c>
      <c r="D73" s="14">
        <v>65</v>
      </c>
      <c r="E73" s="31">
        <f t="shared" si="1"/>
        <v>3538</v>
      </c>
      <c r="F73" s="14">
        <v>65</v>
      </c>
      <c r="G73" s="31">
        <f t="shared" si="0"/>
        <v>3538</v>
      </c>
    </row>
    <row r="74" spans="1:7" x14ac:dyDescent="0.2">
      <c r="A74" s="6">
        <v>2016</v>
      </c>
      <c r="B74" s="6">
        <v>20</v>
      </c>
      <c r="C74" s="14">
        <v>1104</v>
      </c>
      <c r="D74" s="14">
        <v>62</v>
      </c>
      <c r="E74" s="31">
        <f t="shared" si="1"/>
        <v>3536</v>
      </c>
      <c r="F74" s="14">
        <v>62</v>
      </c>
      <c r="G74" s="31">
        <f t="shared" si="0"/>
        <v>3536</v>
      </c>
    </row>
    <row r="75" spans="1:7" x14ac:dyDescent="0.2">
      <c r="A75" s="6">
        <v>2016</v>
      </c>
      <c r="B75" s="6">
        <v>21</v>
      </c>
      <c r="C75" s="14">
        <v>1135</v>
      </c>
      <c r="D75" s="14">
        <v>55</v>
      </c>
      <c r="E75" s="31">
        <f t="shared" si="1"/>
        <v>3526</v>
      </c>
      <c r="F75" s="14">
        <v>55</v>
      </c>
      <c r="G75" s="31">
        <f t="shared" si="0"/>
        <v>3526</v>
      </c>
    </row>
    <row r="76" spans="1:7" x14ac:dyDescent="0.2">
      <c r="A76" s="6">
        <v>2016</v>
      </c>
      <c r="B76" s="6">
        <v>22</v>
      </c>
      <c r="C76" s="14">
        <v>1114</v>
      </c>
      <c r="D76" s="14">
        <v>59</v>
      </c>
      <c r="E76" s="31">
        <f t="shared" si="1"/>
        <v>3528</v>
      </c>
      <c r="F76" s="14">
        <v>59</v>
      </c>
      <c r="G76" s="31">
        <f t="shared" si="0"/>
        <v>3528</v>
      </c>
    </row>
    <row r="77" spans="1:7" x14ac:dyDescent="0.2">
      <c r="A77" s="6">
        <v>2016</v>
      </c>
      <c r="B77" s="6">
        <v>23</v>
      </c>
      <c r="C77" s="14">
        <v>1330</v>
      </c>
      <c r="D77" s="14">
        <v>77</v>
      </c>
      <c r="E77" s="31">
        <f t="shared" si="1"/>
        <v>3528</v>
      </c>
      <c r="F77" s="14">
        <v>77</v>
      </c>
      <c r="G77" s="31">
        <f t="shared" si="0"/>
        <v>3528</v>
      </c>
    </row>
    <row r="78" spans="1:7" x14ac:dyDescent="0.2">
      <c r="A78" s="6">
        <v>2016</v>
      </c>
      <c r="B78" s="6">
        <v>24</v>
      </c>
      <c r="C78" s="14">
        <v>1124</v>
      </c>
      <c r="D78" s="14">
        <v>61</v>
      </c>
      <c r="E78" s="31">
        <f t="shared" si="1"/>
        <v>3519</v>
      </c>
      <c r="F78" s="14">
        <v>61</v>
      </c>
      <c r="G78" s="31">
        <f t="shared" si="0"/>
        <v>3519</v>
      </c>
    </row>
    <row r="79" spans="1:7" x14ac:dyDescent="0.2">
      <c r="A79" s="6">
        <v>2016</v>
      </c>
      <c r="B79" s="6">
        <v>25</v>
      </c>
      <c r="C79" s="14">
        <v>1284</v>
      </c>
      <c r="D79" s="14">
        <v>74</v>
      </c>
      <c r="E79" s="31">
        <f t="shared" si="1"/>
        <v>3527</v>
      </c>
      <c r="F79" s="14">
        <v>74</v>
      </c>
      <c r="G79" s="31">
        <f t="shared" si="0"/>
        <v>3527</v>
      </c>
    </row>
    <row r="80" spans="1:7" x14ac:dyDescent="0.2">
      <c r="A80" s="6">
        <v>2016</v>
      </c>
      <c r="B80" s="6">
        <v>26</v>
      </c>
      <c r="C80" s="14">
        <v>1176</v>
      </c>
      <c r="D80" s="14">
        <v>66</v>
      </c>
      <c r="E80" s="31">
        <f t="shared" si="1"/>
        <v>3527</v>
      </c>
      <c r="F80" s="14">
        <v>66</v>
      </c>
      <c r="G80" s="31">
        <f t="shared" si="0"/>
        <v>3527</v>
      </c>
    </row>
    <row r="81" spans="1:7" x14ac:dyDescent="0.2">
      <c r="A81" s="6">
        <v>2016</v>
      </c>
      <c r="B81" s="6">
        <v>27</v>
      </c>
      <c r="C81" s="14">
        <v>1339</v>
      </c>
      <c r="D81" s="14">
        <v>88</v>
      </c>
      <c r="E81" s="31">
        <f t="shared" si="1"/>
        <v>3531</v>
      </c>
      <c r="F81" s="14">
        <v>88</v>
      </c>
      <c r="G81" s="31">
        <f t="shared" si="0"/>
        <v>3531</v>
      </c>
    </row>
    <row r="82" spans="1:7" x14ac:dyDescent="0.2">
      <c r="A82" s="6">
        <v>2016</v>
      </c>
      <c r="B82" s="6">
        <v>28</v>
      </c>
      <c r="C82" s="14">
        <v>1072</v>
      </c>
      <c r="D82" s="14">
        <v>75</v>
      </c>
      <c r="E82" s="31">
        <f t="shared" si="1"/>
        <v>3516</v>
      </c>
      <c r="F82" s="14">
        <v>75</v>
      </c>
      <c r="G82" s="31">
        <f t="shared" si="0"/>
        <v>3516</v>
      </c>
    </row>
    <row r="83" spans="1:7" x14ac:dyDescent="0.2">
      <c r="A83" s="6">
        <v>2016</v>
      </c>
      <c r="B83" s="6">
        <v>29</v>
      </c>
      <c r="C83" s="14">
        <v>1091</v>
      </c>
      <c r="D83" s="14">
        <v>94</v>
      </c>
      <c r="E83" s="31">
        <f t="shared" si="1"/>
        <v>3528</v>
      </c>
      <c r="F83" s="14">
        <v>94</v>
      </c>
      <c r="G83" s="31">
        <f t="shared" si="0"/>
        <v>3528</v>
      </c>
    </row>
    <row r="84" spans="1:7" x14ac:dyDescent="0.2">
      <c r="A84" s="6">
        <v>2016</v>
      </c>
      <c r="B84" s="6">
        <v>30</v>
      </c>
      <c r="C84" s="14">
        <v>1087</v>
      </c>
      <c r="D84" s="14">
        <v>67</v>
      </c>
      <c r="E84" s="31">
        <f t="shared" si="1"/>
        <v>3534</v>
      </c>
      <c r="F84" s="14">
        <v>67</v>
      </c>
      <c r="G84" s="31">
        <f t="shared" si="0"/>
        <v>3534</v>
      </c>
    </row>
    <row r="85" spans="1:7" x14ac:dyDescent="0.2">
      <c r="A85" s="6">
        <v>2016</v>
      </c>
      <c r="B85" s="6">
        <v>31</v>
      </c>
      <c r="C85" s="14">
        <v>988</v>
      </c>
      <c r="D85" s="14">
        <v>79</v>
      </c>
      <c r="E85" s="31">
        <f t="shared" si="1"/>
        <v>3528</v>
      </c>
      <c r="F85" s="14">
        <v>79</v>
      </c>
      <c r="G85" s="31">
        <f t="shared" si="0"/>
        <v>3528</v>
      </c>
    </row>
    <row r="86" spans="1:7" x14ac:dyDescent="0.2">
      <c r="A86" s="6">
        <v>2016</v>
      </c>
      <c r="B86" s="6">
        <v>32</v>
      </c>
      <c r="C86" s="14">
        <v>846</v>
      </c>
      <c r="D86" s="14">
        <v>69</v>
      </c>
      <c r="E86" s="31">
        <f t="shared" si="1"/>
        <v>3513</v>
      </c>
      <c r="F86" s="14">
        <v>69</v>
      </c>
      <c r="G86" s="31">
        <f t="shared" si="0"/>
        <v>3513</v>
      </c>
    </row>
    <row r="87" spans="1:7" x14ac:dyDescent="0.2">
      <c r="A87" s="6">
        <v>2016</v>
      </c>
      <c r="B87" s="6">
        <v>33</v>
      </c>
      <c r="C87" s="14">
        <v>832</v>
      </c>
      <c r="D87" s="14">
        <v>55</v>
      </c>
      <c r="E87" s="31">
        <f t="shared" si="1"/>
        <v>3514</v>
      </c>
      <c r="F87" s="14">
        <v>55</v>
      </c>
      <c r="G87" s="31">
        <f t="shared" si="0"/>
        <v>3514</v>
      </c>
    </row>
    <row r="88" spans="1:7" x14ac:dyDescent="0.2">
      <c r="A88" s="6">
        <v>2016</v>
      </c>
      <c r="B88" s="6">
        <v>34</v>
      </c>
      <c r="C88" s="14">
        <v>1046</v>
      </c>
      <c r="D88" s="14">
        <v>69</v>
      </c>
      <c r="E88" s="31">
        <f t="shared" si="1"/>
        <v>3509</v>
      </c>
      <c r="F88" s="14">
        <v>69</v>
      </c>
      <c r="G88" s="31">
        <f t="shared" si="0"/>
        <v>3509</v>
      </c>
    </row>
    <row r="89" spans="1:7" x14ac:dyDescent="0.2">
      <c r="A89" s="6">
        <v>2016</v>
      </c>
      <c r="B89" s="6">
        <v>35</v>
      </c>
      <c r="C89" s="14">
        <v>1099</v>
      </c>
      <c r="D89" s="14">
        <v>74</v>
      </c>
      <c r="E89" s="31">
        <f t="shared" si="1"/>
        <v>3501</v>
      </c>
      <c r="F89" s="14">
        <v>74</v>
      </c>
      <c r="G89" s="31">
        <f t="shared" si="0"/>
        <v>3501</v>
      </c>
    </row>
    <row r="90" spans="1:7" x14ac:dyDescent="0.2">
      <c r="A90" s="6">
        <v>2016</v>
      </c>
      <c r="B90" s="6">
        <v>36</v>
      </c>
      <c r="C90" s="14">
        <v>1304</v>
      </c>
      <c r="D90" s="14">
        <v>91</v>
      </c>
      <c r="E90" s="31">
        <f t="shared" si="1"/>
        <v>3530</v>
      </c>
      <c r="F90" s="14">
        <v>91</v>
      </c>
      <c r="G90" s="31">
        <f t="shared" si="0"/>
        <v>3530</v>
      </c>
    </row>
    <row r="91" spans="1:7" x14ac:dyDescent="0.2">
      <c r="A91" s="6">
        <v>2016</v>
      </c>
      <c r="B91" s="6">
        <v>37</v>
      </c>
      <c r="C91" s="14">
        <v>1155</v>
      </c>
      <c r="D91" s="14">
        <v>80</v>
      </c>
      <c r="E91" s="31">
        <f t="shared" si="1"/>
        <v>3556</v>
      </c>
      <c r="F91" s="14">
        <v>80</v>
      </c>
      <c r="G91" s="31">
        <f t="shared" si="0"/>
        <v>3556</v>
      </c>
    </row>
    <row r="92" spans="1:7" x14ac:dyDescent="0.2">
      <c r="A92" s="6">
        <v>2016</v>
      </c>
      <c r="B92" s="6">
        <v>38</v>
      </c>
      <c r="C92" s="14">
        <v>1206</v>
      </c>
      <c r="D92" s="14">
        <v>71</v>
      </c>
      <c r="E92" s="31">
        <f t="shared" si="1"/>
        <v>3572</v>
      </c>
      <c r="F92" s="14">
        <v>71</v>
      </c>
      <c r="G92" s="31">
        <f t="shared" si="0"/>
        <v>3572</v>
      </c>
    </row>
    <row r="93" spans="1:7" x14ac:dyDescent="0.2">
      <c r="A93" s="6">
        <v>2016</v>
      </c>
      <c r="B93" s="6">
        <v>39</v>
      </c>
      <c r="C93" s="14">
        <v>1241</v>
      </c>
      <c r="D93" s="14">
        <v>81</v>
      </c>
      <c r="E93" s="31">
        <f t="shared" si="1"/>
        <v>3587</v>
      </c>
      <c r="F93" s="14">
        <v>81</v>
      </c>
      <c r="G93" s="31">
        <f t="shared" si="0"/>
        <v>3587</v>
      </c>
    </row>
    <row r="94" spans="1:7" x14ac:dyDescent="0.2">
      <c r="A94" s="6">
        <v>2016</v>
      </c>
      <c r="B94" s="6">
        <v>40</v>
      </c>
      <c r="C94" s="14">
        <v>1376</v>
      </c>
      <c r="D94" s="14">
        <v>73</v>
      </c>
      <c r="E94" s="31">
        <f t="shared" si="1"/>
        <v>3567</v>
      </c>
      <c r="F94" s="14">
        <v>73</v>
      </c>
      <c r="G94" s="31">
        <f t="shared" si="0"/>
        <v>3567</v>
      </c>
    </row>
    <row r="95" spans="1:7" x14ac:dyDescent="0.2">
      <c r="A95" s="6">
        <v>2016</v>
      </c>
      <c r="B95" s="6">
        <v>41</v>
      </c>
      <c r="C95" s="14">
        <v>1289</v>
      </c>
      <c r="D95" s="14">
        <v>66</v>
      </c>
      <c r="E95" s="31">
        <f t="shared" si="1"/>
        <v>3567</v>
      </c>
      <c r="F95" s="14">
        <v>66</v>
      </c>
      <c r="G95" s="31">
        <f t="shared" si="0"/>
        <v>3567</v>
      </c>
    </row>
    <row r="96" spans="1:7" x14ac:dyDescent="0.2">
      <c r="A96" s="6">
        <v>2016</v>
      </c>
      <c r="B96" s="6">
        <v>42</v>
      </c>
      <c r="C96" s="14">
        <v>1195</v>
      </c>
      <c r="D96" s="14">
        <v>61</v>
      </c>
      <c r="E96" s="31">
        <f t="shared" si="1"/>
        <v>3563</v>
      </c>
      <c r="F96" s="14">
        <v>61</v>
      </c>
      <c r="G96" s="31">
        <f t="shared" si="0"/>
        <v>3563</v>
      </c>
    </row>
    <row r="97" spans="1:9" x14ac:dyDescent="0.2">
      <c r="A97" s="6">
        <v>2016</v>
      </c>
      <c r="B97" s="6">
        <v>43</v>
      </c>
      <c r="C97" s="14">
        <v>1136</v>
      </c>
      <c r="D97" s="14">
        <v>72</v>
      </c>
      <c r="E97" s="31">
        <f t="shared" si="1"/>
        <v>3520</v>
      </c>
      <c r="F97" s="14">
        <v>72</v>
      </c>
      <c r="G97" s="31">
        <f t="shared" si="0"/>
        <v>3520</v>
      </c>
    </row>
    <row r="98" spans="1:9" x14ac:dyDescent="0.2">
      <c r="A98" s="6">
        <v>2016</v>
      </c>
      <c r="B98" s="6">
        <v>44</v>
      </c>
      <c r="C98" s="14">
        <v>1107</v>
      </c>
      <c r="D98" s="14">
        <v>58</v>
      </c>
      <c r="E98" s="31">
        <f t="shared" si="1"/>
        <v>3497</v>
      </c>
      <c r="F98" s="14">
        <v>58</v>
      </c>
      <c r="G98" s="31">
        <f t="shared" si="0"/>
        <v>3497</v>
      </c>
    </row>
    <row r="99" spans="1:9" x14ac:dyDescent="0.2">
      <c r="A99" s="6">
        <v>2016</v>
      </c>
      <c r="B99" s="6">
        <v>45</v>
      </c>
      <c r="C99" s="14">
        <v>1219</v>
      </c>
      <c r="D99" s="14">
        <v>45</v>
      </c>
      <c r="E99" s="31">
        <f t="shared" si="1"/>
        <v>3459</v>
      </c>
      <c r="F99" s="14">
        <v>45</v>
      </c>
      <c r="G99" s="31">
        <f t="shared" si="0"/>
        <v>3459</v>
      </c>
    </row>
    <row r="100" spans="1:9" x14ac:dyDescent="0.2">
      <c r="A100" s="6">
        <v>2016</v>
      </c>
      <c r="B100" s="6">
        <v>46</v>
      </c>
      <c r="C100" s="14">
        <v>1241</v>
      </c>
      <c r="D100" s="14">
        <v>65</v>
      </c>
      <c r="E100" s="31">
        <f t="shared" si="1"/>
        <v>3451</v>
      </c>
      <c r="F100" s="14">
        <v>65</v>
      </c>
      <c r="G100" s="31">
        <f t="shared" si="0"/>
        <v>3451</v>
      </c>
    </row>
    <row r="101" spans="1:9" x14ac:dyDescent="0.2">
      <c r="A101" s="6">
        <v>2016</v>
      </c>
      <c r="B101" s="6">
        <v>47</v>
      </c>
      <c r="C101" s="14">
        <v>1190</v>
      </c>
      <c r="D101" s="14">
        <v>82</v>
      </c>
      <c r="E101" s="31">
        <f t="shared" si="1"/>
        <v>3488</v>
      </c>
      <c r="F101" s="14">
        <v>82</v>
      </c>
      <c r="G101" s="31">
        <f t="shared" si="0"/>
        <v>3488</v>
      </c>
    </row>
    <row r="102" spans="1:9" x14ac:dyDescent="0.2">
      <c r="A102" s="6">
        <v>2016</v>
      </c>
      <c r="B102" s="6">
        <v>48</v>
      </c>
      <c r="C102" s="14">
        <v>1299</v>
      </c>
      <c r="D102" s="14">
        <v>56</v>
      </c>
      <c r="E102" s="31">
        <f t="shared" si="1"/>
        <v>3475</v>
      </c>
      <c r="F102" s="14">
        <v>56</v>
      </c>
      <c r="G102" s="31">
        <f t="shared" si="0"/>
        <v>3475</v>
      </c>
    </row>
    <row r="103" spans="1:9" x14ac:dyDescent="0.2">
      <c r="A103" s="6">
        <v>2016</v>
      </c>
      <c r="B103" s="6">
        <v>49</v>
      </c>
      <c r="C103" s="14">
        <v>1307</v>
      </c>
      <c r="D103" s="14">
        <v>96</v>
      </c>
      <c r="E103" s="31">
        <f t="shared" si="1"/>
        <v>3488</v>
      </c>
      <c r="F103" s="14">
        <v>96</v>
      </c>
      <c r="G103" s="31">
        <f t="shared" si="0"/>
        <v>3488</v>
      </c>
    </row>
    <row r="104" spans="1:9" x14ac:dyDescent="0.2">
      <c r="A104" s="6">
        <v>2016</v>
      </c>
      <c r="B104" s="6">
        <v>50</v>
      </c>
      <c r="C104" s="14">
        <v>1283</v>
      </c>
      <c r="D104" s="14">
        <v>71</v>
      </c>
      <c r="E104" s="31">
        <f t="shared" si="1"/>
        <v>3496</v>
      </c>
      <c r="F104" s="14">
        <v>71</v>
      </c>
      <c r="G104" s="31">
        <f t="shared" si="0"/>
        <v>3496</v>
      </c>
    </row>
    <row r="105" spans="1:9" x14ac:dyDescent="0.2">
      <c r="A105" s="6">
        <v>2016</v>
      </c>
      <c r="B105" s="6">
        <v>51</v>
      </c>
      <c r="C105" s="14">
        <v>918</v>
      </c>
      <c r="D105" s="14">
        <v>77</v>
      </c>
      <c r="E105" s="31">
        <f t="shared" si="1"/>
        <v>3514</v>
      </c>
      <c r="F105" s="14">
        <v>77</v>
      </c>
      <c r="G105" s="31">
        <f t="shared" si="0"/>
        <v>3514</v>
      </c>
    </row>
    <row r="106" spans="1:9" x14ac:dyDescent="0.2">
      <c r="A106" s="6">
        <v>2016</v>
      </c>
      <c r="B106" s="6">
        <v>52</v>
      </c>
      <c r="C106" s="14">
        <v>696</v>
      </c>
      <c r="D106" s="14">
        <v>54</v>
      </c>
      <c r="E106" s="31">
        <f t="shared" si="1"/>
        <v>3495</v>
      </c>
      <c r="F106" s="14">
        <v>54</v>
      </c>
      <c r="G106" s="31">
        <f t="shared" si="0"/>
        <v>3495</v>
      </c>
    </row>
    <row r="107" spans="1:9" x14ac:dyDescent="0.2">
      <c r="A107" s="6">
        <v>2016</v>
      </c>
      <c r="B107" s="6">
        <v>53</v>
      </c>
      <c r="C107" s="14">
        <v>340</v>
      </c>
      <c r="D107" s="14">
        <v>22</v>
      </c>
      <c r="E107" s="31">
        <f t="shared" si="1"/>
        <v>3477</v>
      </c>
      <c r="F107" s="14">
        <v>22</v>
      </c>
      <c r="G107" s="31">
        <f t="shared" si="0"/>
        <v>3477</v>
      </c>
      <c r="I107" s="17"/>
    </row>
    <row r="108" spans="1:9" x14ac:dyDescent="0.2">
      <c r="A108" s="6">
        <v>2017</v>
      </c>
      <c r="B108" s="6">
        <v>1</v>
      </c>
      <c r="C108" s="14">
        <v>983</v>
      </c>
      <c r="D108" s="14">
        <v>74</v>
      </c>
      <c r="E108" s="31">
        <f t="shared" si="1"/>
        <v>3500</v>
      </c>
      <c r="F108" s="14">
        <v>74</v>
      </c>
      <c r="G108" s="31">
        <f t="shared" si="0"/>
        <v>3500</v>
      </c>
    </row>
    <row r="109" spans="1:9" x14ac:dyDescent="0.2">
      <c r="A109" s="6">
        <v>2017</v>
      </c>
      <c r="B109" s="6">
        <v>2</v>
      </c>
      <c r="C109" s="14">
        <v>1055</v>
      </c>
      <c r="D109" s="14">
        <v>62</v>
      </c>
      <c r="E109" s="31">
        <f t="shared" si="1"/>
        <v>3493</v>
      </c>
      <c r="F109" s="14">
        <v>62</v>
      </c>
      <c r="G109" s="31">
        <f t="shared" si="0"/>
        <v>3493</v>
      </c>
    </row>
    <row r="110" spans="1:9" x14ac:dyDescent="0.2">
      <c r="A110" s="6">
        <v>2017</v>
      </c>
      <c r="B110" s="6">
        <v>3</v>
      </c>
      <c r="C110" s="14">
        <v>991</v>
      </c>
      <c r="D110" s="14">
        <v>58</v>
      </c>
      <c r="E110" s="31">
        <f t="shared" si="1"/>
        <v>3508</v>
      </c>
      <c r="F110" s="14">
        <v>58</v>
      </c>
      <c r="G110" s="31">
        <f t="shared" si="0"/>
        <v>3508</v>
      </c>
    </row>
    <row r="111" spans="1:9" x14ac:dyDescent="0.2">
      <c r="A111" s="6">
        <v>2017</v>
      </c>
      <c r="B111" s="6">
        <v>4</v>
      </c>
      <c r="C111" s="14">
        <v>1008</v>
      </c>
      <c r="D111" s="14">
        <v>43</v>
      </c>
      <c r="E111" s="31">
        <f t="shared" si="1"/>
        <v>3500</v>
      </c>
      <c r="F111" s="14">
        <v>43</v>
      </c>
      <c r="G111" s="31">
        <f t="shared" si="0"/>
        <v>3500</v>
      </c>
    </row>
    <row r="112" spans="1:9" x14ac:dyDescent="0.2">
      <c r="A112" s="6">
        <v>2017</v>
      </c>
      <c r="B112" s="6">
        <v>5</v>
      </c>
      <c r="C112" s="14">
        <v>1037</v>
      </c>
      <c r="D112" s="14">
        <v>37</v>
      </c>
      <c r="E112" s="31">
        <f t="shared" si="1"/>
        <v>3469</v>
      </c>
      <c r="F112" s="14">
        <v>37</v>
      </c>
      <c r="G112" s="31">
        <f t="shared" si="0"/>
        <v>3469</v>
      </c>
    </row>
    <row r="113" spans="1:7" x14ac:dyDescent="0.2">
      <c r="A113" s="6">
        <v>2017</v>
      </c>
      <c r="B113" s="6">
        <v>6</v>
      </c>
      <c r="C113" s="14">
        <v>939</v>
      </c>
      <c r="D113" s="14">
        <v>53</v>
      </c>
      <c r="E113" s="31">
        <f t="shared" si="1"/>
        <v>3453</v>
      </c>
      <c r="F113" s="14">
        <v>53</v>
      </c>
      <c r="G113" s="31">
        <f t="shared" si="0"/>
        <v>3453</v>
      </c>
    </row>
    <row r="114" spans="1:7" x14ac:dyDescent="0.2">
      <c r="A114" s="6">
        <v>2017</v>
      </c>
      <c r="B114" s="6">
        <v>7</v>
      </c>
      <c r="C114" s="14">
        <v>999</v>
      </c>
      <c r="D114" s="14">
        <v>66</v>
      </c>
      <c r="E114" s="31">
        <f t="shared" si="1"/>
        <v>3458</v>
      </c>
      <c r="F114" s="14">
        <v>66</v>
      </c>
      <c r="G114" s="31">
        <f t="shared" si="0"/>
        <v>3458</v>
      </c>
    </row>
    <row r="115" spans="1:7" x14ac:dyDescent="0.2">
      <c r="A115" s="6">
        <v>2017</v>
      </c>
      <c r="B115" s="6">
        <v>8</v>
      </c>
      <c r="C115" s="14">
        <v>899</v>
      </c>
      <c r="D115" s="14">
        <v>50</v>
      </c>
      <c r="E115" s="31">
        <f t="shared" si="1"/>
        <v>3451</v>
      </c>
      <c r="F115" s="14">
        <v>50</v>
      </c>
      <c r="G115" s="31">
        <f t="shared" si="0"/>
        <v>3451</v>
      </c>
    </row>
    <row r="116" spans="1:7" x14ac:dyDescent="0.2">
      <c r="A116" s="6">
        <v>2017</v>
      </c>
      <c r="B116" s="6">
        <v>9</v>
      </c>
      <c r="C116" s="14">
        <v>1035</v>
      </c>
      <c r="D116" s="14">
        <v>51</v>
      </c>
      <c r="E116" s="31">
        <f t="shared" si="1"/>
        <v>3441</v>
      </c>
      <c r="F116" s="14">
        <v>51</v>
      </c>
      <c r="G116" s="31">
        <f t="shared" si="0"/>
        <v>3441</v>
      </c>
    </row>
    <row r="117" spans="1:7" x14ac:dyDescent="0.2">
      <c r="A117" s="6">
        <v>2017</v>
      </c>
      <c r="B117" s="6">
        <v>10</v>
      </c>
      <c r="C117" s="14">
        <v>1058</v>
      </c>
      <c r="D117" s="14">
        <v>63</v>
      </c>
      <c r="E117" s="31">
        <f t="shared" si="1"/>
        <v>3448</v>
      </c>
      <c r="F117" s="14">
        <v>63</v>
      </c>
      <c r="G117" s="31">
        <f t="shared" si="0"/>
        <v>3448</v>
      </c>
    </row>
    <row r="118" spans="1:7" x14ac:dyDescent="0.2">
      <c r="A118" s="6">
        <v>2017</v>
      </c>
      <c r="B118" s="6">
        <v>11</v>
      </c>
      <c r="C118" s="14">
        <v>1134</v>
      </c>
      <c r="D118" s="14">
        <v>63</v>
      </c>
      <c r="E118" s="31">
        <f t="shared" si="1"/>
        <v>3452</v>
      </c>
      <c r="F118" s="14">
        <v>63</v>
      </c>
      <c r="G118" s="31">
        <f t="shared" si="0"/>
        <v>3452</v>
      </c>
    </row>
    <row r="119" spans="1:7" x14ac:dyDescent="0.2">
      <c r="A119" s="6">
        <v>2017</v>
      </c>
      <c r="B119" s="6">
        <v>12</v>
      </c>
      <c r="C119" s="14">
        <v>1048</v>
      </c>
      <c r="D119" s="14">
        <v>60</v>
      </c>
      <c r="E119" s="31">
        <f t="shared" si="1"/>
        <v>3456</v>
      </c>
      <c r="F119" s="14">
        <v>60</v>
      </c>
      <c r="G119" s="31">
        <f t="shared" ref="G119:G182" si="2">SUM(F67:F119)</f>
        <v>3456</v>
      </c>
    </row>
    <row r="120" spans="1:7" x14ac:dyDescent="0.2">
      <c r="A120" s="6">
        <v>2017</v>
      </c>
      <c r="B120" s="6">
        <v>13</v>
      </c>
      <c r="C120" s="14">
        <v>1217</v>
      </c>
      <c r="D120" s="14">
        <v>56</v>
      </c>
      <c r="E120" s="31">
        <f t="shared" ref="E120:E183" si="3">SUM(D68:D120)</f>
        <v>3462</v>
      </c>
      <c r="F120" s="14">
        <v>56</v>
      </c>
      <c r="G120" s="31">
        <f t="shared" si="2"/>
        <v>3462</v>
      </c>
    </row>
    <row r="121" spans="1:7" x14ac:dyDescent="0.2">
      <c r="A121" s="6">
        <v>2017</v>
      </c>
      <c r="B121" s="6">
        <v>14</v>
      </c>
      <c r="C121" s="14">
        <v>1328</v>
      </c>
      <c r="D121" s="14">
        <v>70</v>
      </c>
      <c r="E121" s="31">
        <f t="shared" si="3"/>
        <v>3478</v>
      </c>
      <c r="F121" s="14">
        <v>70</v>
      </c>
      <c r="G121" s="31">
        <f t="shared" si="2"/>
        <v>3478</v>
      </c>
    </row>
    <row r="122" spans="1:7" x14ac:dyDescent="0.2">
      <c r="A122" s="6">
        <v>2017</v>
      </c>
      <c r="B122" s="6">
        <v>15</v>
      </c>
      <c r="C122" s="14">
        <v>1148</v>
      </c>
      <c r="D122" s="14">
        <v>59</v>
      </c>
      <c r="E122" s="31">
        <f t="shared" si="3"/>
        <v>3476</v>
      </c>
      <c r="F122" s="14">
        <v>59</v>
      </c>
      <c r="G122" s="31">
        <f t="shared" si="2"/>
        <v>3476</v>
      </c>
    </row>
    <row r="123" spans="1:7" x14ac:dyDescent="0.2">
      <c r="A123" s="6">
        <v>2017</v>
      </c>
      <c r="B123" s="6">
        <v>16</v>
      </c>
      <c r="C123" s="14">
        <v>1097</v>
      </c>
      <c r="D123" s="14">
        <v>65</v>
      </c>
      <c r="E123" s="31">
        <f t="shared" si="3"/>
        <v>3474</v>
      </c>
      <c r="F123" s="14">
        <v>65</v>
      </c>
      <c r="G123" s="31">
        <f t="shared" si="2"/>
        <v>3474</v>
      </c>
    </row>
    <row r="124" spans="1:7" x14ac:dyDescent="0.2">
      <c r="A124" s="6">
        <v>2017</v>
      </c>
      <c r="B124" s="6">
        <v>17</v>
      </c>
      <c r="C124" s="14">
        <v>1116</v>
      </c>
      <c r="D124" s="14">
        <v>70</v>
      </c>
      <c r="E124" s="31">
        <f t="shared" si="3"/>
        <v>3497</v>
      </c>
      <c r="F124" s="14">
        <v>70</v>
      </c>
      <c r="G124" s="31">
        <f t="shared" si="2"/>
        <v>3497</v>
      </c>
    </row>
    <row r="125" spans="1:7" x14ac:dyDescent="0.2">
      <c r="A125" s="6">
        <v>2017</v>
      </c>
      <c r="B125" s="6">
        <v>18</v>
      </c>
      <c r="C125" s="14">
        <v>1031</v>
      </c>
      <c r="D125" s="14">
        <v>55</v>
      </c>
      <c r="E125" s="31">
        <f t="shared" si="3"/>
        <v>3465</v>
      </c>
      <c r="F125" s="14">
        <v>55</v>
      </c>
      <c r="G125" s="31">
        <f t="shared" si="2"/>
        <v>3465</v>
      </c>
    </row>
    <row r="126" spans="1:7" x14ac:dyDescent="0.2">
      <c r="A126" s="6">
        <v>2017</v>
      </c>
      <c r="B126" s="6">
        <v>19</v>
      </c>
      <c r="C126" s="14">
        <v>1080</v>
      </c>
      <c r="D126" s="14">
        <v>67</v>
      </c>
      <c r="E126" s="31">
        <f t="shared" si="3"/>
        <v>3467</v>
      </c>
      <c r="F126" s="14">
        <v>67</v>
      </c>
      <c r="G126" s="31">
        <f t="shared" si="2"/>
        <v>3467</v>
      </c>
    </row>
    <row r="127" spans="1:7" x14ac:dyDescent="0.2">
      <c r="A127" s="6">
        <v>2017</v>
      </c>
      <c r="B127" s="6">
        <v>20</v>
      </c>
      <c r="C127" s="14">
        <v>1274</v>
      </c>
      <c r="D127" s="14">
        <v>70</v>
      </c>
      <c r="E127" s="31">
        <f t="shared" si="3"/>
        <v>3475</v>
      </c>
      <c r="F127" s="14">
        <v>70</v>
      </c>
      <c r="G127" s="31">
        <f t="shared" si="2"/>
        <v>3475</v>
      </c>
    </row>
    <row r="128" spans="1:7" x14ac:dyDescent="0.2">
      <c r="A128" s="6">
        <v>2017</v>
      </c>
      <c r="B128" s="6">
        <v>21</v>
      </c>
      <c r="C128" s="14">
        <v>1225</v>
      </c>
      <c r="D128" s="14">
        <v>71</v>
      </c>
      <c r="E128" s="31">
        <f t="shared" si="3"/>
        <v>3491</v>
      </c>
      <c r="F128" s="14">
        <v>71</v>
      </c>
      <c r="G128" s="31">
        <f t="shared" si="2"/>
        <v>3491</v>
      </c>
    </row>
    <row r="129" spans="1:7" x14ac:dyDescent="0.2">
      <c r="A129" s="6">
        <v>2017</v>
      </c>
      <c r="B129" s="6">
        <v>22</v>
      </c>
      <c r="C129" s="14">
        <v>1231</v>
      </c>
      <c r="D129" s="14">
        <v>68</v>
      </c>
      <c r="E129" s="31">
        <f t="shared" si="3"/>
        <v>3500</v>
      </c>
      <c r="F129" s="14">
        <v>68</v>
      </c>
      <c r="G129" s="31">
        <f t="shared" si="2"/>
        <v>3500</v>
      </c>
    </row>
    <row r="130" spans="1:7" x14ac:dyDescent="0.2">
      <c r="A130" s="6">
        <v>2017</v>
      </c>
      <c r="B130" s="6">
        <v>23</v>
      </c>
      <c r="C130" s="14">
        <v>1286</v>
      </c>
      <c r="D130" s="14">
        <v>74</v>
      </c>
      <c r="E130" s="31">
        <f t="shared" si="3"/>
        <v>3497</v>
      </c>
      <c r="F130" s="14">
        <v>74</v>
      </c>
      <c r="G130" s="31">
        <f t="shared" si="2"/>
        <v>3497</v>
      </c>
    </row>
    <row r="131" spans="1:7" x14ac:dyDescent="0.2">
      <c r="A131" s="6">
        <v>2017</v>
      </c>
      <c r="B131" s="6">
        <v>24</v>
      </c>
      <c r="C131" s="14">
        <v>1413</v>
      </c>
      <c r="D131" s="14">
        <v>75</v>
      </c>
      <c r="E131" s="31">
        <f t="shared" si="3"/>
        <v>3511</v>
      </c>
      <c r="F131" s="14">
        <v>75</v>
      </c>
      <c r="G131" s="31">
        <f t="shared" si="2"/>
        <v>3511</v>
      </c>
    </row>
    <row r="132" spans="1:7" x14ac:dyDescent="0.2">
      <c r="A132" s="6">
        <v>2017</v>
      </c>
      <c r="B132" s="6">
        <v>25</v>
      </c>
      <c r="C132" s="14">
        <v>1410</v>
      </c>
      <c r="D132" s="14">
        <v>79</v>
      </c>
      <c r="E132" s="31">
        <f t="shared" si="3"/>
        <v>3516</v>
      </c>
      <c r="F132" s="14">
        <v>79</v>
      </c>
      <c r="G132" s="31">
        <f t="shared" si="2"/>
        <v>3516</v>
      </c>
    </row>
    <row r="133" spans="1:7" x14ac:dyDescent="0.2">
      <c r="A133" s="6">
        <v>2017</v>
      </c>
      <c r="B133" s="6">
        <v>26</v>
      </c>
      <c r="C133" s="14">
        <v>1238</v>
      </c>
      <c r="D133" s="14">
        <v>80</v>
      </c>
      <c r="E133" s="31">
        <f t="shared" si="3"/>
        <v>3530</v>
      </c>
      <c r="F133" s="14">
        <v>80</v>
      </c>
      <c r="G133" s="31">
        <f t="shared" si="2"/>
        <v>3530</v>
      </c>
    </row>
    <row r="134" spans="1:7" x14ac:dyDescent="0.2">
      <c r="A134" s="6">
        <v>2017</v>
      </c>
      <c r="B134" s="6">
        <v>27</v>
      </c>
      <c r="C134" s="14">
        <v>1399</v>
      </c>
      <c r="D134" s="14">
        <v>73</v>
      </c>
      <c r="E134" s="31">
        <f t="shared" si="3"/>
        <v>3515</v>
      </c>
      <c r="F134" s="14">
        <v>73</v>
      </c>
      <c r="G134" s="31">
        <f t="shared" si="2"/>
        <v>3515</v>
      </c>
    </row>
    <row r="135" spans="1:7" x14ac:dyDescent="0.2">
      <c r="A135" s="6">
        <v>2017</v>
      </c>
      <c r="B135" s="6">
        <v>28</v>
      </c>
      <c r="C135" s="14">
        <v>1133</v>
      </c>
      <c r="D135" s="14">
        <v>96</v>
      </c>
      <c r="E135" s="31">
        <f t="shared" si="3"/>
        <v>3536</v>
      </c>
      <c r="F135" s="14">
        <v>96</v>
      </c>
      <c r="G135" s="31">
        <f t="shared" si="2"/>
        <v>3536</v>
      </c>
    </row>
    <row r="136" spans="1:7" x14ac:dyDescent="0.2">
      <c r="A136" s="6">
        <v>2017</v>
      </c>
      <c r="B136" s="6">
        <v>29</v>
      </c>
      <c r="C136" s="14">
        <v>1123</v>
      </c>
      <c r="D136" s="14">
        <v>72</v>
      </c>
      <c r="E136" s="31">
        <f t="shared" si="3"/>
        <v>3514</v>
      </c>
      <c r="F136" s="14">
        <v>72</v>
      </c>
      <c r="G136" s="31">
        <f t="shared" si="2"/>
        <v>3514</v>
      </c>
    </row>
    <row r="137" spans="1:7" x14ac:dyDescent="0.2">
      <c r="A137" s="6">
        <v>2017</v>
      </c>
      <c r="B137" s="6">
        <v>30</v>
      </c>
      <c r="C137" s="14">
        <v>1030</v>
      </c>
      <c r="D137" s="14">
        <v>76</v>
      </c>
      <c r="E137" s="31">
        <f t="shared" si="3"/>
        <v>3523</v>
      </c>
      <c r="F137" s="14">
        <v>76</v>
      </c>
      <c r="G137" s="31">
        <f t="shared" si="2"/>
        <v>3523</v>
      </c>
    </row>
    <row r="138" spans="1:7" x14ac:dyDescent="0.2">
      <c r="A138" s="6">
        <v>2017</v>
      </c>
      <c r="B138" s="6">
        <v>31</v>
      </c>
      <c r="C138" s="14">
        <v>1027</v>
      </c>
      <c r="D138" s="14">
        <v>63</v>
      </c>
      <c r="E138" s="31">
        <f t="shared" si="3"/>
        <v>3507</v>
      </c>
      <c r="F138" s="14">
        <v>63</v>
      </c>
      <c r="G138" s="31">
        <f t="shared" si="2"/>
        <v>3507</v>
      </c>
    </row>
    <row r="139" spans="1:7" x14ac:dyDescent="0.2">
      <c r="A139" s="6">
        <v>2017</v>
      </c>
      <c r="B139" s="6">
        <v>32</v>
      </c>
      <c r="C139" s="14">
        <v>965</v>
      </c>
      <c r="D139" s="14">
        <v>81</v>
      </c>
      <c r="E139" s="31">
        <f t="shared" si="3"/>
        <v>3519</v>
      </c>
      <c r="F139" s="14">
        <v>81</v>
      </c>
      <c r="G139" s="31">
        <f t="shared" si="2"/>
        <v>3519</v>
      </c>
    </row>
    <row r="140" spans="1:7" x14ac:dyDescent="0.2">
      <c r="A140" s="6">
        <v>2017</v>
      </c>
      <c r="B140" s="6">
        <v>33</v>
      </c>
      <c r="C140" s="14">
        <v>879</v>
      </c>
      <c r="D140" s="14">
        <v>58</v>
      </c>
      <c r="E140" s="31">
        <f t="shared" si="3"/>
        <v>3522</v>
      </c>
      <c r="F140" s="14">
        <v>58</v>
      </c>
      <c r="G140" s="31">
        <f t="shared" si="2"/>
        <v>3522</v>
      </c>
    </row>
    <row r="141" spans="1:7" x14ac:dyDescent="0.2">
      <c r="A141" s="6">
        <v>2017</v>
      </c>
      <c r="B141" s="6">
        <v>34</v>
      </c>
      <c r="C141" s="14">
        <v>954</v>
      </c>
      <c r="D141" s="14">
        <v>63</v>
      </c>
      <c r="E141" s="31">
        <f t="shared" si="3"/>
        <v>3516</v>
      </c>
      <c r="F141" s="14">
        <v>63</v>
      </c>
      <c r="G141" s="31">
        <f t="shared" si="2"/>
        <v>3516</v>
      </c>
    </row>
    <row r="142" spans="1:7" x14ac:dyDescent="0.2">
      <c r="A142" s="6">
        <v>2017</v>
      </c>
      <c r="B142" s="6">
        <v>35</v>
      </c>
      <c r="C142" s="14">
        <v>1041</v>
      </c>
      <c r="D142" s="14">
        <v>70</v>
      </c>
      <c r="E142" s="31">
        <f t="shared" si="3"/>
        <v>3512</v>
      </c>
      <c r="F142" s="14">
        <v>70</v>
      </c>
      <c r="G142" s="31">
        <f t="shared" si="2"/>
        <v>3512</v>
      </c>
    </row>
    <row r="143" spans="1:7" x14ac:dyDescent="0.2">
      <c r="A143" s="6">
        <v>2017</v>
      </c>
      <c r="B143" s="6">
        <v>36</v>
      </c>
      <c r="C143" s="14">
        <v>1054</v>
      </c>
      <c r="D143" s="14">
        <v>60</v>
      </c>
      <c r="E143" s="31">
        <f t="shared" si="3"/>
        <v>3481</v>
      </c>
      <c r="F143" s="14">
        <v>60</v>
      </c>
      <c r="G143" s="31">
        <f t="shared" si="2"/>
        <v>3481</v>
      </c>
    </row>
    <row r="144" spans="1:7" x14ac:dyDescent="0.2">
      <c r="A144" s="6">
        <v>2017</v>
      </c>
      <c r="B144" s="6">
        <v>37</v>
      </c>
      <c r="C144" s="14">
        <v>1169</v>
      </c>
      <c r="D144" s="14">
        <v>63</v>
      </c>
      <c r="E144" s="31">
        <f t="shared" si="3"/>
        <v>3464</v>
      </c>
      <c r="F144" s="14">
        <v>63</v>
      </c>
      <c r="G144" s="31">
        <f t="shared" si="2"/>
        <v>3464</v>
      </c>
    </row>
    <row r="145" spans="1:7" x14ac:dyDescent="0.2">
      <c r="A145" s="6">
        <v>2017</v>
      </c>
      <c r="B145" s="6">
        <v>38</v>
      </c>
      <c r="C145" s="14">
        <v>1298</v>
      </c>
      <c r="D145" s="14">
        <v>72</v>
      </c>
      <c r="E145" s="31">
        <f t="shared" si="3"/>
        <v>3465</v>
      </c>
      <c r="F145" s="14">
        <v>72</v>
      </c>
      <c r="G145" s="31">
        <f t="shared" si="2"/>
        <v>3465</v>
      </c>
    </row>
    <row r="146" spans="1:7" x14ac:dyDescent="0.2">
      <c r="A146" s="6">
        <v>2017</v>
      </c>
      <c r="B146" s="6">
        <v>39</v>
      </c>
      <c r="C146" s="14">
        <v>1251</v>
      </c>
      <c r="D146" s="14">
        <v>83</v>
      </c>
      <c r="E146" s="31">
        <f t="shared" si="3"/>
        <v>3467</v>
      </c>
      <c r="F146" s="14">
        <v>83</v>
      </c>
      <c r="G146" s="31">
        <f t="shared" si="2"/>
        <v>3467</v>
      </c>
    </row>
    <row r="147" spans="1:7" x14ac:dyDescent="0.2">
      <c r="A147" s="6">
        <v>2017</v>
      </c>
      <c r="B147" s="6">
        <v>40</v>
      </c>
      <c r="C147" s="14">
        <v>1252</v>
      </c>
      <c r="D147" s="14">
        <v>72</v>
      </c>
      <c r="E147" s="31">
        <f t="shared" si="3"/>
        <v>3466</v>
      </c>
      <c r="F147" s="14">
        <v>72</v>
      </c>
      <c r="G147" s="31">
        <f t="shared" si="2"/>
        <v>3466</v>
      </c>
    </row>
    <row r="148" spans="1:7" x14ac:dyDescent="0.2">
      <c r="A148" s="6">
        <v>2017</v>
      </c>
      <c r="B148" s="6">
        <v>41</v>
      </c>
      <c r="C148" s="14">
        <v>1281</v>
      </c>
      <c r="D148" s="14">
        <v>93</v>
      </c>
      <c r="E148" s="31">
        <f t="shared" si="3"/>
        <v>3493</v>
      </c>
      <c r="F148" s="14">
        <v>93</v>
      </c>
      <c r="G148" s="31">
        <f t="shared" si="2"/>
        <v>3493</v>
      </c>
    </row>
    <row r="149" spans="1:7" x14ac:dyDescent="0.2">
      <c r="A149" s="6">
        <v>2017</v>
      </c>
      <c r="B149" s="6">
        <v>42</v>
      </c>
      <c r="C149" s="14">
        <v>1244</v>
      </c>
      <c r="D149" s="14">
        <v>62</v>
      </c>
      <c r="E149" s="31">
        <f t="shared" si="3"/>
        <v>3494</v>
      </c>
      <c r="F149" s="14">
        <v>62</v>
      </c>
      <c r="G149" s="31">
        <f t="shared" si="2"/>
        <v>3494</v>
      </c>
    </row>
    <row r="150" spans="1:7" x14ac:dyDescent="0.2">
      <c r="A150" s="6">
        <v>2017</v>
      </c>
      <c r="B150" s="6">
        <v>43</v>
      </c>
      <c r="C150" s="14">
        <v>1140</v>
      </c>
      <c r="D150" s="14">
        <v>63</v>
      </c>
      <c r="E150" s="31">
        <f t="shared" si="3"/>
        <v>3485</v>
      </c>
      <c r="F150" s="14">
        <v>63</v>
      </c>
      <c r="G150" s="31">
        <f t="shared" si="2"/>
        <v>3485</v>
      </c>
    </row>
    <row r="151" spans="1:7" x14ac:dyDescent="0.2">
      <c r="A151" s="6">
        <v>2017</v>
      </c>
      <c r="B151" s="6">
        <v>44</v>
      </c>
      <c r="C151" s="14">
        <v>1007</v>
      </c>
      <c r="D151" s="14">
        <v>82</v>
      </c>
      <c r="E151" s="31">
        <f t="shared" si="3"/>
        <v>3509</v>
      </c>
      <c r="F151" s="14">
        <v>82</v>
      </c>
      <c r="G151" s="31">
        <f t="shared" si="2"/>
        <v>3509</v>
      </c>
    </row>
    <row r="152" spans="1:7" x14ac:dyDescent="0.2">
      <c r="A152" s="6">
        <v>2017</v>
      </c>
      <c r="B152" s="6">
        <v>45</v>
      </c>
      <c r="C152" s="14">
        <v>1203</v>
      </c>
      <c r="D152" s="14">
        <v>65</v>
      </c>
      <c r="E152" s="31">
        <f t="shared" si="3"/>
        <v>3529</v>
      </c>
      <c r="F152" s="14">
        <v>65</v>
      </c>
      <c r="G152" s="31">
        <f t="shared" si="2"/>
        <v>3529</v>
      </c>
    </row>
    <row r="153" spans="1:7" x14ac:dyDescent="0.2">
      <c r="A153" s="6">
        <v>2017</v>
      </c>
      <c r="B153" s="6">
        <v>46</v>
      </c>
      <c r="C153" s="14">
        <v>1177</v>
      </c>
      <c r="D153" s="14">
        <v>58</v>
      </c>
      <c r="E153" s="31">
        <f t="shared" si="3"/>
        <v>3522</v>
      </c>
      <c r="F153" s="14">
        <v>58</v>
      </c>
      <c r="G153" s="31">
        <f t="shared" si="2"/>
        <v>3522</v>
      </c>
    </row>
    <row r="154" spans="1:7" x14ac:dyDescent="0.2">
      <c r="A154" s="6">
        <v>2017</v>
      </c>
      <c r="B154" s="6">
        <v>47</v>
      </c>
      <c r="C154" s="14">
        <v>1166</v>
      </c>
      <c r="D154" s="14">
        <v>56</v>
      </c>
      <c r="E154" s="31">
        <f t="shared" si="3"/>
        <v>3496</v>
      </c>
      <c r="F154" s="14">
        <v>56</v>
      </c>
      <c r="G154" s="31">
        <f t="shared" si="2"/>
        <v>3496</v>
      </c>
    </row>
    <row r="155" spans="1:7" x14ac:dyDescent="0.2">
      <c r="A155" s="6">
        <v>2017</v>
      </c>
      <c r="B155" s="6">
        <v>48</v>
      </c>
      <c r="C155" s="14">
        <v>1201</v>
      </c>
      <c r="D155" s="14">
        <v>63</v>
      </c>
      <c r="E155" s="31">
        <f t="shared" si="3"/>
        <v>3503</v>
      </c>
      <c r="F155" s="14">
        <v>63</v>
      </c>
      <c r="G155" s="31">
        <f t="shared" si="2"/>
        <v>3503</v>
      </c>
    </row>
    <row r="156" spans="1:7" x14ac:dyDescent="0.2">
      <c r="A156" s="6">
        <v>2017</v>
      </c>
      <c r="B156" s="6">
        <v>49</v>
      </c>
      <c r="C156" s="14">
        <v>1164</v>
      </c>
      <c r="D156" s="14">
        <v>78</v>
      </c>
      <c r="E156" s="31">
        <f t="shared" si="3"/>
        <v>3485</v>
      </c>
      <c r="F156" s="14">
        <v>78</v>
      </c>
      <c r="G156" s="31">
        <f t="shared" si="2"/>
        <v>3485</v>
      </c>
    </row>
    <row r="157" spans="1:7" x14ac:dyDescent="0.2">
      <c r="A157" s="6">
        <v>2017</v>
      </c>
      <c r="B157" s="6">
        <v>50</v>
      </c>
      <c r="C157" s="14">
        <v>1232</v>
      </c>
      <c r="D157" s="14">
        <v>54</v>
      </c>
      <c r="E157" s="31">
        <f t="shared" si="3"/>
        <v>3468</v>
      </c>
      <c r="F157" s="14">
        <v>54</v>
      </c>
      <c r="G157" s="31">
        <f t="shared" si="2"/>
        <v>3468</v>
      </c>
    </row>
    <row r="158" spans="1:7" x14ac:dyDescent="0.2">
      <c r="A158" s="6">
        <v>2017</v>
      </c>
      <c r="B158" s="6">
        <v>51</v>
      </c>
      <c r="C158" s="14">
        <v>1126</v>
      </c>
      <c r="D158" s="14">
        <v>75</v>
      </c>
      <c r="E158" s="31">
        <f t="shared" si="3"/>
        <v>3466</v>
      </c>
      <c r="F158" s="14">
        <v>75</v>
      </c>
      <c r="G158" s="31">
        <f t="shared" si="2"/>
        <v>3466</v>
      </c>
    </row>
    <row r="159" spans="1:7" x14ac:dyDescent="0.2">
      <c r="A159" s="6">
        <v>2017</v>
      </c>
      <c r="B159" s="6">
        <v>52</v>
      </c>
      <c r="C159" s="14">
        <v>817</v>
      </c>
      <c r="D159" s="14">
        <v>58</v>
      </c>
      <c r="E159" s="31">
        <f t="shared" si="3"/>
        <v>3470</v>
      </c>
      <c r="F159" s="14">
        <v>58</v>
      </c>
      <c r="G159" s="31">
        <f t="shared" si="2"/>
        <v>3470</v>
      </c>
    </row>
    <row r="160" spans="1:7" x14ac:dyDescent="0.2">
      <c r="A160" s="6">
        <v>2018</v>
      </c>
      <c r="B160" s="6">
        <v>1</v>
      </c>
      <c r="C160" s="14">
        <v>853</v>
      </c>
      <c r="D160" s="14">
        <v>43</v>
      </c>
      <c r="E160" s="31">
        <f t="shared" si="3"/>
        <v>3491</v>
      </c>
      <c r="F160" s="14">
        <v>43</v>
      </c>
      <c r="G160" s="31">
        <f t="shared" si="2"/>
        <v>3491</v>
      </c>
    </row>
    <row r="161" spans="1:7" x14ac:dyDescent="0.2">
      <c r="A161" s="6">
        <v>2018</v>
      </c>
      <c r="B161" s="6">
        <v>2</v>
      </c>
      <c r="C161" s="14">
        <v>1017</v>
      </c>
      <c r="D161" s="14">
        <v>64</v>
      </c>
      <c r="E161" s="31">
        <f t="shared" si="3"/>
        <v>3481</v>
      </c>
      <c r="F161" s="14">
        <v>64</v>
      </c>
      <c r="G161" s="31">
        <f t="shared" si="2"/>
        <v>3481</v>
      </c>
    </row>
    <row r="162" spans="1:7" x14ac:dyDescent="0.2">
      <c r="A162" s="6">
        <v>2018</v>
      </c>
      <c r="B162" s="6">
        <v>3</v>
      </c>
      <c r="C162" s="14">
        <v>1027</v>
      </c>
      <c r="D162" s="14">
        <v>52</v>
      </c>
      <c r="E162" s="31">
        <f t="shared" si="3"/>
        <v>3471</v>
      </c>
      <c r="F162" s="14">
        <v>52</v>
      </c>
      <c r="G162" s="31">
        <f t="shared" si="2"/>
        <v>3471</v>
      </c>
    </row>
    <row r="163" spans="1:7" x14ac:dyDescent="0.2">
      <c r="A163" s="6">
        <v>2018</v>
      </c>
      <c r="B163" s="6">
        <v>4</v>
      </c>
      <c r="C163" s="14">
        <v>1025</v>
      </c>
      <c r="D163" s="14">
        <v>50</v>
      </c>
      <c r="E163" s="31">
        <f t="shared" si="3"/>
        <v>3463</v>
      </c>
      <c r="F163" s="14">
        <v>50</v>
      </c>
      <c r="G163" s="31">
        <f t="shared" si="2"/>
        <v>3463</v>
      </c>
    </row>
    <row r="164" spans="1:7" x14ac:dyDescent="0.2">
      <c r="A164" s="6">
        <v>2018</v>
      </c>
      <c r="B164" s="6">
        <v>5</v>
      </c>
      <c r="C164" s="14">
        <v>969</v>
      </c>
      <c r="D164" s="14">
        <v>57</v>
      </c>
      <c r="E164" s="31">
        <f t="shared" si="3"/>
        <v>3477</v>
      </c>
      <c r="F164" s="14">
        <v>57</v>
      </c>
      <c r="G164" s="31">
        <f t="shared" si="2"/>
        <v>3477</v>
      </c>
    </row>
    <row r="165" spans="1:7" x14ac:dyDescent="0.2">
      <c r="A165" s="6">
        <v>2018</v>
      </c>
      <c r="B165" s="6">
        <v>6</v>
      </c>
      <c r="C165" s="14">
        <v>726</v>
      </c>
      <c r="D165" s="14">
        <v>57</v>
      </c>
      <c r="E165" s="31">
        <f t="shared" si="3"/>
        <v>3497</v>
      </c>
      <c r="F165" s="14">
        <v>57</v>
      </c>
      <c r="G165" s="31">
        <f t="shared" si="2"/>
        <v>3497</v>
      </c>
    </row>
    <row r="166" spans="1:7" x14ac:dyDescent="0.2">
      <c r="A166" s="6">
        <v>2018</v>
      </c>
      <c r="B166" s="6">
        <v>7</v>
      </c>
      <c r="C166" s="14">
        <v>948</v>
      </c>
      <c r="D166" s="14">
        <v>51</v>
      </c>
      <c r="E166" s="31">
        <f t="shared" si="3"/>
        <v>3495</v>
      </c>
      <c r="F166" s="14">
        <v>51</v>
      </c>
      <c r="G166" s="31">
        <f t="shared" si="2"/>
        <v>3495</v>
      </c>
    </row>
    <row r="167" spans="1:7" x14ac:dyDescent="0.2">
      <c r="A167" s="6">
        <v>2018</v>
      </c>
      <c r="B167" s="6">
        <v>8</v>
      </c>
      <c r="C167" s="14">
        <v>812</v>
      </c>
      <c r="D167" s="14">
        <v>57</v>
      </c>
      <c r="E167" s="31">
        <f t="shared" si="3"/>
        <v>3486</v>
      </c>
      <c r="F167" s="14">
        <v>57</v>
      </c>
      <c r="G167" s="31">
        <f t="shared" si="2"/>
        <v>3486</v>
      </c>
    </row>
    <row r="168" spans="1:7" x14ac:dyDescent="0.2">
      <c r="A168" s="6">
        <v>2018</v>
      </c>
      <c r="B168" s="6">
        <v>9</v>
      </c>
      <c r="C168" s="14">
        <v>749</v>
      </c>
      <c r="D168" s="14">
        <v>52</v>
      </c>
      <c r="E168" s="31">
        <f t="shared" si="3"/>
        <v>3488</v>
      </c>
      <c r="F168" s="14">
        <v>52</v>
      </c>
      <c r="G168" s="31">
        <f t="shared" si="2"/>
        <v>3488</v>
      </c>
    </row>
    <row r="169" spans="1:7" x14ac:dyDescent="0.2">
      <c r="A169" s="6">
        <v>2018</v>
      </c>
      <c r="B169" s="6">
        <v>10</v>
      </c>
      <c r="C169" s="14">
        <v>864</v>
      </c>
      <c r="D169" s="14">
        <v>60</v>
      </c>
      <c r="E169" s="31">
        <f t="shared" si="3"/>
        <v>3497</v>
      </c>
      <c r="F169" s="14">
        <v>60</v>
      </c>
      <c r="G169" s="31">
        <f t="shared" si="2"/>
        <v>3497</v>
      </c>
    </row>
    <row r="170" spans="1:7" x14ac:dyDescent="0.2">
      <c r="A170" s="6">
        <v>2018</v>
      </c>
      <c r="B170" s="6">
        <v>11</v>
      </c>
      <c r="C170" s="14">
        <v>963</v>
      </c>
      <c r="D170" s="14">
        <v>58</v>
      </c>
      <c r="E170" s="31">
        <f t="shared" si="3"/>
        <v>3492</v>
      </c>
      <c r="F170" s="14">
        <v>58</v>
      </c>
      <c r="G170" s="31">
        <f t="shared" si="2"/>
        <v>3492</v>
      </c>
    </row>
    <row r="171" spans="1:7" x14ac:dyDescent="0.2">
      <c r="A171" s="6">
        <v>2018</v>
      </c>
      <c r="B171" s="6">
        <v>12</v>
      </c>
      <c r="C171" s="14">
        <v>867</v>
      </c>
      <c r="D171" s="14">
        <v>46</v>
      </c>
      <c r="E171" s="31">
        <f t="shared" si="3"/>
        <v>3475</v>
      </c>
      <c r="F171" s="14">
        <v>46</v>
      </c>
      <c r="G171" s="31">
        <f t="shared" si="2"/>
        <v>3475</v>
      </c>
    </row>
    <row r="172" spans="1:7" x14ac:dyDescent="0.2">
      <c r="A172" s="6">
        <v>2018</v>
      </c>
      <c r="B172" s="6">
        <v>13</v>
      </c>
      <c r="C172" s="14">
        <v>916</v>
      </c>
      <c r="D172" s="14">
        <v>53</v>
      </c>
      <c r="E172" s="31">
        <f t="shared" si="3"/>
        <v>3468</v>
      </c>
      <c r="F172" s="14">
        <v>53</v>
      </c>
      <c r="G172" s="31">
        <f t="shared" si="2"/>
        <v>3468</v>
      </c>
    </row>
    <row r="173" spans="1:7" x14ac:dyDescent="0.2">
      <c r="A173" s="6">
        <v>2018</v>
      </c>
      <c r="B173" s="6">
        <v>14</v>
      </c>
      <c r="C173" s="14">
        <v>1041</v>
      </c>
      <c r="D173" s="14">
        <v>62</v>
      </c>
      <c r="E173" s="31">
        <f t="shared" si="3"/>
        <v>3474</v>
      </c>
      <c r="F173" s="14">
        <v>62</v>
      </c>
      <c r="G173" s="31">
        <f t="shared" si="2"/>
        <v>3474</v>
      </c>
    </row>
    <row r="174" spans="1:7" x14ac:dyDescent="0.2">
      <c r="A174" s="6">
        <v>2018</v>
      </c>
      <c r="B174" s="6">
        <v>15</v>
      </c>
      <c r="C174" s="14">
        <v>1050</v>
      </c>
      <c r="D174" s="14">
        <v>65</v>
      </c>
      <c r="E174" s="31">
        <f t="shared" si="3"/>
        <v>3469</v>
      </c>
      <c r="F174" s="14">
        <v>65</v>
      </c>
      <c r="G174" s="31">
        <f t="shared" si="2"/>
        <v>3469</v>
      </c>
    </row>
    <row r="175" spans="1:7" x14ac:dyDescent="0.2">
      <c r="A175" s="6">
        <v>2018</v>
      </c>
      <c r="B175" s="6">
        <v>16</v>
      </c>
      <c r="C175" s="14">
        <v>1263</v>
      </c>
      <c r="D175" s="14">
        <v>70</v>
      </c>
      <c r="E175" s="31">
        <f t="shared" si="3"/>
        <v>3480</v>
      </c>
      <c r="F175" s="14">
        <v>70</v>
      </c>
      <c r="G175" s="31">
        <f t="shared" si="2"/>
        <v>3480</v>
      </c>
    </row>
    <row r="176" spans="1:7" x14ac:dyDescent="0.2">
      <c r="A176" s="6">
        <v>2018</v>
      </c>
      <c r="B176" s="6">
        <v>17</v>
      </c>
      <c r="C176" s="14">
        <v>1080</v>
      </c>
      <c r="D176" s="14">
        <v>66</v>
      </c>
      <c r="E176" s="31">
        <f t="shared" si="3"/>
        <v>3481</v>
      </c>
      <c r="F176" s="14">
        <v>66</v>
      </c>
      <c r="G176" s="31">
        <f t="shared" si="2"/>
        <v>3481</v>
      </c>
    </row>
    <row r="177" spans="1:7" x14ac:dyDescent="0.2">
      <c r="A177" s="6">
        <v>2018</v>
      </c>
      <c r="B177" s="6">
        <v>18</v>
      </c>
      <c r="C177" s="14">
        <v>1078</v>
      </c>
      <c r="D177" s="14">
        <v>55</v>
      </c>
      <c r="E177" s="31">
        <f t="shared" si="3"/>
        <v>3466</v>
      </c>
      <c r="F177" s="14">
        <v>55</v>
      </c>
      <c r="G177" s="31">
        <f t="shared" si="2"/>
        <v>3466</v>
      </c>
    </row>
    <row r="178" spans="1:7" x14ac:dyDescent="0.2">
      <c r="A178" s="6">
        <v>2018</v>
      </c>
      <c r="B178" s="6">
        <v>19</v>
      </c>
      <c r="C178" s="14">
        <v>939</v>
      </c>
      <c r="D178" s="14">
        <v>62</v>
      </c>
      <c r="E178" s="31">
        <f t="shared" si="3"/>
        <v>3473</v>
      </c>
      <c r="F178" s="14">
        <v>62</v>
      </c>
      <c r="G178" s="31">
        <f t="shared" si="2"/>
        <v>3473</v>
      </c>
    </row>
    <row r="179" spans="1:7" x14ac:dyDescent="0.2">
      <c r="A179" s="6">
        <v>2018</v>
      </c>
      <c r="B179" s="6">
        <v>20</v>
      </c>
      <c r="C179" s="14">
        <v>1173</v>
      </c>
      <c r="D179" s="14">
        <v>60</v>
      </c>
      <c r="E179" s="31">
        <f t="shared" si="3"/>
        <v>3466</v>
      </c>
      <c r="F179" s="14">
        <v>60</v>
      </c>
      <c r="G179" s="31">
        <f t="shared" si="2"/>
        <v>3466</v>
      </c>
    </row>
    <row r="180" spans="1:7" x14ac:dyDescent="0.2">
      <c r="A180" s="6">
        <v>2018</v>
      </c>
      <c r="B180" s="6">
        <v>21</v>
      </c>
      <c r="C180" s="14">
        <v>1146</v>
      </c>
      <c r="D180" s="14">
        <v>68</v>
      </c>
      <c r="E180" s="31">
        <f t="shared" si="3"/>
        <v>3464</v>
      </c>
      <c r="F180" s="14">
        <v>68</v>
      </c>
      <c r="G180" s="31">
        <f t="shared" si="2"/>
        <v>3464</v>
      </c>
    </row>
    <row r="181" spans="1:7" x14ac:dyDescent="0.2">
      <c r="A181" s="6">
        <v>2018</v>
      </c>
      <c r="B181" s="6">
        <v>22</v>
      </c>
      <c r="C181" s="14">
        <v>1146</v>
      </c>
      <c r="D181" s="14">
        <v>71</v>
      </c>
      <c r="E181" s="31">
        <f t="shared" si="3"/>
        <v>3464</v>
      </c>
      <c r="F181" s="14">
        <v>71</v>
      </c>
      <c r="G181" s="31">
        <f t="shared" si="2"/>
        <v>3464</v>
      </c>
    </row>
    <row r="182" spans="1:7" x14ac:dyDescent="0.2">
      <c r="A182" s="6">
        <v>2018</v>
      </c>
      <c r="B182" s="6">
        <v>23</v>
      </c>
      <c r="C182" s="14">
        <v>1173</v>
      </c>
      <c r="D182" s="14">
        <v>64</v>
      </c>
      <c r="E182" s="31">
        <f t="shared" si="3"/>
        <v>3460</v>
      </c>
      <c r="F182" s="14">
        <v>64</v>
      </c>
      <c r="G182" s="31">
        <f t="shared" si="2"/>
        <v>3460</v>
      </c>
    </row>
    <row r="183" spans="1:7" x14ac:dyDescent="0.2">
      <c r="A183" s="6">
        <v>2018</v>
      </c>
      <c r="B183" s="6">
        <v>24</v>
      </c>
      <c r="C183" s="14">
        <v>1158</v>
      </c>
      <c r="D183" s="14">
        <v>63</v>
      </c>
      <c r="E183" s="31">
        <f t="shared" si="3"/>
        <v>3449</v>
      </c>
      <c r="F183" s="14">
        <v>63</v>
      </c>
      <c r="G183" s="31">
        <f t="shared" ref="G183:G246" si="4">SUM(F131:F183)</f>
        <v>3449</v>
      </c>
    </row>
    <row r="184" spans="1:7" x14ac:dyDescent="0.2">
      <c r="A184" s="6">
        <v>2018</v>
      </c>
      <c r="B184" s="6">
        <v>25</v>
      </c>
      <c r="C184" s="14">
        <v>1372</v>
      </c>
      <c r="D184" s="14">
        <v>70</v>
      </c>
      <c r="E184" s="31">
        <f t="shared" ref="E184:E247" si="5">SUM(D132:D184)</f>
        <v>3444</v>
      </c>
      <c r="F184" s="14">
        <v>70</v>
      </c>
      <c r="G184" s="31">
        <f t="shared" si="4"/>
        <v>3444</v>
      </c>
    </row>
    <row r="185" spans="1:7" x14ac:dyDescent="0.2">
      <c r="A185" s="6">
        <v>2018</v>
      </c>
      <c r="B185" s="6">
        <v>26</v>
      </c>
      <c r="C185" s="14">
        <v>1405</v>
      </c>
      <c r="D185" s="14">
        <v>61</v>
      </c>
      <c r="E185" s="31">
        <f t="shared" si="5"/>
        <v>3426</v>
      </c>
      <c r="F185" s="14">
        <v>61</v>
      </c>
      <c r="G185" s="31">
        <f t="shared" si="4"/>
        <v>3426</v>
      </c>
    </row>
    <row r="186" spans="1:7" x14ac:dyDescent="0.2">
      <c r="A186" s="6">
        <v>2018</v>
      </c>
      <c r="B186" s="6">
        <v>27</v>
      </c>
      <c r="C186" s="14">
        <v>1251</v>
      </c>
      <c r="D186" s="14">
        <v>79</v>
      </c>
      <c r="E186" s="31">
        <f t="shared" si="5"/>
        <v>3425</v>
      </c>
      <c r="F186" s="14">
        <v>79</v>
      </c>
      <c r="G186" s="31">
        <f t="shared" si="4"/>
        <v>3425</v>
      </c>
    </row>
    <row r="187" spans="1:7" x14ac:dyDescent="0.2">
      <c r="A187" s="6">
        <v>2018</v>
      </c>
      <c r="B187" s="6">
        <v>28</v>
      </c>
      <c r="C187" s="14">
        <v>1291</v>
      </c>
      <c r="D187" s="14">
        <v>86</v>
      </c>
      <c r="E187" s="31">
        <f t="shared" si="5"/>
        <v>3438</v>
      </c>
      <c r="F187" s="14">
        <v>86</v>
      </c>
      <c r="G187" s="31">
        <f t="shared" si="4"/>
        <v>3438</v>
      </c>
    </row>
    <row r="188" spans="1:7" x14ac:dyDescent="0.2">
      <c r="A188" s="6">
        <v>2018</v>
      </c>
      <c r="B188" s="6">
        <v>29</v>
      </c>
      <c r="C188" s="14">
        <v>1044</v>
      </c>
      <c r="D188" s="14">
        <v>67</v>
      </c>
      <c r="E188" s="31">
        <f t="shared" si="5"/>
        <v>3409</v>
      </c>
      <c r="F188" s="14">
        <v>67</v>
      </c>
      <c r="G188" s="31">
        <f t="shared" si="4"/>
        <v>3409</v>
      </c>
    </row>
    <row r="189" spans="1:7" x14ac:dyDescent="0.2">
      <c r="A189" s="6">
        <v>2018</v>
      </c>
      <c r="B189" s="6">
        <v>30</v>
      </c>
      <c r="C189" s="14">
        <v>1041</v>
      </c>
      <c r="D189" s="14">
        <v>64</v>
      </c>
      <c r="E189" s="31">
        <f t="shared" si="5"/>
        <v>3401</v>
      </c>
      <c r="F189" s="14">
        <v>64</v>
      </c>
      <c r="G189" s="31">
        <f t="shared" si="4"/>
        <v>3401</v>
      </c>
    </row>
    <row r="190" spans="1:7" x14ac:dyDescent="0.2">
      <c r="A190" s="6">
        <v>2018</v>
      </c>
      <c r="B190" s="6">
        <v>31</v>
      </c>
      <c r="C190" s="14">
        <v>1046</v>
      </c>
      <c r="D190" s="14">
        <v>66</v>
      </c>
      <c r="E190" s="31">
        <f t="shared" si="5"/>
        <v>3391</v>
      </c>
      <c r="F190" s="14">
        <v>66</v>
      </c>
      <c r="G190" s="31">
        <f t="shared" si="4"/>
        <v>3391</v>
      </c>
    </row>
    <row r="191" spans="1:7" x14ac:dyDescent="0.2">
      <c r="A191" s="6">
        <v>2018</v>
      </c>
      <c r="B191" s="6">
        <v>32</v>
      </c>
      <c r="C191" s="14">
        <v>908</v>
      </c>
      <c r="D191" s="14">
        <v>50</v>
      </c>
      <c r="E191" s="31">
        <f t="shared" si="5"/>
        <v>3378</v>
      </c>
      <c r="F191" s="14">
        <v>50</v>
      </c>
      <c r="G191" s="31">
        <f t="shared" si="4"/>
        <v>3378</v>
      </c>
    </row>
    <row r="192" spans="1:7" x14ac:dyDescent="0.2">
      <c r="A192" s="6">
        <v>2018</v>
      </c>
      <c r="B192" s="6">
        <v>33</v>
      </c>
      <c r="C192" s="14">
        <v>891</v>
      </c>
      <c r="D192" s="14">
        <v>71</v>
      </c>
      <c r="E192" s="31">
        <f t="shared" si="5"/>
        <v>3368</v>
      </c>
      <c r="F192" s="14">
        <v>71</v>
      </c>
      <c r="G192" s="31">
        <f t="shared" si="4"/>
        <v>3368</v>
      </c>
    </row>
    <row r="193" spans="1:7" x14ac:dyDescent="0.2">
      <c r="A193" s="6">
        <v>2018</v>
      </c>
      <c r="B193" s="6">
        <v>34</v>
      </c>
      <c r="C193" s="14">
        <v>897</v>
      </c>
      <c r="D193" s="14">
        <v>54</v>
      </c>
      <c r="E193" s="31">
        <f t="shared" si="5"/>
        <v>3364</v>
      </c>
      <c r="F193" s="14">
        <v>54</v>
      </c>
      <c r="G193" s="31">
        <f t="shared" si="4"/>
        <v>3364</v>
      </c>
    </row>
    <row r="194" spans="1:7" x14ac:dyDescent="0.2">
      <c r="A194" s="6">
        <v>2018</v>
      </c>
      <c r="B194" s="6">
        <v>35</v>
      </c>
      <c r="C194" s="14">
        <v>1011</v>
      </c>
      <c r="D194" s="14">
        <v>47</v>
      </c>
      <c r="E194" s="31">
        <f t="shared" si="5"/>
        <v>3348</v>
      </c>
      <c r="F194" s="14">
        <v>47</v>
      </c>
      <c r="G194" s="31">
        <f t="shared" si="4"/>
        <v>3348</v>
      </c>
    </row>
    <row r="195" spans="1:7" x14ac:dyDescent="0.2">
      <c r="A195" s="6">
        <v>2018</v>
      </c>
      <c r="B195" s="6">
        <v>36</v>
      </c>
      <c r="C195" s="14">
        <v>1161</v>
      </c>
      <c r="D195" s="14">
        <v>78</v>
      </c>
      <c r="E195" s="31">
        <f t="shared" si="5"/>
        <v>3356</v>
      </c>
      <c r="F195" s="14">
        <v>78</v>
      </c>
      <c r="G195" s="31">
        <f t="shared" si="4"/>
        <v>3356</v>
      </c>
    </row>
    <row r="196" spans="1:7" x14ac:dyDescent="0.2">
      <c r="A196" s="6">
        <v>2018</v>
      </c>
      <c r="B196" s="6">
        <v>37</v>
      </c>
      <c r="C196" s="14">
        <v>1281</v>
      </c>
      <c r="D196" s="14">
        <v>87</v>
      </c>
      <c r="E196" s="31">
        <f t="shared" si="5"/>
        <v>3383</v>
      </c>
      <c r="F196" s="14">
        <v>87</v>
      </c>
      <c r="G196" s="31">
        <f t="shared" si="4"/>
        <v>3383</v>
      </c>
    </row>
    <row r="197" spans="1:7" x14ac:dyDescent="0.2">
      <c r="A197" s="6">
        <v>2018</v>
      </c>
      <c r="B197" s="6">
        <v>38</v>
      </c>
      <c r="C197" s="14">
        <v>1288</v>
      </c>
      <c r="D197" s="14">
        <v>61</v>
      </c>
      <c r="E197" s="31">
        <f t="shared" si="5"/>
        <v>3381</v>
      </c>
      <c r="F197" s="14">
        <v>61</v>
      </c>
      <c r="G197" s="31">
        <f t="shared" si="4"/>
        <v>3381</v>
      </c>
    </row>
    <row r="198" spans="1:7" x14ac:dyDescent="0.2">
      <c r="A198" s="6">
        <v>2018</v>
      </c>
      <c r="B198" s="6">
        <v>39</v>
      </c>
      <c r="C198" s="14">
        <v>1316</v>
      </c>
      <c r="D198" s="14">
        <v>77</v>
      </c>
      <c r="E198" s="31">
        <f t="shared" si="5"/>
        <v>3386</v>
      </c>
      <c r="F198" s="14">
        <v>77</v>
      </c>
      <c r="G198" s="31">
        <f t="shared" si="4"/>
        <v>3386</v>
      </c>
    </row>
    <row r="199" spans="1:7" x14ac:dyDescent="0.2">
      <c r="A199" s="6">
        <v>2018</v>
      </c>
      <c r="B199" s="6">
        <v>40</v>
      </c>
      <c r="C199" s="14">
        <v>1337</v>
      </c>
      <c r="D199" s="14">
        <v>74</v>
      </c>
      <c r="E199" s="31">
        <f t="shared" si="5"/>
        <v>3377</v>
      </c>
      <c r="F199" s="14">
        <v>74</v>
      </c>
      <c r="G199" s="31">
        <f t="shared" si="4"/>
        <v>3377</v>
      </c>
    </row>
    <row r="200" spans="1:7" x14ac:dyDescent="0.2">
      <c r="A200" s="6">
        <v>2018</v>
      </c>
      <c r="B200" s="6">
        <v>41</v>
      </c>
      <c r="C200" s="14">
        <v>1288</v>
      </c>
      <c r="D200" s="14">
        <v>57</v>
      </c>
      <c r="E200" s="31">
        <f t="shared" si="5"/>
        <v>3362</v>
      </c>
      <c r="F200" s="14">
        <v>57</v>
      </c>
      <c r="G200" s="31">
        <f t="shared" si="4"/>
        <v>3362</v>
      </c>
    </row>
    <row r="201" spans="1:7" x14ac:dyDescent="0.2">
      <c r="A201" s="6">
        <v>2018</v>
      </c>
      <c r="B201" s="6">
        <v>42</v>
      </c>
      <c r="C201" s="14">
        <v>1269</v>
      </c>
      <c r="D201" s="14">
        <v>57</v>
      </c>
      <c r="E201" s="31">
        <f t="shared" si="5"/>
        <v>3326</v>
      </c>
      <c r="F201" s="14">
        <v>57</v>
      </c>
      <c r="G201" s="31">
        <f t="shared" si="4"/>
        <v>3326</v>
      </c>
    </row>
    <row r="202" spans="1:7" x14ac:dyDescent="0.2">
      <c r="A202" s="6">
        <v>2018</v>
      </c>
      <c r="B202" s="6">
        <v>43</v>
      </c>
      <c r="C202" s="14">
        <v>1109</v>
      </c>
      <c r="D202" s="14">
        <v>65</v>
      </c>
      <c r="E202" s="31">
        <f t="shared" si="5"/>
        <v>3329</v>
      </c>
      <c r="F202" s="14">
        <v>65</v>
      </c>
      <c r="G202" s="31">
        <f t="shared" si="4"/>
        <v>3329</v>
      </c>
    </row>
    <row r="203" spans="1:7" x14ac:dyDescent="0.2">
      <c r="A203" s="6">
        <v>2018</v>
      </c>
      <c r="B203" s="6">
        <v>44</v>
      </c>
      <c r="C203" s="14">
        <v>1037</v>
      </c>
      <c r="D203" s="14">
        <v>67</v>
      </c>
      <c r="E203" s="31">
        <f t="shared" si="5"/>
        <v>3333</v>
      </c>
      <c r="F203" s="14">
        <v>67</v>
      </c>
      <c r="G203" s="31">
        <f t="shared" si="4"/>
        <v>3333</v>
      </c>
    </row>
    <row r="204" spans="1:7" x14ac:dyDescent="0.2">
      <c r="A204" s="6">
        <v>2018</v>
      </c>
      <c r="B204" s="6">
        <v>45</v>
      </c>
      <c r="C204" s="14">
        <v>1144</v>
      </c>
      <c r="D204" s="14">
        <v>69</v>
      </c>
      <c r="E204" s="31">
        <f t="shared" si="5"/>
        <v>3320</v>
      </c>
      <c r="F204" s="14">
        <v>69</v>
      </c>
      <c r="G204" s="31">
        <f t="shared" si="4"/>
        <v>3320</v>
      </c>
    </row>
    <row r="205" spans="1:7" x14ac:dyDescent="0.2">
      <c r="A205" s="6">
        <v>2018</v>
      </c>
      <c r="B205" s="6">
        <v>46</v>
      </c>
      <c r="C205" s="14">
        <v>1132</v>
      </c>
      <c r="D205" s="14">
        <v>57</v>
      </c>
      <c r="E205" s="31">
        <f t="shared" si="5"/>
        <v>3312</v>
      </c>
      <c r="F205" s="14">
        <v>57</v>
      </c>
      <c r="G205" s="31">
        <f t="shared" si="4"/>
        <v>3312</v>
      </c>
    </row>
    <row r="206" spans="1:7" x14ac:dyDescent="0.2">
      <c r="A206" s="6">
        <v>2018</v>
      </c>
      <c r="B206" s="6">
        <v>47</v>
      </c>
      <c r="C206" s="14">
        <v>1078</v>
      </c>
      <c r="D206" s="14">
        <v>51</v>
      </c>
      <c r="E206" s="31">
        <f t="shared" si="5"/>
        <v>3305</v>
      </c>
      <c r="F206" s="14">
        <v>51</v>
      </c>
      <c r="G206" s="31">
        <f t="shared" si="4"/>
        <v>3305</v>
      </c>
    </row>
    <row r="207" spans="1:7" x14ac:dyDescent="0.2">
      <c r="A207" s="6">
        <v>2018</v>
      </c>
      <c r="B207" s="6">
        <v>48</v>
      </c>
      <c r="C207" s="14">
        <v>1106</v>
      </c>
      <c r="D207" s="14">
        <v>86</v>
      </c>
      <c r="E207" s="31">
        <f t="shared" si="5"/>
        <v>3335</v>
      </c>
      <c r="F207" s="14">
        <v>86</v>
      </c>
      <c r="G207" s="31">
        <f t="shared" si="4"/>
        <v>3335</v>
      </c>
    </row>
    <row r="208" spans="1:7" x14ac:dyDescent="0.2">
      <c r="A208" s="6">
        <v>2018</v>
      </c>
      <c r="B208" s="6">
        <v>49</v>
      </c>
      <c r="C208" s="14">
        <v>1086</v>
      </c>
      <c r="D208" s="14">
        <v>57</v>
      </c>
      <c r="E208" s="31">
        <f t="shared" si="5"/>
        <v>3329</v>
      </c>
      <c r="F208" s="14">
        <v>57</v>
      </c>
      <c r="G208" s="31">
        <f t="shared" si="4"/>
        <v>3329</v>
      </c>
    </row>
    <row r="209" spans="1:7" x14ac:dyDescent="0.2">
      <c r="A209" s="6">
        <v>2018</v>
      </c>
      <c r="B209" s="6">
        <v>50</v>
      </c>
      <c r="C209" s="14">
        <v>1131</v>
      </c>
      <c r="D209" s="14">
        <v>68</v>
      </c>
      <c r="E209" s="31">
        <f t="shared" si="5"/>
        <v>3319</v>
      </c>
      <c r="F209" s="14">
        <v>68</v>
      </c>
      <c r="G209" s="31">
        <f t="shared" si="4"/>
        <v>3319</v>
      </c>
    </row>
    <row r="210" spans="1:7" x14ac:dyDescent="0.2">
      <c r="A210" s="6">
        <v>2018</v>
      </c>
      <c r="B210" s="6">
        <v>51</v>
      </c>
      <c r="C210" s="14">
        <v>1187</v>
      </c>
      <c r="D210" s="14">
        <v>80</v>
      </c>
      <c r="E210" s="31">
        <f t="shared" si="5"/>
        <v>3345</v>
      </c>
      <c r="F210" s="14">
        <v>80</v>
      </c>
      <c r="G210" s="31">
        <f t="shared" si="4"/>
        <v>3345</v>
      </c>
    </row>
    <row r="211" spans="1:7" x14ac:dyDescent="0.2">
      <c r="A211" s="6">
        <v>2018</v>
      </c>
      <c r="B211" s="6">
        <v>52</v>
      </c>
      <c r="C211" s="14">
        <v>676</v>
      </c>
      <c r="D211" s="14">
        <v>36</v>
      </c>
      <c r="E211" s="31">
        <f t="shared" si="5"/>
        <v>3306</v>
      </c>
      <c r="F211" s="14">
        <v>36</v>
      </c>
      <c r="G211" s="31">
        <f t="shared" si="4"/>
        <v>3306</v>
      </c>
    </row>
    <row r="212" spans="1:7" x14ac:dyDescent="0.2">
      <c r="A212" s="6">
        <v>2019</v>
      </c>
      <c r="B212" s="6">
        <v>1</v>
      </c>
      <c r="C212" s="14">
        <v>810</v>
      </c>
      <c r="D212" s="14">
        <v>55</v>
      </c>
      <c r="E212" s="31">
        <f t="shared" si="5"/>
        <v>3303</v>
      </c>
      <c r="F212" s="14">
        <v>55</v>
      </c>
      <c r="G212" s="31">
        <f t="shared" si="4"/>
        <v>3303</v>
      </c>
    </row>
    <row r="213" spans="1:7" x14ac:dyDescent="0.2">
      <c r="A213" s="6">
        <v>2019</v>
      </c>
      <c r="B213" s="6">
        <v>2</v>
      </c>
      <c r="C213" s="14">
        <v>972</v>
      </c>
      <c r="D213" s="14">
        <v>55</v>
      </c>
      <c r="E213" s="31">
        <f t="shared" si="5"/>
        <v>3315</v>
      </c>
      <c r="F213" s="14">
        <v>55</v>
      </c>
      <c r="G213" s="31">
        <f t="shared" si="4"/>
        <v>3315</v>
      </c>
    </row>
    <row r="214" spans="1:7" x14ac:dyDescent="0.2">
      <c r="A214" s="6">
        <v>2019</v>
      </c>
      <c r="B214" s="6">
        <v>3</v>
      </c>
      <c r="C214" s="14">
        <v>1013</v>
      </c>
      <c r="D214" s="14">
        <v>59</v>
      </c>
      <c r="E214" s="31">
        <f t="shared" si="5"/>
        <v>3310</v>
      </c>
      <c r="F214" s="14">
        <v>59</v>
      </c>
      <c r="G214" s="31">
        <f t="shared" si="4"/>
        <v>3310</v>
      </c>
    </row>
    <row r="215" spans="1:7" x14ac:dyDescent="0.2">
      <c r="A215" s="6">
        <v>2019</v>
      </c>
      <c r="B215" s="6">
        <v>4</v>
      </c>
      <c r="C215" s="14">
        <v>877</v>
      </c>
      <c r="D215" s="14">
        <v>49</v>
      </c>
      <c r="E215" s="31">
        <f t="shared" si="5"/>
        <v>3307</v>
      </c>
      <c r="F215" s="14">
        <v>49</v>
      </c>
      <c r="G215" s="31">
        <f t="shared" si="4"/>
        <v>3307</v>
      </c>
    </row>
    <row r="216" spans="1:7" x14ac:dyDescent="0.2">
      <c r="A216" s="6">
        <v>2019</v>
      </c>
      <c r="B216" s="6">
        <v>5</v>
      </c>
      <c r="C216" s="14">
        <v>918</v>
      </c>
      <c r="D216" s="14">
        <v>63</v>
      </c>
      <c r="E216" s="31">
        <f t="shared" si="5"/>
        <v>3320</v>
      </c>
      <c r="F216" s="14">
        <v>63</v>
      </c>
      <c r="G216" s="31">
        <f t="shared" si="4"/>
        <v>3320</v>
      </c>
    </row>
    <row r="217" spans="1:7" x14ac:dyDescent="0.2">
      <c r="A217" s="6">
        <v>2019</v>
      </c>
      <c r="B217" s="6">
        <v>6</v>
      </c>
      <c r="C217" s="14">
        <v>1001</v>
      </c>
      <c r="D217" s="14">
        <v>59</v>
      </c>
      <c r="E217" s="31">
        <f t="shared" si="5"/>
        <v>3322</v>
      </c>
      <c r="F217" s="14">
        <v>59</v>
      </c>
      <c r="G217" s="31">
        <f t="shared" si="4"/>
        <v>3322</v>
      </c>
    </row>
    <row r="218" spans="1:7" x14ac:dyDescent="0.2">
      <c r="A218" s="6">
        <v>2019</v>
      </c>
      <c r="B218" s="6">
        <v>7</v>
      </c>
      <c r="C218" s="14">
        <v>1115</v>
      </c>
      <c r="D218" s="14">
        <v>73</v>
      </c>
      <c r="E218" s="31">
        <f t="shared" si="5"/>
        <v>3338</v>
      </c>
      <c r="F218" s="14">
        <v>73</v>
      </c>
      <c r="G218" s="31">
        <f t="shared" si="4"/>
        <v>3338</v>
      </c>
    </row>
    <row r="219" spans="1:7" x14ac:dyDescent="0.2">
      <c r="A219" s="6">
        <v>2019</v>
      </c>
      <c r="B219" s="6">
        <v>8</v>
      </c>
      <c r="C219" s="14">
        <v>972</v>
      </c>
      <c r="D219" s="14">
        <v>46</v>
      </c>
      <c r="E219" s="31">
        <f t="shared" si="5"/>
        <v>3333</v>
      </c>
      <c r="F219" s="14">
        <v>46</v>
      </c>
      <c r="G219" s="31">
        <f t="shared" si="4"/>
        <v>3333</v>
      </c>
    </row>
    <row r="220" spans="1:7" x14ac:dyDescent="0.2">
      <c r="A220" s="6">
        <v>2019</v>
      </c>
      <c r="B220" s="6">
        <v>9</v>
      </c>
      <c r="C220" s="14">
        <v>957</v>
      </c>
      <c r="D220" s="14">
        <v>71</v>
      </c>
      <c r="E220" s="31">
        <f t="shared" si="5"/>
        <v>3347</v>
      </c>
      <c r="F220" s="14">
        <v>71</v>
      </c>
      <c r="G220" s="31">
        <f t="shared" si="4"/>
        <v>3347</v>
      </c>
    </row>
    <row r="221" spans="1:7" x14ac:dyDescent="0.2">
      <c r="A221" s="6">
        <v>2019</v>
      </c>
      <c r="B221" s="6">
        <v>10</v>
      </c>
      <c r="C221" s="14">
        <v>909</v>
      </c>
      <c r="D221" s="14">
        <v>54</v>
      </c>
      <c r="E221" s="31">
        <f t="shared" si="5"/>
        <v>3349</v>
      </c>
      <c r="F221" s="14">
        <v>54</v>
      </c>
      <c r="G221" s="31">
        <f t="shared" si="4"/>
        <v>3349</v>
      </c>
    </row>
    <row r="222" spans="1:7" x14ac:dyDescent="0.2">
      <c r="A222" s="6">
        <v>2019</v>
      </c>
      <c r="B222" s="6">
        <v>11</v>
      </c>
      <c r="C222" s="14">
        <v>938</v>
      </c>
      <c r="D222" s="14">
        <v>48</v>
      </c>
      <c r="E222" s="31">
        <f t="shared" si="5"/>
        <v>3337</v>
      </c>
      <c r="F222" s="14">
        <v>48</v>
      </c>
      <c r="G222" s="31">
        <f t="shared" si="4"/>
        <v>3337</v>
      </c>
    </row>
    <row r="223" spans="1:7" x14ac:dyDescent="0.2">
      <c r="A223" s="6">
        <v>2019</v>
      </c>
      <c r="B223" s="6">
        <v>12</v>
      </c>
      <c r="C223" s="14">
        <v>1088</v>
      </c>
      <c r="D223" s="14">
        <v>57</v>
      </c>
      <c r="E223" s="31">
        <f t="shared" si="5"/>
        <v>3336</v>
      </c>
      <c r="F223" s="14">
        <v>57</v>
      </c>
      <c r="G223" s="31">
        <f t="shared" si="4"/>
        <v>3336</v>
      </c>
    </row>
    <row r="224" spans="1:7" x14ac:dyDescent="0.2">
      <c r="A224" s="6">
        <v>2019</v>
      </c>
      <c r="B224" s="6">
        <v>13</v>
      </c>
      <c r="C224" s="14">
        <v>1168</v>
      </c>
      <c r="D224" s="14">
        <v>71</v>
      </c>
      <c r="E224" s="31">
        <f t="shared" si="5"/>
        <v>3361</v>
      </c>
      <c r="F224" s="14">
        <v>71</v>
      </c>
      <c r="G224" s="31">
        <f t="shared" si="4"/>
        <v>3361</v>
      </c>
    </row>
    <row r="225" spans="1:7" x14ac:dyDescent="0.2">
      <c r="A225" s="6">
        <v>2019</v>
      </c>
      <c r="B225" s="6">
        <v>14</v>
      </c>
      <c r="C225" s="14">
        <v>1024</v>
      </c>
      <c r="D225" s="14">
        <v>48</v>
      </c>
      <c r="E225" s="31">
        <f t="shared" si="5"/>
        <v>3356</v>
      </c>
      <c r="F225" s="14">
        <v>48</v>
      </c>
      <c r="G225" s="31">
        <f t="shared" si="4"/>
        <v>3356</v>
      </c>
    </row>
    <row r="226" spans="1:7" x14ac:dyDescent="0.2">
      <c r="A226" s="6">
        <v>2019</v>
      </c>
      <c r="B226" s="6">
        <v>15</v>
      </c>
      <c r="C226" s="14">
        <v>1049</v>
      </c>
      <c r="D226" s="14">
        <v>54</v>
      </c>
      <c r="E226" s="31">
        <f t="shared" si="5"/>
        <v>3348</v>
      </c>
      <c r="F226" s="14">
        <v>54</v>
      </c>
      <c r="G226" s="31">
        <f t="shared" si="4"/>
        <v>3348</v>
      </c>
    </row>
    <row r="227" spans="1:7" x14ac:dyDescent="0.2">
      <c r="A227" s="6">
        <v>2019</v>
      </c>
      <c r="B227" s="6">
        <v>16</v>
      </c>
      <c r="C227" s="14">
        <v>1071</v>
      </c>
      <c r="D227" s="14">
        <v>66</v>
      </c>
      <c r="E227" s="31">
        <f t="shared" si="5"/>
        <v>3349</v>
      </c>
      <c r="F227" s="14">
        <v>66</v>
      </c>
      <c r="G227" s="31">
        <f t="shared" si="4"/>
        <v>3349</v>
      </c>
    </row>
    <row r="228" spans="1:7" x14ac:dyDescent="0.2">
      <c r="A228" s="6">
        <v>2019</v>
      </c>
      <c r="B228" s="6">
        <v>17</v>
      </c>
      <c r="C228" s="14">
        <v>930</v>
      </c>
      <c r="D228" s="14">
        <v>54</v>
      </c>
      <c r="E228" s="31">
        <f t="shared" si="5"/>
        <v>3333</v>
      </c>
      <c r="F228" s="14">
        <v>54</v>
      </c>
      <c r="G228" s="31">
        <f t="shared" si="4"/>
        <v>3333</v>
      </c>
    </row>
    <row r="229" spans="1:7" x14ac:dyDescent="0.2">
      <c r="A229" s="6">
        <v>2019</v>
      </c>
      <c r="B229" s="6">
        <v>18</v>
      </c>
      <c r="C229" s="14">
        <v>950</v>
      </c>
      <c r="D229" s="14">
        <v>60</v>
      </c>
      <c r="E229" s="31">
        <f t="shared" si="5"/>
        <v>3327</v>
      </c>
      <c r="F229" s="14">
        <v>60</v>
      </c>
      <c r="G229" s="31">
        <f t="shared" si="4"/>
        <v>3327</v>
      </c>
    </row>
    <row r="230" spans="1:7" x14ac:dyDescent="0.2">
      <c r="A230" s="6">
        <v>2019</v>
      </c>
      <c r="B230" s="6">
        <v>19</v>
      </c>
      <c r="C230" s="14">
        <v>963</v>
      </c>
      <c r="D230" s="14">
        <v>49</v>
      </c>
      <c r="E230" s="31">
        <f t="shared" si="5"/>
        <v>3321</v>
      </c>
      <c r="F230" s="14">
        <v>49</v>
      </c>
      <c r="G230" s="31">
        <f t="shared" si="4"/>
        <v>3321</v>
      </c>
    </row>
    <row r="231" spans="1:7" x14ac:dyDescent="0.2">
      <c r="A231" s="6">
        <v>2019</v>
      </c>
      <c r="B231" s="6">
        <v>20</v>
      </c>
      <c r="C231" s="14">
        <v>1105</v>
      </c>
      <c r="D231" s="14">
        <v>69</v>
      </c>
      <c r="E231" s="31">
        <f t="shared" si="5"/>
        <v>3328</v>
      </c>
      <c r="F231" s="14">
        <v>69</v>
      </c>
      <c r="G231" s="31">
        <f t="shared" si="4"/>
        <v>3328</v>
      </c>
    </row>
    <row r="232" spans="1:7" x14ac:dyDescent="0.2">
      <c r="A232" s="6">
        <v>2019</v>
      </c>
      <c r="B232" s="6">
        <v>21</v>
      </c>
      <c r="C232" s="14">
        <v>1116</v>
      </c>
      <c r="D232" s="14">
        <v>50</v>
      </c>
      <c r="E232" s="31">
        <f t="shared" si="5"/>
        <v>3318</v>
      </c>
      <c r="F232" s="14">
        <v>50</v>
      </c>
      <c r="G232" s="31">
        <f t="shared" si="4"/>
        <v>3318</v>
      </c>
    </row>
    <row r="233" spans="1:7" x14ac:dyDescent="0.2">
      <c r="A233" s="6">
        <v>2019</v>
      </c>
      <c r="B233" s="6">
        <v>22</v>
      </c>
      <c r="C233" s="14">
        <v>1124</v>
      </c>
      <c r="D233" s="14">
        <v>59</v>
      </c>
      <c r="E233" s="31">
        <f t="shared" si="5"/>
        <v>3309</v>
      </c>
      <c r="F233" s="14">
        <v>59</v>
      </c>
      <c r="G233" s="31">
        <f t="shared" si="4"/>
        <v>3309</v>
      </c>
    </row>
    <row r="234" spans="1:7" x14ac:dyDescent="0.2">
      <c r="A234" s="6">
        <v>2019</v>
      </c>
      <c r="B234" s="6">
        <v>23</v>
      </c>
      <c r="C234" s="14">
        <v>1157</v>
      </c>
      <c r="D234" s="14">
        <v>50</v>
      </c>
      <c r="E234" s="31">
        <f t="shared" si="5"/>
        <v>3288</v>
      </c>
      <c r="F234" s="14">
        <v>50</v>
      </c>
      <c r="G234" s="31">
        <f t="shared" si="4"/>
        <v>3288</v>
      </c>
    </row>
    <row r="235" spans="1:7" x14ac:dyDescent="0.2">
      <c r="A235" s="6">
        <v>2019</v>
      </c>
      <c r="B235" s="6">
        <v>24</v>
      </c>
      <c r="C235" s="14">
        <v>1144</v>
      </c>
      <c r="D235" s="14">
        <v>58</v>
      </c>
      <c r="E235" s="31">
        <f t="shared" si="5"/>
        <v>3282</v>
      </c>
      <c r="F235" s="14">
        <v>58</v>
      </c>
      <c r="G235" s="31">
        <f t="shared" si="4"/>
        <v>3282</v>
      </c>
    </row>
    <row r="236" spans="1:7" x14ac:dyDescent="0.2">
      <c r="A236" s="6">
        <v>2019</v>
      </c>
      <c r="B236" s="6">
        <v>25</v>
      </c>
      <c r="C236" s="14">
        <v>1293</v>
      </c>
      <c r="D236" s="14">
        <v>66</v>
      </c>
      <c r="E236" s="31">
        <f t="shared" si="5"/>
        <v>3285</v>
      </c>
      <c r="F236" s="14">
        <v>66</v>
      </c>
      <c r="G236" s="31">
        <f t="shared" si="4"/>
        <v>3285</v>
      </c>
    </row>
    <row r="237" spans="1:7" x14ac:dyDescent="0.2">
      <c r="A237" s="6">
        <v>2019</v>
      </c>
      <c r="B237" s="6">
        <v>26</v>
      </c>
      <c r="C237" s="14">
        <v>1320</v>
      </c>
      <c r="D237" s="14">
        <v>87</v>
      </c>
      <c r="E237" s="31">
        <f t="shared" si="5"/>
        <v>3302</v>
      </c>
      <c r="F237" s="14">
        <v>87</v>
      </c>
      <c r="G237" s="31">
        <f t="shared" si="4"/>
        <v>3302</v>
      </c>
    </row>
    <row r="238" spans="1:7" x14ac:dyDescent="0.2">
      <c r="A238" s="6">
        <v>2019</v>
      </c>
      <c r="B238" s="6">
        <v>27</v>
      </c>
      <c r="C238" s="14">
        <v>1409</v>
      </c>
      <c r="D238" s="14">
        <v>80</v>
      </c>
      <c r="E238" s="31">
        <f t="shared" si="5"/>
        <v>3321</v>
      </c>
      <c r="F238" s="14">
        <v>80</v>
      </c>
      <c r="G238" s="31">
        <f t="shared" si="4"/>
        <v>3321</v>
      </c>
    </row>
    <row r="239" spans="1:7" x14ac:dyDescent="0.2">
      <c r="A239" s="6">
        <v>2019</v>
      </c>
      <c r="B239" s="6">
        <v>28</v>
      </c>
      <c r="C239" s="14">
        <v>1237</v>
      </c>
      <c r="D239" s="14">
        <v>83</v>
      </c>
      <c r="E239" s="31">
        <f t="shared" si="5"/>
        <v>3325</v>
      </c>
      <c r="F239" s="14">
        <v>83</v>
      </c>
      <c r="G239" s="31">
        <f t="shared" si="4"/>
        <v>3325</v>
      </c>
    </row>
    <row r="240" spans="1:7" x14ac:dyDescent="0.2">
      <c r="A240" s="6">
        <v>2019</v>
      </c>
      <c r="B240" s="6">
        <v>29</v>
      </c>
      <c r="C240" s="14">
        <v>1173</v>
      </c>
      <c r="D240" s="14">
        <v>69</v>
      </c>
      <c r="E240" s="31">
        <f t="shared" si="5"/>
        <v>3308</v>
      </c>
      <c r="F240" s="14">
        <v>69</v>
      </c>
      <c r="G240" s="31">
        <f t="shared" si="4"/>
        <v>3308</v>
      </c>
    </row>
    <row r="241" spans="1:7" x14ac:dyDescent="0.2">
      <c r="A241" s="6">
        <v>2019</v>
      </c>
      <c r="B241" s="6">
        <v>30</v>
      </c>
      <c r="C241" s="14">
        <v>1047</v>
      </c>
      <c r="D241" s="14">
        <v>69</v>
      </c>
      <c r="E241" s="31">
        <f t="shared" si="5"/>
        <v>3310</v>
      </c>
      <c r="F241" s="14">
        <v>69</v>
      </c>
      <c r="G241" s="31">
        <f t="shared" si="4"/>
        <v>3310</v>
      </c>
    </row>
    <row r="242" spans="1:7" x14ac:dyDescent="0.2">
      <c r="A242" s="6">
        <v>2019</v>
      </c>
      <c r="B242" s="6">
        <v>31</v>
      </c>
      <c r="C242" s="14">
        <v>990</v>
      </c>
      <c r="D242" s="14">
        <v>63</v>
      </c>
      <c r="E242" s="31">
        <f t="shared" si="5"/>
        <v>3309</v>
      </c>
      <c r="F242" s="14">
        <v>63</v>
      </c>
      <c r="G242" s="31">
        <f t="shared" si="4"/>
        <v>3309</v>
      </c>
    </row>
    <row r="243" spans="1:7" x14ac:dyDescent="0.2">
      <c r="A243" s="6">
        <v>2019</v>
      </c>
      <c r="B243" s="6">
        <v>32</v>
      </c>
      <c r="C243" s="14">
        <v>984</v>
      </c>
      <c r="D243" s="14">
        <v>75</v>
      </c>
      <c r="E243" s="31">
        <f t="shared" si="5"/>
        <v>3318</v>
      </c>
      <c r="F243" s="14">
        <v>75</v>
      </c>
      <c r="G243" s="31">
        <f t="shared" si="4"/>
        <v>3318</v>
      </c>
    </row>
    <row r="244" spans="1:7" x14ac:dyDescent="0.2">
      <c r="A244" s="6">
        <v>2019</v>
      </c>
      <c r="B244" s="6">
        <v>33</v>
      </c>
      <c r="C244" s="14">
        <v>874</v>
      </c>
      <c r="D244" s="14">
        <v>61</v>
      </c>
      <c r="E244" s="31">
        <f t="shared" si="5"/>
        <v>3329</v>
      </c>
      <c r="F244" s="14">
        <v>61</v>
      </c>
      <c r="G244" s="31">
        <f t="shared" si="4"/>
        <v>3329</v>
      </c>
    </row>
    <row r="245" spans="1:7" x14ac:dyDescent="0.2">
      <c r="A245" s="6">
        <v>2019</v>
      </c>
      <c r="B245" s="6">
        <v>34</v>
      </c>
      <c r="C245" s="14">
        <v>934</v>
      </c>
      <c r="D245" s="14">
        <v>67</v>
      </c>
      <c r="E245" s="31">
        <f t="shared" si="5"/>
        <v>3325</v>
      </c>
      <c r="F245" s="14">
        <v>67</v>
      </c>
      <c r="G245" s="31">
        <f t="shared" si="4"/>
        <v>3325</v>
      </c>
    </row>
    <row r="246" spans="1:7" x14ac:dyDescent="0.2">
      <c r="A246" s="6">
        <v>2019</v>
      </c>
      <c r="B246" s="6">
        <v>35</v>
      </c>
      <c r="C246" s="14">
        <v>1024</v>
      </c>
      <c r="D246" s="14">
        <v>67</v>
      </c>
      <c r="E246" s="31">
        <f t="shared" si="5"/>
        <v>3338</v>
      </c>
      <c r="F246" s="14">
        <v>67</v>
      </c>
      <c r="G246" s="31">
        <f t="shared" si="4"/>
        <v>3338</v>
      </c>
    </row>
    <row r="247" spans="1:7" x14ac:dyDescent="0.2">
      <c r="A247" s="6">
        <v>2019</v>
      </c>
      <c r="B247" s="6">
        <v>36</v>
      </c>
      <c r="C247" s="14">
        <v>1192</v>
      </c>
      <c r="D247" s="14">
        <v>65</v>
      </c>
      <c r="E247" s="31">
        <f t="shared" si="5"/>
        <v>3356</v>
      </c>
      <c r="F247" s="14">
        <v>65</v>
      </c>
      <c r="G247" s="31">
        <f t="shared" ref="G247:G284" si="6">SUM(F195:F247)</f>
        <v>3356</v>
      </c>
    </row>
    <row r="248" spans="1:7" x14ac:dyDescent="0.2">
      <c r="A248" s="6">
        <v>2019</v>
      </c>
      <c r="B248" s="6">
        <v>37</v>
      </c>
      <c r="C248" s="14">
        <v>1253</v>
      </c>
      <c r="D248" s="14">
        <v>77</v>
      </c>
      <c r="E248" s="31">
        <f t="shared" ref="E248:E284" si="7">SUM(D196:D248)</f>
        <v>3355</v>
      </c>
      <c r="F248" s="14">
        <v>77</v>
      </c>
      <c r="G248" s="31">
        <f t="shared" si="6"/>
        <v>3355</v>
      </c>
    </row>
    <row r="249" spans="1:7" x14ac:dyDescent="0.2">
      <c r="A249" s="6">
        <v>2019</v>
      </c>
      <c r="B249" s="6">
        <v>38</v>
      </c>
      <c r="C249" s="14">
        <v>1243</v>
      </c>
      <c r="D249" s="14">
        <v>84</v>
      </c>
      <c r="E249" s="31">
        <f t="shared" si="7"/>
        <v>3352</v>
      </c>
      <c r="F249" s="14">
        <v>84</v>
      </c>
      <c r="G249" s="31">
        <f t="shared" si="6"/>
        <v>3352</v>
      </c>
    </row>
    <row r="250" spans="1:7" x14ac:dyDescent="0.2">
      <c r="A250" s="6">
        <v>2019</v>
      </c>
      <c r="B250" s="6">
        <v>39</v>
      </c>
      <c r="C250" s="14">
        <v>1128</v>
      </c>
      <c r="D250" s="14">
        <v>65</v>
      </c>
      <c r="E250" s="31">
        <f t="shared" si="7"/>
        <v>3356</v>
      </c>
      <c r="F250" s="14">
        <v>65</v>
      </c>
      <c r="G250" s="31">
        <f t="shared" si="6"/>
        <v>3356</v>
      </c>
    </row>
    <row r="251" spans="1:7" x14ac:dyDescent="0.2">
      <c r="A251" s="6">
        <v>2019</v>
      </c>
      <c r="B251" s="6">
        <v>40</v>
      </c>
      <c r="C251" s="14">
        <v>1175</v>
      </c>
      <c r="D251" s="14">
        <v>48</v>
      </c>
      <c r="E251" s="31">
        <f t="shared" si="7"/>
        <v>3327</v>
      </c>
      <c r="F251" s="14">
        <v>48</v>
      </c>
      <c r="G251" s="31">
        <f t="shared" si="6"/>
        <v>3327</v>
      </c>
    </row>
    <row r="252" spans="1:7" x14ac:dyDescent="0.2">
      <c r="A252" s="6">
        <v>2019</v>
      </c>
      <c r="B252" s="6">
        <v>41</v>
      </c>
      <c r="C252" s="14">
        <v>1260</v>
      </c>
      <c r="D252" s="14">
        <v>64</v>
      </c>
      <c r="E252" s="31">
        <f t="shared" si="7"/>
        <v>3317</v>
      </c>
      <c r="F252" s="14">
        <v>64</v>
      </c>
      <c r="G252" s="31">
        <f t="shared" si="6"/>
        <v>3317</v>
      </c>
    </row>
    <row r="253" spans="1:7" x14ac:dyDescent="0.2">
      <c r="A253" s="6">
        <v>2019</v>
      </c>
      <c r="B253" s="6">
        <v>42</v>
      </c>
      <c r="C253" s="14">
        <v>1185</v>
      </c>
      <c r="D253" s="14">
        <v>60</v>
      </c>
      <c r="E253" s="31">
        <f t="shared" si="7"/>
        <v>3320</v>
      </c>
      <c r="F253" s="14">
        <v>60</v>
      </c>
      <c r="G253" s="31">
        <f t="shared" si="6"/>
        <v>3320</v>
      </c>
    </row>
    <row r="254" spans="1:7" x14ac:dyDescent="0.2">
      <c r="A254" s="6">
        <v>2019</v>
      </c>
      <c r="B254" s="6">
        <v>43</v>
      </c>
      <c r="C254" s="14">
        <v>1107</v>
      </c>
      <c r="D254" s="14">
        <v>66</v>
      </c>
      <c r="E254" s="31">
        <f t="shared" si="7"/>
        <v>3329</v>
      </c>
      <c r="F254" s="14">
        <v>66</v>
      </c>
      <c r="G254" s="31">
        <f t="shared" si="6"/>
        <v>3329</v>
      </c>
    </row>
    <row r="255" spans="1:7" x14ac:dyDescent="0.2">
      <c r="A255" s="6">
        <v>2019</v>
      </c>
      <c r="B255" s="6">
        <v>44</v>
      </c>
      <c r="C255" s="14">
        <v>974</v>
      </c>
      <c r="D255" s="14">
        <v>50</v>
      </c>
      <c r="E255" s="31">
        <f t="shared" si="7"/>
        <v>3314</v>
      </c>
      <c r="F255" s="14">
        <v>50</v>
      </c>
      <c r="G255" s="31">
        <f t="shared" si="6"/>
        <v>3314</v>
      </c>
    </row>
    <row r="256" spans="1:7" x14ac:dyDescent="0.2">
      <c r="A256" s="6">
        <v>2019</v>
      </c>
      <c r="B256" s="6">
        <v>45</v>
      </c>
      <c r="C256" s="14">
        <v>1143</v>
      </c>
      <c r="D256" s="14">
        <v>58</v>
      </c>
      <c r="E256" s="31">
        <f t="shared" si="7"/>
        <v>3305</v>
      </c>
      <c r="F256" s="14">
        <v>58</v>
      </c>
      <c r="G256" s="31">
        <f t="shared" si="6"/>
        <v>3305</v>
      </c>
    </row>
    <row r="257" spans="1:7" x14ac:dyDescent="0.2">
      <c r="A257" s="6">
        <v>2019</v>
      </c>
      <c r="B257" s="6">
        <v>46</v>
      </c>
      <c r="C257" s="14">
        <v>1021</v>
      </c>
      <c r="D257" s="14">
        <v>49</v>
      </c>
      <c r="E257" s="31">
        <f t="shared" si="7"/>
        <v>3285</v>
      </c>
      <c r="F257" s="14">
        <v>49</v>
      </c>
      <c r="G257" s="31">
        <f t="shared" si="6"/>
        <v>3285</v>
      </c>
    </row>
    <row r="258" spans="1:7" x14ac:dyDescent="0.2">
      <c r="A258" s="6">
        <v>2019</v>
      </c>
      <c r="B258" s="6">
        <v>47</v>
      </c>
      <c r="C258" s="14">
        <v>1109</v>
      </c>
      <c r="D258" s="14">
        <v>71</v>
      </c>
      <c r="E258" s="31">
        <f t="shared" si="7"/>
        <v>3299</v>
      </c>
      <c r="F258" s="14">
        <v>71</v>
      </c>
      <c r="G258" s="31">
        <f t="shared" si="6"/>
        <v>3299</v>
      </c>
    </row>
    <row r="259" spans="1:7" x14ac:dyDescent="0.2">
      <c r="A259" s="6">
        <v>2019</v>
      </c>
      <c r="B259" s="6">
        <v>48</v>
      </c>
      <c r="C259" s="14">
        <v>1077</v>
      </c>
      <c r="D259" s="14">
        <v>54</v>
      </c>
      <c r="E259" s="31">
        <f t="shared" si="7"/>
        <v>3302</v>
      </c>
      <c r="F259" s="14">
        <v>54</v>
      </c>
      <c r="G259" s="31">
        <f t="shared" si="6"/>
        <v>3302</v>
      </c>
    </row>
    <row r="260" spans="1:7" x14ac:dyDescent="0.2">
      <c r="A260" s="6">
        <v>2019</v>
      </c>
      <c r="B260" s="6">
        <v>49</v>
      </c>
      <c r="C260" s="14">
        <v>1226</v>
      </c>
      <c r="D260" s="14">
        <v>81</v>
      </c>
      <c r="E260" s="31">
        <f t="shared" si="7"/>
        <v>3297</v>
      </c>
      <c r="F260" s="14">
        <v>81</v>
      </c>
      <c r="G260" s="31">
        <f t="shared" si="6"/>
        <v>3297</v>
      </c>
    </row>
    <row r="261" spans="1:7" x14ac:dyDescent="0.2">
      <c r="A261" s="6">
        <v>2019</v>
      </c>
      <c r="B261" s="6">
        <v>50</v>
      </c>
      <c r="C261" s="14">
        <v>1282</v>
      </c>
      <c r="D261" s="14">
        <v>61</v>
      </c>
      <c r="E261" s="31">
        <f t="shared" si="7"/>
        <v>3301</v>
      </c>
      <c r="F261" s="14">
        <v>61</v>
      </c>
      <c r="G261" s="31">
        <f t="shared" si="6"/>
        <v>3301</v>
      </c>
    </row>
    <row r="262" spans="1:7" x14ac:dyDescent="0.2">
      <c r="A262" s="6">
        <v>2019</v>
      </c>
      <c r="B262" s="6">
        <v>51</v>
      </c>
      <c r="C262" s="14">
        <v>1184</v>
      </c>
      <c r="D262" s="14">
        <v>71</v>
      </c>
      <c r="E262" s="31">
        <f t="shared" si="7"/>
        <v>3304</v>
      </c>
      <c r="F262" s="14">
        <v>71</v>
      </c>
      <c r="G262" s="31">
        <f t="shared" si="6"/>
        <v>3304</v>
      </c>
    </row>
    <row r="263" spans="1:7" x14ac:dyDescent="0.2">
      <c r="A263" s="6">
        <v>2019</v>
      </c>
      <c r="B263" s="6">
        <v>52</v>
      </c>
      <c r="C263" s="14">
        <v>801</v>
      </c>
      <c r="D263" s="14">
        <v>56</v>
      </c>
      <c r="E263" s="31">
        <f t="shared" si="7"/>
        <v>3280</v>
      </c>
      <c r="F263" s="14">
        <v>56</v>
      </c>
      <c r="G263" s="31">
        <f t="shared" si="6"/>
        <v>3280</v>
      </c>
    </row>
    <row r="264" spans="1:7" x14ac:dyDescent="0.2">
      <c r="A264" s="6">
        <v>2020</v>
      </c>
      <c r="B264" s="6">
        <v>1</v>
      </c>
      <c r="C264" s="14">
        <v>543</v>
      </c>
      <c r="D264" s="14">
        <v>44</v>
      </c>
      <c r="E264" s="31">
        <f t="shared" si="7"/>
        <v>3288</v>
      </c>
      <c r="F264" s="14">
        <v>44</v>
      </c>
      <c r="G264" s="31">
        <f t="shared" si="6"/>
        <v>3288</v>
      </c>
    </row>
    <row r="265" spans="1:7" x14ac:dyDescent="0.2">
      <c r="A265" s="6">
        <v>2020</v>
      </c>
      <c r="B265" s="6">
        <v>2</v>
      </c>
      <c r="C265" s="14">
        <v>1098</v>
      </c>
      <c r="D265" s="14">
        <v>63</v>
      </c>
      <c r="E265" s="31">
        <f t="shared" si="7"/>
        <v>3296</v>
      </c>
      <c r="F265" s="14">
        <v>63</v>
      </c>
      <c r="G265" s="31">
        <f t="shared" si="6"/>
        <v>3296</v>
      </c>
    </row>
    <row r="266" spans="1:7" x14ac:dyDescent="0.2">
      <c r="A266" s="6">
        <v>2020</v>
      </c>
      <c r="B266" s="6">
        <v>3</v>
      </c>
      <c r="C266" s="14">
        <v>1068</v>
      </c>
      <c r="D266" s="14">
        <v>64</v>
      </c>
      <c r="E266" s="31">
        <f t="shared" si="7"/>
        <v>3305</v>
      </c>
      <c r="F266" s="14">
        <v>64</v>
      </c>
      <c r="G266" s="31">
        <f t="shared" si="6"/>
        <v>3305</v>
      </c>
    </row>
    <row r="267" spans="1:7" x14ac:dyDescent="0.2">
      <c r="A267" s="6">
        <v>2020</v>
      </c>
      <c r="B267" s="6">
        <v>4</v>
      </c>
      <c r="C267" s="14">
        <v>1044</v>
      </c>
      <c r="D267" s="14">
        <v>49</v>
      </c>
      <c r="E267" s="31">
        <f t="shared" si="7"/>
        <v>3295</v>
      </c>
      <c r="F267" s="14">
        <v>49</v>
      </c>
      <c r="G267" s="31">
        <f t="shared" si="6"/>
        <v>3295</v>
      </c>
    </row>
    <row r="268" spans="1:7" x14ac:dyDescent="0.2">
      <c r="A268" s="6">
        <v>2020</v>
      </c>
      <c r="B268" s="6">
        <v>5</v>
      </c>
      <c r="C268" s="14">
        <v>1075</v>
      </c>
      <c r="D268" s="14">
        <v>53</v>
      </c>
      <c r="E268" s="31">
        <f t="shared" si="7"/>
        <v>3299</v>
      </c>
      <c r="F268" s="14">
        <v>53</v>
      </c>
      <c r="G268" s="31">
        <f t="shared" si="6"/>
        <v>3299</v>
      </c>
    </row>
    <row r="269" spans="1:7" x14ac:dyDescent="0.2">
      <c r="A269" s="6">
        <v>2020</v>
      </c>
      <c r="B269" s="6">
        <v>6</v>
      </c>
      <c r="C269" s="14">
        <v>1059</v>
      </c>
      <c r="D269" s="14">
        <v>61</v>
      </c>
      <c r="E269" s="31">
        <f t="shared" si="7"/>
        <v>3297</v>
      </c>
      <c r="F269" s="14">
        <v>61</v>
      </c>
      <c r="G269" s="31">
        <f t="shared" si="6"/>
        <v>3297</v>
      </c>
    </row>
    <row r="270" spans="1:7" x14ac:dyDescent="0.2">
      <c r="A270" s="6">
        <v>2020</v>
      </c>
      <c r="B270" s="6">
        <v>7</v>
      </c>
      <c r="C270" s="14">
        <v>984</v>
      </c>
      <c r="D270" s="14">
        <v>58</v>
      </c>
      <c r="E270" s="31">
        <f t="shared" si="7"/>
        <v>3296</v>
      </c>
      <c r="F270" s="14">
        <v>58</v>
      </c>
      <c r="G270" s="31">
        <f t="shared" si="6"/>
        <v>3296</v>
      </c>
    </row>
    <row r="271" spans="1:7" x14ac:dyDescent="0.2">
      <c r="A271" s="6">
        <v>2020</v>
      </c>
      <c r="B271" s="6">
        <v>8</v>
      </c>
      <c r="C271" s="14">
        <v>936</v>
      </c>
      <c r="D271" s="14">
        <v>50</v>
      </c>
      <c r="E271" s="31">
        <f t="shared" si="7"/>
        <v>3273</v>
      </c>
      <c r="F271" s="14">
        <v>50</v>
      </c>
      <c r="G271" s="31">
        <f t="shared" si="6"/>
        <v>3273</v>
      </c>
    </row>
    <row r="272" spans="1:7" x14ac:dyDescent="0.2">
      <c r="A272" s="6">
        <v>2020</v>
      </c>
      <c r="B272" s="6">
        <v>9</v>
      </c>
      <c r="C272" s="14">
        <v>922</v>
      </c>
      <c r="D272" s="14">
        <v>48</v>
      </c>
      <c r="E272" s="31">
        <f t="shared" si="7"/>
        <v>3275</v>
      </c>
      <c r="F272" s="14">
        <v>48</v>
      </c>
      <c r="G272" s="31">
        <f t="shared" si="6"/>
        <v>3275</v>
      </c>
    </row>
    <row r="273" spans="1:8" x14ac:dyDescent="0.2">
      <c r="A273" s="6">
        <v>2020</v>
      </c>
      <c r="B273" s="6">
        <v>10</v>
      </c>
      <c r="C273" s="14">
        <v>983</v>
      </c>
      <c r="D273" s="14">
        <v>37</v>
      </c>
      <c r="E273" s="31">
        <f t="shared" si="7"/>
        <v>3241</v>
      </c>
      <c r="F273" s="14">
        <v>37</v>
      </c>
      <c r="G273" s="31">
        <f t="shared" si="6"/>
        <v>3241</v>
      </c>
    </row>
    <row r="274" spans="1:8" x14ac:dyDescent="0.2">
      <c r="A274" s="6">
        <v>2020</v>
      </c>
      <c r="B274" s="6">
        <v>11</v>
      </c>
      <c r="C274" s="14">
        <v>910</v>
      </c>
      <c r="D274" s="14">
        <v>49</v>
      </c>
      <c r="E274" s="31">
        <f t="shared" si="7"/>
        <v>3236</v>
      </c>
      <c r="F274" s="14">
        <v>49</v>
      </c>
      <c r="G274" s="31">
        <f t="shared" si="6"/>
        <v>3236</v>
      </c>
    </row>
    <row r="275" spans="1:8" x14ac:dyDescent="0.2">
      <c r="A275" s="6">
        <v>2020</v>
      </c>
      <c r="B275" s="6">
        <v>12</v>
      </c>
      <c r="C275" s="14">
        <v>225</v>
      </c>
      <c r="D275" s="14">
        <v>15</v>
      </c>
      <c r="E275" s="31">
        <f t="shared" si="7"/>
        <v>3203</v>
      </c>
      <c r="F275" s="32">
        <f>E274/E273*D$274</f>
        <v>48.9244060475162</v>
      </c>
      <c r="G275" s="31">
        <f t="shared" si="6"/>
        <v>3236.9244060475162</v>
      </c>
      <c r="H275" s="29">
        <f>E275-G275</f>
        <v>-33.924406047516186</v>
      </c>
    </row>
    <row r="276" spans="1:8" x14ac:dyDescent="0.2">
      <c r="A276" s="6">
        <v>2020</v>
      </c>
      <c r="B276" s="6">
        <v>13</v>
      </c>
      <c r="C276" s="14">
        <v>148</v>
      </c>
      <c r="D276" s="14">
        <v>22</v>
      </c>
      <c r="E276" s="31">
        <f t="shared" si="7"/>
        <v>3168</v>
      </c>
      <c r="F276" s="32">
        <f t="shared" ref="F276:F284" si="8">E275/E274*D$274</f>
        <v>48.500309023485784</v>
      </c>
      <c r="G276" s="31">
        <f t="shared" si="6"/>
        <v>3228.4247150710021</v>
      </c>
      <c r="H276" s="29">
        <f t="shared" ref="H276:H284" si="9">E276-G276</f>
        <v>-60.424715071002083</v>
      </c>
    </row>
    <row r="277" spans="1:8" x14ac:dyDescent="0.2">
      <c r="A277" s="6">
        <v>2020</v>
      </c>
      <c r="B277" s="6">
        <v>14</v>
      </c>
      <c r="C277" s="14">
        <v>196</v>
      </c>
      <c r="D277" s="14">
        <v>18</v>
      </c>
      <c r="E277" s="31">
        <f t="shared" si="7"/>
        <v>3115</v>
      </c>
      <c r="F277" s="32">
        <f t="shared" si="8"/>
        <v>48.464564470808618</v>
      </c>
      <c r="G277" s="31">
        <f t="shared" si="6"/>
        <v>3205.8892795418105</v>
      </c>
      <c r="H277" s="29">
        <f t="shared" si="9"/>
        <v>-90.889279541810538</v>
      </c>
    </row>
    <row r="278" spans="1:8" x14ac:dyDescent="0.2">
      <c r="A278" s="6">
        <v>2020</v>
      </c>
      <c r="B278" s="6">
        <v>15</v>
      </c>
      <c r="C278" s="14">
        <v>241</v>
      </c>
      <c r="D278" s="14">
        <v>24</v>
      </c>
      <c r="E278" s="31">
        <f t="shared" si="7"/>
        <v>3091</v>
      </c>
      <c r="F278" s="32">
        <f t="shared" si="8"/>
        <v>48.180239898989896</v>
      </c>
      <c r="G278" s="31">
        <f t="shared" si="6"/>
        <v>3206.0695194408004</v>
      </c>
      <c r="H278" s="29">
        <f t="shared" si="9"/>
        <v>-115.06951944080038</v>
      </c>
    </row>
    <row r="279" spans="1:8" x14ac:dyDescent="0.2">
      <c r="A279" s="6">
        <v>2020</v>
      </c>
      <c r="B279" s="6">
        <v>16</v>
      </c>
      <c r="C279" s="14">
        <v>249</v>
      </c>
      <c r="D279" s="14">
        <v>26</v>
      </c>
      <c r="E279" s="31">
        <f t="shared" si="7"/>
        <v>3063</v>
      </c>
      <c r="F279" s="32">
        <f t="shared" si="8"/>
        <v>48.62247191011236</v>
      </c>
      <c r="G279" s="31">
        <f t="shared" si="6"/>
        <v>3200.6919913509128</v>
      </c>
      <c r="H279" s="29">
        <f t="shared" si="9"/>
        <v>-137.69199135091276</v>
      </c>
    </row>
    <row r="280" spans="1:8" x14ac:dyDescent="0.2">
      <c r="A280" s="6">
        <v>2020</v>
      </c>
      <c r="B280" s="6">
        <v>17</v>
      </c>
      <c r="C280" s="14">
        <v>310</v>
      </c>
      <c r="D280" s="14">
        <v>25</v>
      </c>
      <c r="E280" s="31">
        <f t="shared" si="7"/>
        <v>3022</v>
      </c>
      <c r="F280" s="32">
        <f t="shared" si="8"/>
        <v>48.556130702038175</v>
      </c>
      <c r="G280" s="31">
        <f t="shared" si="6"/>
        <v>3183.2481220529507</v>
      </c>
      <c r="H280" s="29">
        <f t="shared" si="9"/>
        <v>-161.24812205295075</v>
      </c>
    </row>
    <row r="281" spans="1:8" x14ac:dyDescent="0.2">
      <c r="A281" s="6">
        <v>2020</v>
      </c>
      <c r="B281" s="6">
        <v>18</v>
      </c>
      <c r="C281" s="14">
        <v>268</v>
      </c>
      <c r="D281" s="14">
        <v>20</v>
      </c>
      <c r="E281" s="31">
        <f t="shared" si="7"/>
        <v>2988</v>
      </c>
      <c r="F281" s="32">
        <f t="shared" si="8"/>
        <v>48.344107084557628</v>
      </c>
      <c r="G281" s="31">
        <f t="shared" si="6"/>
        <v>3177.5922291375082</v>
      </c>
      <c r="H281" s="29">
        <f t="shared" si="9"/>
        <v>-189.59222913750818</v>
      </c>
    </row>
    <row r="282" spans="1:8" x14ac:dyDescent="0.2">
      <c r="A282" s="6">
        <v>2020</v>
      </c>
      <c r="B282" s="6">
        <v>19</v>
      </c>
      <c r="C282" s="14">
        <v>362</v>
      </c>
      <c r="D282" s="14">
        <v>24</v>
      </c>
      <c r="E282" s="31">
        <f t="shared" si="7"/>
        <v>2952</v>
      </c>
      <c r="F282" s="32">
        <f t="shared" si="8"/>
        <v>48.448709463931174</v>
      </c>
      <c r="G282" s="31">
        <f t="shared" si="6"/>
        <v>3166.0409386014394</v>
      </c>
      <c r="H282" s="29">
        <f t="shared" si="9"/>
        <v>-214.04093860143939</v>
      </c>
    </row>
    <row r="283" spans="1:8" x14ac:dyDescent="0.2">
      <c r="A283" s="6">
        <v>2020</v>
      </c>
      <c r="B283" s="6">
        <v>20</v>
      </c>
      <c r="C283" s="14">
        <v>755</v>
      </c>
      <c r="D283" s="14">
        <v>39</v>
      </c>
      <c r="E283" s="31">
        <f t="shared" si="7"/>
        <v>2942</v>
      </c>
      <c r="F283" s="32">
        <f t="shared" si="8"/>
        <v>48.409638554216869</v>
      </c>
      <c r="G283" s="31">
        <f t="shared" si="6"/>
        <v>3165.4505771556564</v>
      </c>
      <c r="H283" s="29">
        <f t="shared" si="9"/>
        <v>-223.45057715565645</v>
      </c>
    </row>
    <row r="284" spans="1:8" x14ac:dyDescent="0.2">
      <c r="A284" s="6">
        <v>2020</v>
      </c>
      <c r="B284" s="6">
        <v>21</v>
      </c>
      <c r="C284" s="14">
        <v>896</v>
      </c>
      <c r="D284" s="14">
        <v>66</v>
      </c>
      <c r="E284" s="31">
        <f t="shared" si="7"/>
        <v>2939</v>
      </c>
      <c r="F284" s="32">
        <f t="shared" si="8"/>
        <v>48.834010840108398</v>
      </c>
      <c r="G284" s="31">
        <f t="shared" si="6"/>
        <v>3145.2845879957649</v>
      </c>
      <c r="H284" s="29">
        <f t="shared" si="9"/>
        <v>-206.28458799576492</v>
      </c>
    </row>
    <row r="285" spans="1:8" x14ac:dyDescent="0.2">
      <c r="A285" s="6"/>
      <c r="B285" s="6"/>
      <c r="C285" s="14"/>
      <c r="D285" s="14"/>
      <c r="F285" s="32"/>
      <c r="G285" s="32"/>
      <c r="H285" s="29"/>
    </row>
    <row r="287" spans="1:8" x14ac:dyDescent="0.2">
      <c r="H287" s="29"/>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B59"/>
  <sheetViews>
    <sheetView workbookViewId="0">
      <selection activeCell="B13" sqref="B13"/>
    </sheetView>
  </sheetViews>
  <sheetFormatPr baseColWidth="10" defaultRowHeight="12.75" x14ac:dyDescent="0.2"/>
  <cols>
    <col min="1" max="1" width="18.140625" customWidth="1"/>
  </cols>
  <sheetData>
    <row r="1" spans="1:2" x14ac:dyDescent="0.2">
      <c r="A1" t="s">
        <v>86</v>
      </c>
      <c r="B1" t="s">
        <v>24</v>
      </c>
    </row>
    <row r="2" spans="1:2" x14ac:dyDescent="0.2">
      <c r="A2" t="s">
        <v>87</v>
      </c>
      <c r="B2" t="s">
        <v>11</v>
      </c>
    </row>
    <row r="3" spans="1:2" x14ac:dyDescent="0.2">
      <c r="A3" t="s">
        <v>88</v>
      </c>
      <c r="B3" t="s">
        <v>11</v>
      </c>
    </row>
    <row r="4" spans="1:2" x14ac:dyDescent="0.2">
      <c r="A4" t="s">
        <v>89</v>
      </c>
      <c r="B4" t="s">
        <v>11</v>
      </c>
    </row>
    <row r="5" spans="1:2" x14ac:dyDescent="0.2">
      <c r="A5" t="s">
        <v>90</v>
      </c>
      <c r="B5" t="s">
        <v>11</v>
      </c>
    </row>
    <row r="6" spans="1:2" x14ac:dyDescent="0.2">
      <c r="A6" t="s">
        <v>91</v>
      </c>
      <c r="B6" t="s">
        <v>11</v>
      </c>
    </row>
    <row r="7" spans="1:2" x14ac:dyDescent="0.2">
      <c r="A7" t="s">
        <v>54</v>
      </c>
      <c r="B7" t="s">
        <v>11</v>
      </c>
    </row>
    <row r="8" spans="1:2" x14ac:dyDescent="0.2">
      <c r="A8" t="s">
        <v>92</v>
      </c>
      <c r="B8" t="s">
        <v>32</v>
      </c>
    </row>
    <row r="9" spans="1:2" x14ac:dyDescent="0.2">
      <c r="A9" t="s">
        <v>27</v>
      </c>
      <c r="B9" t="s">
        <v>76</v>
      </c>
    </row>
    <row r="10" spans="1:2" x14ac:dyDescent="0.2">
      <c r="A10" t="s">
        <v>93</v>
      </c>
      <c r="B10" t="s">
        <v>76</v>
      </c>
    </row>
    <row r="11" spans="1:2" x14ac:dyDescent="0.2">
      <c r="A11" t="s">
        <v>46</v>
      </c>
      <c r="B11" t="s">
        <v>76</v>
      </c>
    </row>
    <row r="12" spans="1:2" x14ac:dyDescent="0.2">
      <c r="A12" t="s">
        <v>94</v>
      </c>
      <c r="B12" t="s">
        <v>75</v>
      </c>
    </row>
    <row r="13" spans="1:2" x14ac:dyDescent="0.2">
      <c r="A13" t="s">
        <v>95</v>
      </c>
      <c r="B13" t="s">
        <v>75</v>
      </c>
    </row>
    <row r="14" spans="1:2" x14ac:dyDescent="0.2">
      <c r="A14" t="s">
        <v>25</v>
      </c>
      <c r="B14" t="s">
        <v>74</v>
      </c>
    </row>
    <row r="15" spans="1:2" x14ac:dyDescent="0.2">
      <c r="A15" t="s">
        <v>26</v>
      </c>
      <c r="B15" t="s">
        <v>74</v>
      </c>
    </row>
    <row r="16" spans="1:2" x14ac:dyDescent="0.2">
      <c r="A16" t="s">
        <v>96</v>
      </c>
      <c r="B16" t="s">
        <v>74</v>
      </c>
    </row>
    <row r="17" spans="1:2" x14ac:dyDescent="0.2">
      <c r="A17" t="s">
        <v>97</v>
      </c>
      <c r="B17" t="s">
        <v>74</v>
      </c>
    </row>
    <row r="18" spans="1:2" x14ac:dyDescent="0.2">
      <c r="A18" t="s">
        <v>44</v>
      </c>
      <c r="B18" t="s">
        <v>74</v>
      </c>
    </row>
    <row r="19" spans="1:2" x14ac:dyDescent="0.2">
      <c r="A19" t="s">
        <v>45</v>
      </c>
      <c r="B19" t="s">
        <v>74</v>
      </c>
    </row>
    <row r="20" spans="1:2" x14ac:dyDescent="0.2">
      <c r="A20" t="s">
        <v>25</v>
      </c>
      <c r="B20" t="s">
        <v>38</v>
      </c>
    </row>
    <row r="21" spans="1:2" x14ac:dyDescent="0.2">
      <c r="A21" t="s">
        <v>28</v>
      </c>
      <c r="B21" t="s">
        <v>38</v>
      </c>
    </row>
    <row r="22" spans="1:2" x14ac:dyDescent="0.2">
      <c r="A22" t="s">
        <v>29</v>
      </c>
      <c r="B22" t="s">
        <v>38</v>
      </c>
    </row>
    <row r="23" spans="1:2" x14ac:dyDescent="0.2">
      <c r="A23" t="s">
        <v>87</v>
      </c>
      <c r="B23" t="s">
        <v>38</v>
      </c>
    </row>
    <row r="24" spans="1:2" x14ac:dyDescent="0.2">
      <c r="A24" t="s">
        <v>92</v>
      </c>
      <c r="B24" t="s">
        <v>38</v>
      </c>
    </row>
    <row r="25" spans="1:2" x14ac:dyDescent="0.2">
      <c r="A25" t="s">
        <v>93</v>
      </c>
      <c r="B25" t="s">
        <v>38</v>
      </c>
    </row>
    <row r="26" spans="1:2" x14ac:dyDescent="0.2">
      <c r="A26" t="s">
        <v>94</v>
      </c>
      <c r="B26" t="s">
        <v>38</v>
      </c>
    </row>
    <row r="27" spans="1:2" x14ac:dyDescent="0.2">
      <c r="A27" t="s">
        <v>95</v>
      </c>
      <c r="B27" t="s">
        <v>38</v>
      </c>
    </row>
    <row r="28" spans="1:2" x14ac:dyDescent="0.2">
      <c r="A28" t="s">
        <v>88</v>
      </c>
      <c r="B28" t="s">
        <v>38</v>
      </c>
    </row>
    <row r="29" spans="1:2" x14ac:dyDescent="0.2">
      <c r="A29" t="s">
        <v>98</v>
      </c>
      <c r="B29" t="s">
        <v>38</v>
      </c>
    </row>
    <row r="30" spans="1:2" x14ac:dyDescent="0.2">
      <c r="A30" t="s">
        <v>96</v>
      </c>
      <c r="B30" t="s">
        <v>38</v>
      </c>
    </row>
    <row r="31" spans="1:2" x14ac:dyDescent="0.2">
      <c r="A31" t="s">
        <v>97</v>
      </c>
      <c r="B31" t="s">
        <v>38</v>
      </c>
    </row>
    <row r="32" spans="1:2" x14ac:dyDescent="0.2">
      <c r="A32" t="s">
        <v>99</v>
      </c>
      <c r="B32" t="s">
        <v>38</v>
      </c>
    </row>
    <row r="33" spans="1:2" x14ac:dyDescent="0.2">
      <c r="A33" t="s">
        <v>39</v>
      </c>
      <c r="B33" t="s">
        <v>38</v>
      </c>
    </row>
    <row r="34" spans="1:2" x14ac:dyDescent="0.2">
      <c r="A34" t="s">
        <v>100</v>
      </c>
      <c r="B34" t="s">
        <v>38</v>
      </c>
    </row>
    <row r="35" spans="1:2" x14ac:dyDescent="0.2">
      <c r="A35" t="s">
        <v>89</v>
      </c>
      <c r="B35" t="s">
        <v>38</v>
      </c>
    </row>
    <row r="36" spans="1:2" x14ac:dyDescent="0.2">
      <c r="A36" t="s">
        <v>90</v>
      </c>
      <c r="B36" t="s">
        <v>38</v>
      </c>
    </row>
    <row r="37" spans="1:2" x14ac:dyDescent="0.2">
      <c r="A37" t="s">
        <v>44</v>
      </c>
      <c r="B37" t="s">
        <v>38</v>
      </c>
    </row>
    <row r="38" spans="1:2" x14ac:dyDescent="0.2">
      <c r="A38" t="s">
        <v>45</v>
      </c>
      <c r="B38" t="s">
        <v>38</v>
      </c>
    </row>
    <row r="39" spans="1:2" x14ac:dyDescent="0.2">
      <c r="A39" t="s">
        <v>46</v>
      </c>
      <c r="B39" t="s">
        <v>38</v>
      </c>
    </row>
    <row r="40" spans="1:2" x14ac:dyDescent="0.2">
      <c r="A40" t="s">
        <v>91</v>
      </c>
      <c r="B40" t="s">
        <v>38</v>
      </c>
    </row>
    <row r="41" spans="1:2" x14ac:dyDescent="0.2">
      <c r="A41" t="s">
        <v>101</v>
      </c>
      <c r="B41" t="s">
        <v>38</v>
      </c>
    </row>
    <row r="42" spans="1:2" x14ac:dyDescent="0.2">
      <c r="A42" t="s">
        <v>102</v>
      </c>
      <c r="B42" t="s">
        <v>38</v>
      </c>
    </row>
    <row r="43" spans="1:2" x14ac:dyDescent="0.2">
      <c r="A43" t="s">
        <v>50</v>
      </c>
      <c r="B43" t="s">
        <v>38</v>
      </c>
    </row>
    <row r="44" spans="1:2" x14ac:dyDescent="0.2">
      <c r="A44" t="s">
        <v>103</v>
      </c>
      <c r="B44" t="s">
        <v>38</v>
      </c>
    </row>
    <row r="45" spans="1:2" x14ac:dyDescent="0.2">
      <c r="A45" t="s">
        <v>54</v>
      </c>
      <c r="B45" t="s">
        <v>38</v>
      </c>
    </row>
    <row r="46" spans="1:2" x14ac:dyDescent="0.2">
      <c r="A46" t="s">
        <v>104</v>
      </c>
      <c r="B46" t="s">
        <v>38</v>
      </c>
    </row>
    <row r="47" spans="1:2" x14ac:dyDescent="0.2">
      <c r="A47" t="s">
        <v>105</v>
      </c>
      <c r="B47" t="s">
        <v>38</v>
      </c>
    </row>
    <row r="48" spans="1:2" x14ac:dyDescent="0.2">
      <c r="A48" t="s">
        <v>99</v>
      </c>
      <c r="B48" t="s">
        <v>73</v>
      </c>
    </row>
    <row r="49" spans="1:2" x14ac:dyDescent="0.2">
      <c r="A49" t="s">
        <v>39</v>
      </c>
      <c r="B49" t="s">
        <v>73</v>
      </c>
    </row>
    <row r="50" spans="1:2" x14ac:dyDescent="0.2">
      <c r="A50" t="s">
        <v>100</v>
      </c>
      <c r="B50" t="s">
        <v>73</v>
      </c>
    </row>
    <row r="51" spans="1:2" x14ac:dyDescent="0.2">
      <c r="A51" t="s">
        <v>101</v>
      </c>
      <c r="B51" t="s">
        <v>73</v>
      </c>
    </row>
    <row r="52" spans="1:2" x14ac:dyDescent="0.2">
      <c r="A52" t="s">
        <v>102</v>
      </c>
      <c r="B52" t="s">
        <v>73</v>
      </c>
    </row>
    <row r="53" spans="1:2" x14ac:dyDescent="0.2">
      <c r="A53" t="s">
        <v>28</v>
      </c>
      <c r="B53" t="s">
        <v>72</v>
      </c>
    </row>
    <row r="54" spans="1:2" x14ac:dyDescent="0.2">
      <c r="A54" t="s">
        <v>29</v>
      </c>
      <c r="B54" t="s">
        <v>72</v>
      </c>
    </row>
    <row r="55" spans="1:2" x14ac:dyDescent="0.2">
      <c r="A55" t="s">
        <v>50</v>
      </c>
      <c r="B55" t="s">
        <v>72</v>
      </c>
    </row>
    <row r="56" spans="1:2" x14ac:dyDescent="0.2">
      <c r="A56" t="s">
        <v>103</v>
      </c>
      <c r="B56" t="s">
        <v>72</v>
      </c>
    </row>
    <row r="57" spans="1:2" x14ac:dyDescent="0.2">
      <c r="A57" t="s">
        <v>104</v>
      </c>
      <c r="B57" t="s">
        <v>71</v>
      </c>
    </row>
    <row r="58" spans="1:2" x14ac:dyDescent="0.2">
      <c r="A58" t="s">
        <v>105</v>
      </c>
      <c r="B58" t="s">
        <v>70</v>
      </c>
    </row>
    <row r="59" spans="1:2" x14ac:dyDescent="0.2">
      <c r="A59" t="s">
        <v>52</v>
      </c>
      <c r="B59" t="s">
        <v>69</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H66"/>
  <sheetViews>
    <sheetView workbookViewId="0">
      <selection activeCell="J64" sqref="J64"/>
    </sheetView>
  </sheetViews>
  <sheetFormatPr baseColWidth="10" defaultRowHeight="12.75" x14ac:dyDescent="0.2"/>
  <sheetData>
    <row r="1" spans="1:8" x14ac:dyDescent="0.2">
      <c r="B1" s="35"/>
      <c r="C1" s="35"/>
      <c r="D1" s="36" t="s">
        <v>117</v>
      </c>
      <c r="E1" s="36" t="s">
        <v>140</v>
      </c>
      <c r="F1" s="36" t="s">
        <v>119</v>
      </c>
      <c r="G1" s="36" t="s">
        <v>141</v>
      </c>
      <c r="H1" s="36">
        <v>2019</v>
      </c>
    </row>
    <row r="2" spans="1:8" x14ac:dyDescent="0.2">
      <c r="A2">
        <v>2015</v>
      </c>
      <c r="B2" s="37" t="s">
        <v>128</v>
      </c>
      <c r="C2" s="41">
        <v>42005</v>
      </c>
      <c r="D2" s="38">
        <v>262</v>
      </c>
      <c r="F2" s="38">
        <v>262</v>
      </c>
    </row>
    <row r="3" spans="1:8" x14ac:dyDescent="0.2">
      <c r="A3">
        <v>2015</v>
      </c>
      <c r="B3" s="37" t="s">
        <v>129</v>
      </c>
      <c r="C3" s="40">
        <v>42036</v>
      </c>
      <c r="D3" s="39">
        <v>235</v>
      </c>
      <c r="F3" s="39">
        <v>235</v>
      </c>
    </row>
    <row r="4" spans="1:8" x14ac:dyDescent="0.2">
      <c r="A4">
        <v>2015</v>
      </c>
      <c r="B4" s="37" t="s">
        <v>130</v>
      </c>
      <c r="C4" s="40">
        <v>42064</v>
      </c>
      <c r="D4" s="38">
        <v>219</v>
      </c>
      <c r="F4" s="38">
        <v>219</v>
      </c>
    </row>
    <row r="5" spans="1:8" x14ac:dyDescent="0.2">
      <c r="A5">
        <v>2015</v>
      </c>
      <c r="B5" s="37" t="s">
        <v>131</v>
      </c>
      <c r="C5" s="41">
        <v>42095</v>
      </c>
      <c r="D5" s="39">
        <v>258</v>
      </c>
      <c r="F5" s="39">
        <v>258</v>
      </c>
    </row>
    <row r="6" spans="1:8" x14ac:dyDescent="0.2">
      <c r="A6">
        <v>2015</v>
      </c>
      <c r="B6" s="37" t="s">
        <v>132</v>
      </c>
      <c r="C6" s="40">
        <v>42125</v>
      </c>
      <c r="D6" s="38">
        <v>267</v>
      </c>
      <c r="F6" s="38">
        <v>267</v>
      </c>
    </row>
    <row r="7" spans="1:8" x14ac:dyDescent="0.2">
      <c r="A7">
        <v>2015</v>
      </c>
      <c r="B7" s="37" t="s">
        <v>133</v>
      </c>
      <c r="C7" s="40">
        <v>42156</v>
      </c>
      <c r="D7" s="39">
        <v>299</v>
      </c>
      <c r="F7" s="39">
        <v>299</v>
      </c>
    </row>
    <row r="8" spans="1:8" x14ac:dyDescent="0.2">
      <c r="A8">
        <v>2015</v>
      </c>
      <c r="B8" s="37" t="s">
        <v>134</v>
      </c>
      <c r="C8" s="41">
        <v>42186</v>
      </c>
      <c r="D8" s="38">
        <v>353</v>
      </c>
      <c r="F8" s="38">
        <v>353</v>
      </c>
    </row>
    <row r="9" spans="1:8" x14ac:dyDescent="0.2">
      <c r="A9">
        <v>2015</v>
      </c>
      <c r="B9" s="37" t="s">
        <v>135</v>
      </c>
      <c r="C9" s="40">
        <v>42217</v>
      </c>
      <c r="D9" s="39">
        <v>332</v>
      </c>
      <c r="F9" s="39">
        <v>332</v>
      </c>
    </row>
    <row r="10" spans="1:8" x14ac:dyDescent="0.2">
      <c r="A10">
        <v>2015</v>
      </c>
      <c r="B10" s="37" t="s">
        <v>136</v>
      </c>
      <c r="C10" s="40">
        <v>42248</v>
      </c>
      <c r="D10" s="38">
        <v>257</v>
      </c>
      <c r="F10" s="38">
        <v>257</v>
      </c>
    </row>
    <row r="11" spans="1:8" x14ac:dyDescent="0.2">
      <c r="A11">
        <v>2015</v>
      </c>
      <c r="B11" s="37" t="s">
        <v>137</v>
      </c>
      <c r="C11" s="41">
        <v>42278</v>
      </c>
      <c r="D11" s="39">
        <v>378</v>
      </c>
      <c r="F11" s="39">
        <v>378</v>
      </c>
    </row>
    <row r="12" spans="1:8" x14ac:dyDescent="0.2">
      <c r="A12">
        <v>2015</v>
      </c>
      <c r="B12" s="37" t="s">
        <v>138</v>
      </c>
      <c r="C12" s="40">
        <v>42309</v>
      </c>
      <c r="D12" s="38">
        <v>296</v>
      </c>
      <c r="F12" s="38">
        <v>296</v>
      </c>
    </row>
    <row r="13" spans="1:8" x14ac:dyDescent="0.2">
      <c r="A13">
        <v>2015</v>
      </c>
      <c r="B13" s="37" t="s">
        <v>139</v>
      </c>
      <c r="C13" s="40">
        <v>42339</v>
      </c>
      <c r="D13" s="39">
        <v>305</v>
      </c>
      <c r="E13">
        <f>SUM(D2:D13)</f>
        <v>3461</v>
      </c>
      <c r="F13" s="39">
        <v>305</v>
      </c>
      <c r="G13">
        <f>SUM(F2:F13)</f>
        <v>3461</v>
      </c>
    </row>
    <row r="14" spans="1:8" x14ac:dyDescent="0.2">
      <c r="A14">
        <v>2016</v>
      </c>
      <c r="B14" s="37" t="s">
        <v>128</v>
      </c>
      <c r="C14" s="41">
        <v>42370</v>
      </c>
      <c r="D14" s="38">
        <v>236</v>
      </c>
      <c r="E14">
        <f t="shared" ref="E14:E66" si="0">SUM(D3:D14)</f>
        <v>3435</v>
      </c>
      <c r="F14" s="38">
        <v>236</v>
      </c>
      <c r="G14">
        <f t="shared" ref="G14:G66" si="1">SUM(F3:F14)</f>
        <v>3435</v>
      </c>
    </row>
    <row r="15" spans="1:8" x14ac:dyDescent="0.2">
      <c r="A15">
        <v>2016</v>
      </c>
      <c r="B15" s="37" t="s">
        <v>129</v>
      </c>
      <c r="C15" s="40">
        <v>42401</v>
      </c>
      <c r="D15" s="39">
        <v>263</v>
      </c>
      <c r="E15">
        <f t="shared" si="0"/>
        <v>3463</v>
      </c>
      <c r="F15" s="39">
        <v>263</v>
      </c>
      <c r="G15">
        <f t="shared" si="1"/>
        <v>3463</v>
      </c>
    </row>
    <row r="16" spans="1:8" x14ac:dyDescent="0.2">
      <c r="A16">
        <v>2016</v>
      </c>
      <c r="B16" s="37" t="s">
        <v>130</v>
      </c>
      <c r="C16" s="40">
        <v>42430</v>
      </c>
      <c r="D16" s="38">
        <v>255</v>
      </c>
      <c r="E16">
        <f t="shared" si="0"/>
        <v>3499</v>
      </c>
      <c r="F16" s="38">
        <v>255</v>
      </c>
      <c r="G16">
        <f t="shared" si="1"/>
        <v>3499</v>
      </c>
    </row>
    <row r="17" spans="1:7" x14ac:dyDescent="0.2">
      <c r="A17">
        <v>2016</v>
      </c>
      <c r="B17" s="37" t="s">
        <v>131</v>
      </c>
      <c r="C17" s="41">
        <v>42461</v>
      </c>
      <c r="D17" s="39">
        <v>243</v>
      </c>
      <c r="E17">
        <f t="shared" si="0"/>
        <v>3484</v>
      </c>
      <c r="F17" s="39">
        <v>243</v>
      </c>
      <c r="G17">
        <f t="shared" si="1"/>
        <v>3484</v>
      </c>
    </row>
    <row r="18" spans="1:7" x14ac:dyDescent="0.2">
      <c r="A18">
        <v>2016</v>
      </c>
      <c r="B18" s="37" t="s">
        <v>132</v>
      </c>
      <c r="C18" s="40">
        <v>42491</v>
      </c>
      <c r="D18" s="38">
        <v>294</v>
      </c>
      <c r="E18">
        <f t="shared" si="0"/>
        <v>3511</v>
      </c>
      <c r="F18" s="38">
        <v>294</v>
      </c>
      <c r="G18">
        <f t="shared" si="1"/>
        <v>3511</v>
      </c>
    </row>
    <row r="19" spans="1:7" x14ac:dyDescent="0.2">
      <c r="A19">
        <v>2016</v>
      </c>
      <c r="B19" s="37" t="s">
        <v>133</v>
      </c>
      <c r="C19" s="40">
        <v>42522</v>
      </c>
      <c r="D19" s="39">
        <v>285</v>
      </c>
      <c r="E19">
        <f t="shared" si="0"/>
        <v>3497</v>
      </c>
      <c r="F19" s="39">
        <v>285</v>
      </c>
      <c r="G19">
        <f t="shared" si="1"/>
        <v>3497</v>
      </c>
    </row>
    <row r="20" spans="1:7" x14ac:dyDescent="0.2">
      <c r="A20">
        <v>2016</v>
      </c>
      <c r="B20" s="37" t="s">
        <v>134</v>
      </c>
      <c r="C20" s="41">
        <v>42552</v>
      </c>
      <c r="D20" s="38">
        <v>356</v>
      </c>
      <c r="E20">
        <f t="shared" si="0"/>
        <v>3500</v>
      </c>
      <c r="F20" s="38">
        <v>356</v>
      </c>
      <c r="G20">
        <f t="shared" si="1"/>
        <v>3500</v>
      </c>
    </row>
    <row r="21" spans="1:7" x14ac:dyDescent="0.2">
      <c r="A21">
        <v>2016</v>
      </c>
      <c r="B21" s="37" t="s">
        <v>135</v>
      </c>
      <c r="C21" s="40">
        <v>42583</v>
      </c>
      <c r="D21" s="39">
        <v>301</v>
      </c>
      <c r="E21">
        <f t="shared" si="0"/>
        <v>3469</v>
      </c>
      <c r="F21" s="39">
        <v>301</v>
      </c>
      <c r="G21">
        <f t="shared" si="1"/>
        <v>3469</v>
      </c>
    </row>
    <row r="22" spans="1:7" x14ac:dyDescent="0.2">
      <c r="A22">
        <v>2016</v>
      </c>
      <c r="B22" s="37" t="s">
        <v>136</v>
      </c>
      <c r="C22" s="40">
        <v>42614</v>
      </c>
      <c r="D22" s="38">
        <v>334</v>
      </c>
      <c r="E22">
        <f t="shared" si="0"/>
        <v>3546</v>
      </c>
      <c r="F22" s="38">
        <v>334</v>
      </c>
      <c r="G22">
        <f t="shared" si="1"/>
        <v>3546</v>
      </c>
    </row>
    <row r="23" spans="1:7" x14ac:dyDescent="0.2">
      <c r="A23">
        <v>2016</v>
      </c>
      <c r="B23" s="37" t="s">
        <v>137</v>
      </c>
      <c r="C23" s="41">
        <v>42644</v>
      </c>
      <c r="D23" s="39">
        <v>315</v>
      </c>
      <c r="E23">
        <f t="shared" si="0"/>
        <v>3483</v>
      </c>
      <c r="F23" s="39">
        <v>315</v>
      </c>
      <c r="G23">
        <f t="shared" si="1"/>
        <v>3483</v>
      </c>
    </row>
    <row r="24" spans="1:7" x14ac:dyDescent="0.2">
      <c r="A24">
        <v>2016</v>
      </c>
      <c r="B24" s="37" t="s">
        <v>138</v>
      </c>
      <c r="C24" s="40">
        <v>42675</v>
      </c>
      <c r="D24" s="38">
        <v>258</v>
      </c>
      <c r="E24">
        <f t="shared" si="0"/>
        <v>3445</v>
      </c>
      <c r="F24" s="38">
        <v>258</v>
      </c>
      <c r="G24">
        <f t="shared" si="1"/>
        <v>3445</v>
      </c>
    </row>
    <row r="25" spans="1:7" x14ac:dyDescent="0.2">
      <c r="A25">
        <v>2016</v>
      </c>
      <c r="B25" s="37" t="s">
        <v>139</v>
      </c>
      <c r="C25" s="40">
        <v>42705</v>
      </c>
      <c r="D25" s="39">
        <v>337</v>
      </c>
      <c r="E25">
        <f t="shared" si="0"/>
        <v>3477</v>
      </c>
      <c r="F25" s="39">
        <v>337</v>
      </c>
      <c r="G25">
        <f t="shared" si="1"/>
        <v>3477</v>
      </c>
    </row>
    <row r="26" spans="1:7" x14ac:dyDescent="0.2">
      <c r="A26">
        <v>2017</v>
      </c>
      <c r="B26" s="37" t="s">
        <v>128</v>
      </c>
      <c r="C26" s="41">
        <v>42736</v>
      </c>
      <c r="D26" s="38">
        <v>255</v>
      </c>
      <c r="E26">
        <f t="shared" si="0"/>
        <v>3496</v>
      </c>
      <c r="F26" s="38">
        <v>255</v>
      </c>
      <c r="G26">
        <f t="shared" si="1"/>
        <v>3496</v>
      </c>
    </row>
    <row r="27" spans="1:7" x14ac:dyDescent="0.2">
      <c r="A27">
        <v>2017</v>
      </c>
      <c r="B27" s="37" t="s">
        <v>129</v>
      </c>
      <c r="C27" s="40">
        <v>42767</v>
      </c>
      <c r="D27" s="39">
        <v>204</v>
      </c>
      <c r="E27">
        <f t="shared" si="0"/>
        <v>3437</v>
      </c>
      <c r="F27" s="39">
        <v>204</v>
      </c>
      <c r="G27">
        <f t="shared" si="1"/>
        <v>3437</v>
      </c>
    </row>
    <row r="28" spans="1:7" x14ac:dyDescent="0.2">
      <c r="A28">
        <v>2017</v>
      </c>
      <c r="B28" s="37" t="s">
        <v>130</v>
      </c>
      <c r="C28" s="40">
        <v>42795</v>
      </c>
      <c r="D28" s="38">
        <v>267</v>
      </c>
      <c r="E28">
        <f t="shared" si="0"/>
        <v>3449</v>
      </c>
      <c r="F28" s="38">
        <v>267</v>
      </c>
      <c r="G28">
        <f t="shared" si="1"/>
        <v>3449</v>
      </c>
    </row>
    <row r="29" spans="1:7" x14ac:dyDescent="0.2">
      <c r="A29">
        <v>2017</v>
      </c>
      <c r="B29" s="37" t="s">
        <v>131</v>
      </c>
      <c r="C29" s="41">
        <v>42826</v>
      </c>
      <c r="D29" s="39">
        <v>281</v>
      </c>
      <c r="E29">
        <f t="shared" si="0"/>
        <v>3487</v>
      </c>
      <c r="F29" s="39">
        <v>281</v>
      </c>
      <c r="G29">
        <f t="shared" si="1"/>
        <v>3487</v>
      </c>
    </row>
    <row r="30" spans="1:7" x14ac:dyDescent="0.2">
      <c r="A30">
        <v>2017</v>
      </c>
      <c r="B30" s="37" t="s">
        <v>132</v>
      </c>
      <c r="C30" s="40">
        <v>42856</v>
      </c>
      <c r="D30" s="38">
        <v>297</v>
      </c>
      <c r="E30">
        <f t="shared" si="0"/>
        <v>3490</v>
      </c>
      <c r="F30" s="38">
        <v>297</v>
      </c>
      <c r="G30">
        <f t="shared" si="1"/>
        <v>3490</v>
      </c>
    </row>
    <row r="31" spans="1:7" x14ac:dyDescent="0.2">
      <c r="A31">
        <v>2017</v>
      </c>
      <c r="B31" s="37" t="s">
        <v>133</v>
      </c>
      <c r="C31" s="40">
        <v>42887</v>
      </c>
      <c r="D31" s="39">
        <v>324</v>
      </c>
      <c r="E31">
        <f t="shared" si="0"/>
        <v>3529</v>
      </c>
      <c r="F31" s="39">
        <v>324</v>
      </c>
      <c r="G31">
        <f t="shared" si="1"/>
        <v>3529</v>
      </c>
    </row>
    <row r="32" spans="1:7" x14ac:dyDescent="0.2">
      <c r="A32">
        <v>2017</v>
      </c>
      <c r="B32" s="37" t="s">
        <v>134</v>
      </c>
      <c r="C32" s="41">
        <v>42917</v>
      </c>
      <c r="D32" s="38">
        <v>343</v>
      </c>
      <c r="E32">
        <f t="shared" si="0"/>
        <v>3516</v>
      </c>
      <c r="F32" s="38">
        <v>343</v>
      </c>
      <c r="G32">
        <f t="shared" si="1"/>
        <v>3516</v>
      </c>
    </row>
    <row r="33" spans="1:7" x14ac:dyDescent="0.2">
      <c r="A33">
        <v>2017</v>
      </c>
      <c r="B33" s="37" t="s">
        <v>135</v>
      </c>
      <c r="C33" s="40">
        <v>42948</v>
      </c>
      <c r="D33" s="39">
        <v>297</v>
      </c>
      <c r="E33">
        <f t="shared" si="0"/>
        <v>3512</v>
      </c>
      <c r="F33" s="39">
        <v>297</v>
      </c>
      <c r="G33">
        <f t="shared" si="1"/>
        <v>3512</v>
      </c>
    </row>
    <row r="34" spans="1:7" x14ac:dyDescent="0.2">
      <c r="A34">
        <v>2017</v>
      </c>
      <c r="B34" s="37" t="s">
        <v>136</v>
      </c>
      <c r="C34" s="40">
        <v>42979</v>
      </c>
      <c r="D34" s="38">
        <v>297</v>
      </c>
      <c r="E34">
        <f t="shared" si="0"/>
        <v>3475</v>
      </c>
      <c r="F34" s="38">
        <v>297</v>
      </c>
      <c r="G34">
        <f t="shared" si="1"/>
        <v>3475</v>
      </c>
    </row>
    <row r="35" spans="1:7" x14ac:dyDescent="0.2">
      <c r="A35">
        <v>2017</v>
      </c>
      <c r="B35" s="37" t="s">
        <v>137</v>
      </c>
      <c r="C35" s="41">
        <v>43009</v>
      </c>
      <c r="D35" s="39">
        <v>319</v>
      </c>
      <c r="E35">
        <f t="shared" si="0"/>
        <v>3479</v>
      </c>
      <c r="F35" s="39">
        <v>319</v>
      </c>
      <c r="G35">
        <f t="shared" si="1"/>
        <v>3479</v>
      </c>
    </row>
    <row r="36" spans="1:7" x14ac:dyDescent="0.2">
      <c r="A36">
        <v>2017</v>
      </c>
      <c r="B36" s="37" t="s">
        <v>138</v>
      </c>
      <c r="C36" s="40">
        <v>43040</v>
      </c>
      <c r="D36" s="38">
        <v>272</v>
      </c>
      <c r="E36">
        <f t="shared" si="0"/>
        <v>3493</v>
      </c>
      <c r="F36" s="38">
        <v>272</v>
      </c>
      <c r="G36">
        <f t="shared" si="1"/>
        <v>3493</v>
      </c>
    </row>
    <row r="37" spans="1:7" x14ac:dyDescent="0.2">
      <c r="A37">
        <v>2017</v>
      </c>
      <c r="B37" s="37" t="s">
        <v>139</v>
      </c>
      <c r="C37" s="40">
        <v>43070</v>
      </c>
      <c r="D37" s="39">
        <v>292</v>
      </c>
      <c r="E37">
        <f t="shared" si="0"/>
        <v>3448</v>
      </c>
      <c r="F37" s="39">
        <v>292</v>
      </c>
      <c r="G37">
        <f t="shared" si="1"/>
        <v>3448</v>
      </c>
    </row>
    <row r="38" spans="1:7" x14ac:dyDescent="0.2">
      <c r="A38">
        <v>2018</v>
      </c>
      <c r="B38" s="37" t="s">
        <v>128</v>
      </c>
      <c r="C38" s="41">
        <v>43101</v>
      </c>
      <c r="D38" s="38">
        <v>229</v>
      </c>
      <c r="E38">
        <f t="shared" si="0"/>
        <v>3422</v>
      </c>
      <c r="F38" s="38">
        <v>229</v>
      </c>
      <c r="G38">
        <f t="shared" si="1"/>
        <v>3422</v>
      </c>
    </row>
    <row r="39" spans="1:7" x14ac:dyDescent="0.2">
      <c r="A39">
        <v>2018</v>
      </c>
      <c r="B39" s="37" t="s">
        <v>129</v>
      </c>
      <c r="C39" s="40">
        <v>43132</v>
      </c>
      <c r="D39" s="39">
        <v>218</v>
      </c>
      <c r="E39">
        <f t="shared" si="0"/>
        <v>3436</v>
      </c>
      <c r="F39" s="39">
        <v>218</v>
      </c>
      <c r="G39">
        <f t="shared" si="1"/>
        <v>3436</v>
      </c>
    </row>
    <row r="40" spans="1:7" x14ac:dyDescent="0.2">
      <c r="A40">
        <v>2018</v>
      </c>
      <c r="B40" s="37" t="s">
        <v>130</v>
      </c>
      <c r="C40" s="40">
        <v>43160</v>
      </c>
      <c r="D40" s="38">
        <v>235</v>
      </c>
      <c r="E40">
        <f t="shared" si="0"/>
        <v>3404</v>
      </c>
      <c r="F40" s="38">
        <v>235</v>
      </c>
      <c r="G40">
        <f t="shared" si="1"/>
        <v>3404</v>
      </c>
    </row>
    <row r="41" spans="1:7" x14ac:dyDescent="0.2">
      <c r="A41">
        <v>2018</v>
      </c>
      <c r="B41" s="37" t="s">
        <v>131</v>
      </c>
      <c r="C41" s="41">
        <v>43191</v>
      </c>
      <c r="D41" s="39">
        <v>284</v>
      </c>
      <c r="E41">
        <f t="shared" si="0"/>
        <v>3407</v>
      </c>
      <c r="F41" s="39">
        <v>284</v>
      </c>
      <c r="G41">
        <f t="shared" si="1"/>
        <v>3407</v>
      </c>
    </row>
    <row r="42" spans="1:7" x14ac:dyDescent="0.2">
      <c r="A42">
        <v>2018</v>
      </c>
      <c r="B42" s="37" t="s">
        <v>132</v>
      </c>
      <c r="C42" s="40">
        <v>43221</v>
      </c>
      <c r="D42" s="38">
        <v>268</v>
      </c>
      <c r="E42">
        <f t="shared" si="0"/>
        <v>3378</v>
      </c>
      <c r="F42" s="38">
        <v>268</v>
      </c>
      <c r="G42">
        <f t="shared" si="1"/>
        <v>3378</v>
      </c>
    </row>
    <row r="43" spans="1:7" x14ac:dyDescent="0.2">
      <c r="A43">
        <v>2018</v>
      </c>
      <c r="B43" s="37" t="s">
        <v>133</v>
      </c>
      <c r="C43" s="40">
        <v>43252</v>
      </c>
      <c r="D43" s="39">
        <v>290</v>
      </c>
      <c r="E43">
        <f t="shared" si="0"/>
        <v>3344</v>
      </c>
      <c r="F43" s="39">
        <v>290</v>
      </c>
      <c r="G43">
        <f t="shared" si="1"/>
        <v>3344</v>
      </c>
    </row>
    <row r="44" spans="1:7" x14ac:dyDescent="0.2">
      <c r="A44">
        <v>2018</v>
      </c>
      <c r="B44" s="37" t="s">
        <v>134</v>
      </c>
      <c r="C44" s="41">
        <v>43282</v>
      </c>
      <c r="D44" s="38">
        <v>328</v>
      </c>
      <c r="E44">
        <f t="shared" si="0"/>
        <v>3329</v>
      </c>
      <c r="F44" s="38">
        <v>328</v>
      </c>
      <c r="G44">
        <f t="shared" si="1"/>
        <v>3329</v>
      </c>
    </row>
    <row r="45" spans="1:7" x14ac:dyDescent="0.2">
      <c r="A45">
        <v>2018</v>
      </c>
      <c r="B45" s="37" t="s">
        <v>135</v>
      </c>
      <c r="C45" s="40">
        <v>43313</v>
      </c>
      <c r="D45" s="39">
        <v>246</v>
      </c>
      <c r="E45">
        <f t="shared" si="0"/>
        <v>3278</v>
      </c>
      <c r="F45" s="39">
        <v>246</v>
      </c>
      <c r="G45">
        <f t="shared" si="1"/>
        <v>3278</v>
      </c>
    </row>
    <row r="46" spans="1:7" x14ac:dyDescent="0.2">
      <c r="A46">
        <v>2018</v>
      </c>
      <c r="B46" s="37" t="s">
        <v>136</v>
      </c>
      <c r="C46" s="40">
        <v>43344</v>
      </c>
      <c r="D46" s="38">
        <v>322</v>
      </c>
      <c r="E46">
        <f t="shared" si="0"/>
        <v>3303</v>
      </c>
      <c r="F46" s="38">
        <v>322</v>
      </c>
      <c r="G46">
        <f t="shared" si="1"/>
        <v>3303</v>
      </c>
    </row>
    <row r="47" spans="1:7" x14ac:dyDescent="0.2">
      <c r="A47">
        <v>2018</v>
      </c>
      <c r="B47" s="37" t="s">
        <v>137</v>
      </c>
      <c r="C47" s="41">
        <v>43374</v>
      </c>
      <c r="D47" s="39">
        <v>274</v>
      </c>
      <c r="E47">
        <f t="shared" si="0"/>
        <v>3258</v>
      </c>
      <c r="F47" s="39">
        <v>274</v>
      </c>
      <c r="G47">
        <f t="shared" si="1"/>
        <v>3258</v>
      </c>
    </row>
    <row r="48" spans="1:7" x14ac:dyDescent="0.2">
      <c r="A48">
        <v>2018</v>
      </c>
      <c r="B48" s="37" t="s">
        <v>138</v>
      </c>
      <c r="C48" s="40">
        <v>43405</v>
      </c>
      <c r="D48" s="38">
        <v>268</v>
      </c>
      <c r="E48">
        <f t="shared" si="0"/>
        <v>3254</v>
      </c>
      <c r="F48" s="38">
        <v>268</v>
      </c>
      <c r="G48">
        <f t="shared" si="1"/>
        <v>3254</v>
      </c>
    </row>
    <row r="49" spans="1:7" x14ac:dyDescent="0.2">
      <c r="A49">
        <v>2018</v>
      </c>
      <c r="B49" s="37" t="s">
        <v>139</v>
      </c>
      <c r="C49" s="40">
        <v>43435</v>
      </c>
      <c r="D49" s="39">
        <v>286</v>
      </c>
      <c r="E49">
        <f t="shared" si="0"/>
        <v>3248</v>
      </c>
      <c r="F49" s="39">
        <v>286</v>
      </c>
      <c r="G49">
        <f t="shared" si="1"/>
        <v>3248</v>
      </c>
    </row>
    <row r="50" spans="1:7" x14ac:dyDescent="0.2">
      <c r="A50">
        <v>2019</v>
      </c>
      <c r="B50" s="37" t="s">
        <v>128</v>
      </c>
      <c r="C50" s="41">
        <v>43466</v>
      </c>
      <c r="D50" s="38">
        <v>239</v>
      </c>
      <c r="E50">
        <f t="shared" si="0"/>
        <v>3258</v>
      </c>
      <c r="F50" s="38">
        <v>239</v>
      </c>
      <c r="G50" s="42">
        <f t="shared" si="1"/>
        <v>3258</v>
      </c>
    </row>
    <row r="51" spans="1:7" x14ac:dyDescent="0.2">
      <c r="A51">
        <v>2019</v>
      </c>
      <c r="B51" s="37" t="s">
        <v>129</v>
      </c>
      <c r="C51" s="40">
        <v>43497</v>
      </c>
      <c r="D51" s="39">
        <v>254</v>
      </c>
      <c r="E51">
        <f t="shared" si="0"/>
        <v>3294</v>
      </c>
      <c r="F51" s="39">
        <v>254</v>
      </c>
      <c r="G51">
        <f t="shared" si="1"/>
        <v>3294</v>
      </c>
    </row>
    <row r="52" spans="1:7" x14ac:dyDescent="0.2">
      <c r="A52">
        <v>2019</v>
      </c>
      <c r="B52" s="37" t="s">
        <v>130</v>
      </c>
      <c r="C52" s="40">
        <v>43525</v>
      </c>
      <c r="D52" s="38">
        <v>255</v>
      </c>
      <c r="E52">
        <f t="shared" si="0"/>
        <v>3314</v>
      </c>
      <c r="F52" s="38">
        <v>255</v>
      </c>
      <c r="G52">
        <f t="shared" si="1"/>
        <v>3314</v>
      </c>
    </row>
    <row r="53" spans="1:7" x14ac:dyDescent="0.2">
      <c r="A53">
        <v>2019</v>
      </c>
      <c r="B53" s="37" t="s">
        <v>131</v>
      </c>
      <c r="C53" s="41">
        <v>43556</v>
      </c>
      <c r="D53" s="39">
        <v>235</v>
      </c>
      <c r="E53">
        <f t="shared" si="0"/>
        <v>3265</v>
      </c>
      <c r="F53" s="39">
        <v>235</v>
      </c>
      <c r="G53">
        <f t="shared" si="1"/>
        <v>3265</v>
      </c>
    </row>
    <row r="54" spans="1:7" x14ac:dyDescent="0.2">
      <c r="A54">
        <v>2019</v>
      </c>
      <c r="B54" s="37" t="s">
        <v>132</v>
      </c>
      <c r="C54" s="40">
        <v>43586</v>
      </c>
      <c r="D54" s="38">
        <v>243</v>
      </c>
      <c r="E54">
        <f t="shared" si="0"/>
        <v>3240</v>
      </c>
      <c r="F54" s="38">
        <v>243</v>
      </c>
      <c r="G54">
        <f t="shared" si="1"/>
        <v>3240</v>
      </c>
    </row>
    <row r="55" spans="1:7" x14ac:dyDescent="0.2">
      <c r="A55">
        <v>2019</v>
      </c>
      <c r="B55" s="37" t="s">
        <v>133</v>
      </c>
      <c r="C55" s="40">
        <v>43617</v>
      </c>
      <c r="D55" s="39">
        <v>292</v>
      </c>
      <c r="E55">
        <f t="shared" si="0"/>
        <v>3242</v>
      </c>
      <c r="F55" s="39">
        <v>292</v>
      </c>
      <c r="G55">
        <f t="shared" si="1"/>
        <v>3242</v>
      </c>
    </row>
    <row r="56" spans="1:7" x14ac:dyDescent="0.2">
      <c r="A56">
        <v>2019</v>
      </c>
      <c r="B56" s="37" t="s">
        <v>134</v>
      </c>
      <c r="C56" s="41">
        <v>43647</v>
      </c>
      <c r="D56" s="38">
        <v>328</v>
      </c>
      <c r="E56">
        <f t="shared" si="0"/>
        <v>3242</v>
      </c>
      <c r="F56" s="38">
        <v>328</v>
      </c>
      <c r="G56">
        <f t="shared" si="1"/>
        <v>3242</v>
      </c>
    </row>
    <row r="57" spans="1:7" x14ac:dyDescent="0.2">
      <c r="A57">
        <v>2019</v>
      </c>
      <c r="B57" s="37" t="s">
        <v>135</v>
      </c>
      <c r="C57" s="40">
        <v>43678</v>
      </c>
      <c r="D57" s="39">
        <v>290</v>
      </c>
      <c r="E57">
        <f t="shared" si="0"/>
        <v>3286</v>
      </c>
      <c r="F57" s="39">
        <v>290</v>
      </c>
      <c r="G57">
        <f t="shared" si="1"/>
        <v>3286</v>
      </c>
    </row>
    <row r="58" spans="1:7" x14ac:dyDescent="0.2">
      <c r="A58">
        <v>2019</v>
      </c>
      <c r="B58" s="37" t="s">
        <v>136</v>
      </c>
      <c r="C58" s="40">
        <v>43709</v>
      </c>
      <c r="D58" s="38">
        <v>310</v>
      </c>
      <c r="E58">
        <f t="shared" si="0"/>
        <v>3274</v>
      </c>
      <c r="F58" s="38">
        <v>310</v>
      </c>
      <c r="G58">
        <f t="shared" si="1"/>
        <v>3274</v>
      </c>
    </row>
    <row r="59" spans="1:7" x14ac:dyDescent="0.2">
      <c r="A59">
        <v>2019</v>
      </c>
      <c r="B59" s="37" t="s">
        <v>137</v>
      </c>
      <c r="C59" s="41">
        <v>43739</v>
      </c>
      <c r="D59" s="39">
        <v>257</v>
      </c>
      <c r="E59">
        <f t="shared" si="0"/>
        <v>3257</v>
      </c>
      <c r="F59" s="39">
        <v>257</v>
      </c>
      <c r="G59">
        <f t="shared" si="1"/>
        <v>3257</v>
      </c>
    </row>
    <row r="60" spans="1:7" x14ac:dyDescent="0.2">
      <c r="A60">
        <v>2019</v>
      </c>
      <c r="B60" s="37" t="s">
        <v>138</v>
      </c>
      <c r="C60" s="40">
        <v>43770</v>
      </c>
      <c r="D60" s="38">
        <v>257</v>
      </c>
      <c r="E60">
        <f t="shared" si="0"/>
        <v>3246</v>
      </c>
      <c r="F60" s="38">
        <v>257</v>
      </c>
      <c r="G60">
        <f t="shared" si="1"/>
        <v>3246</v>
      </c>
    </row>
    <row r="61" spans="1:7" x14ac:dyDescent="0.2">
      <c r="A61">
        <v>2019</v>
      </c>
      <c r="B61" s="37" t="s">
        <v>139</v>
      </c>
      <c r="C61" s="40">
        <v>43800</v>
      </c>
      <c r="D61" s="39">
        <v>284</v>
      </c>
      <c r="E61">
        <f t="shared" si="0"/>
        <v>3244</v>
      </c>
      <c r="F61" s="39">
        <v>284</v>
      </c>
      <c r="G61">
        <f t="shared" si="1"/>
        <v>3244</v>
      </c>
    </row>
    <row r="62" spans="1:7" x14ac:dyDescent="0.2">
      <c r="A62">
        <v>2020</v>
      </c>
      <c r="B62" s="37" t="s">
        <v>128</v>
      </c>
      <c r="C62" s="41">
        <v>43831</v>
      </c>
      <c r="D62" s="38">
        <v>256</v>
      </c>
      <c r="E62">
        <f t="shared" si="0"/>
        <v>3261</v>
      </c>
      <c r="F62" s="38">
        <v>256</v>
      </c>
      <c r="G62" s="42">
        <f t="shared" si="1"/>
        <v>3261</v>
      </c>
    </row>
    <row r="63" spans="1:7" x14ac:dyDescent="0.2">
      <c r="A63">
        <v>2020</v>
      </c>
      <c r="B63" s="37" t="s">
        <v>129</v>
      </c>
      <c r="C63" s="40">
        <v>43862</v>
      </c>
      <c r="D63" s="39">
        <v>217</v>
      </c>
      <c r="E63">
        <f t="shared" si="0"/>
        <v>3224</v>
      </c>
      <c r="F63">
        <f>F51*G62/G50</f>
        <v>254.23388581952119</v>
      </c>
      <c r="G63">
        <f t="shared" si="1"/>
        <v>3261.2338858195212</v>
      </c>
    </row>
    <row r="64" spans="1:7" x14ac:dyDescent="0.2">
      <c r="A64">
        <v>2020</v>
      </c>
      <c r="B64" s="37" t="s">
        <v>130</v>
      </c>
      <c r="C64" s="40">
        <v>43891</v>
      </c>
      <c r="D64" s="38">
        <v>147</v>
      </c>
      <c r="E64">
        <f t="shared" si="0"/>
        <v>3116</v>
      </c>
      <c r="F64">
        <f t="shared" ref="F64:F66" si="2">F52*G63/G51</f>
        <v>252.46346110624708</v>
      </c>
      <c r="G64">
        <f t="shared" si="1"/>
        <v>3258.6973469257682</v>
      </c>
    </row>
    <row r="65" spans="1:7" x14ac:dyDescent="0.2">
      <c r="A65">
        <v>2020</v>
      </c>
      <c r="B65" s="37" t="s">
        <v>131</v>
      </c>
      <c r="C65" s="41">
        <v>43922</v>
      </c>
      <c r="D65" s="39">
        <v>101</v>
      </c>
      <c r="E65">
        <f t="shared" si="0"/>
        <v>2982</v>
      </c>
      <c r="F65">
        <f t="shared" si="2"/>
        <v>231.07841778139877</v>
      </c>
      <c r="G65">
        <f t="shared" si="1"/>
        <v>3254.7757647071671</v>
      </c>
    </row>
    <row r="66" spans="1:7" x14ac:dyDescent="0.2">
      <c r="A66">
        <v>2020</v>
      </c>
      <c r="B66" s="37" t="s">
        <v>132</v>
      </c>
      <c r="C66" s="40">
        <v>43952</v>
      </c>
      <c r="D66" s="38">
        <v>167</v>
      </c>
      <c r="E66">
        <f t="shared" si="0"/>
        <v>2906</v>
      </c>
      <c r="F66">
        <f t="shared" si="2"/>
        <v>242.23905385110001</v>
      </c>
      <c r="G66">
        <f t="shared" si="1"/>
        <v>3254.0148185582671</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B1:U35"/>
  <sheetViews>
    <sheetView workbookViewId="0">
      <selection activeCell="N3" sqref="N3:O7"/>
    </sheetView>
  </sheetViews>
  <sheetFormatPr baseColWidth="10" defaultRowHeight="12.75" x14ac:dyDescent="0.2"/>
  <cols>
    <col min="1" max="1" width="1.85546875" style="4" customWidth="1"/>
    <col min="2" max="2" width="10.7109375" style="4" customWidth="1"/>
    <col min="3" max="3" width="8.140625" style="4" customWidth="1"/>
    <col min="4" max="4" width="1.140625" style="4" customWidth="1"/>
    <col min="5" max="5" width="10.7109375" style="4" customWidth="1"/>
    <col min="6" max="6" width="6.85546875" style="4" customWidth="1"/>
    <col min="7" max="7" width="1.42578125" style="4" customWidth="1"/>
    <col min="8" max="8" width="10.7109375" style="4" customWidth="1"/>
    <col min="9" max="9" width="7.7109375" style="4" customWidth="1"/>
    <col min="10" max="10" width="1.140625" style="4" customWidth="1"/>
    <col min="11" max="11" width="10.7109375" style="4" customWidth="1"/>
    <col min="12" max="12" width="7.28515625" style="4" customWidth="1"/>
    <col min="13" max="13" width="0.85546875" style="4" customWidth="1"/>
    <col min="14" max="14" width="10.7109375" style="4" customWidth="1"/>
    <col min="15" max="15" width="7" style="4" customWidth="1"/>
    <col min="16" max="16" width="0.7109375" style="4" customWidth="1"/>
    <col min="17" max="17" width="26.7109375" style="4" customWidth="1"/>
    <col min="18" max="18" width="10.7109375" style="4" customWidth="1"/>
    <col min="19" max="19" width="4.7109375" style="4" customWidth="1"/>
    <col min="20" max="16384" width="11.42578125" style="4"/>
  </cols>
  <sheetData>
    <row r="1" spans="2:21" x14ac:dyDescent="0.2">
      <c r="B1" s="4" t="s">
        <v>68</v>
      </c>
    </row>
    <row r="2" spans="2:21" s="9" customFormat="1" ht="12" x14ac:dyDescent="0.2"/>
    <row r="3" spans="2:21" s="9" customFormat="1" ht="12" x14ac:dyDescent="0.2">
      <c r="B3" s="12" t="s">
        <v>56</v>
      </c>
      <c r="C3" s="12" t="s">
        <v>1</v>
      </c>
      <c r="E3" s="12" t="s">
        <v>10</v>
      </c>
      <c r="F3" s="12" t="s">
        <v>1</v>
      </c>
      <c r="H3" s="12" t="s">
        <v>19</v>
      </c>
      <c r="I3" s="12" t="s">
        <v>1</v>
      </c>
      <c r="K3" s="12" t="s">
        <v>0</v>
      </c>
      <c r="L3" s="12" t="s">
        <v>1</v>
      </c>
      <c r="N3" s="12" t="s">
        <v>65</v>
      </c>
      <c r="O3" s="12" t="s">
        <v>1</v>
      </c>
      <c r="Q3" s="12" t="s">
        <v>24</v>
      </c>
      <c r="R3" s="12" t="s">
        <v>1</v>
      </c>
      <c r="T3" s="12" t="s">
        <v>24</v>
      </c>
      <c r="U3" s="12" t="s">
        <v>1</v>
      </c>
    </row>
    <row r="4" spans="2:21" s="9" customFormat="1" ht="12" x14ac:dyDescent="0.2">
      <c r="B4" s="11" t="s">
        <v>57</v>
      </c>
      <c r="C4" s="13">
        <v>18</v>
      </c>
      <c r="E4" s="11" t="s">
        <v>11</v>
      </c>
      <c r="F4" s="13">
        <v>64</v>
      </c>
      <c r="H4" s="11" t="s">
        <v>20</v>
      </c>
      <c r="I4" s="13">
        <v>60</v>
      </c>
      <c r="K4" s="11" t="s">
        <v>2</v>
      </c>
      <c r="L4" s="13">
        <v>106</v>
      </c>
      <c r="N4" s="11" t="s">
        <v>66</v>
      </c>
      <c r="O4" s="13">
        <v>163</v>
      </c>
      <c r="Q4" s="11" t="s">
        <v>25</v>
      </c>
      <c r="R4" s="13">
        <v>0</v>
      </c>
      <c r="T4" s="8" t="s">
        <v>11</v>
      </c>
      <c r="U4" s="13">
        <f>R10+R13+R21+R22+R26+R33</f>
        <v>22</v>
      </c>
    </row>
    <row r="5" spans="2:21" s="9" customFormat="1" ht="12" x14ac:dyDescent="0.2">
      <c r="B5" s="11" t="s">
        <v>58</v>
      </c>
      <c r="C5" s="13">
        <v>19</v>
      </c>
      <c r="E5" s="11" t="s">
        <v>12</v>
      </c>
      <c r="F5" s="13">
        <v>47</v>
      </c>
      <c r="H5" s="11" t="s">
        <v>21</v>
      </c>
      <c r="I5" s="13">
        <v>264</v>
      </c>
      <c r="K5" s="11" t="s">
        <v>3</v>
      </c>
      <c r="L5" s="13">
        <v>102</v>
      </c>
      <c r="N5" s="11" t="s">
        <v>67</v>
      </c>
      <c r="O5" s="13">
        <v>618</v>
      </c>
      <c r="Q5" s="11" t="s">
        <v>26</v>
      </c>
      <c r="R5" s="13">
        <v>0</v>
      </c>
      <c r="T5" s="8" t="s">
        <v>32</v>
      </c>
      <c r="U5" s="13">
        <f>R11</f>
        <v>28</v>
      </c>
    </row>
    <row r="6" spans="2:21" s="9" customFormat="1" ht="12" x14ac:dyDescent="0.2">
      <c r="B6" s="11" t="s">
        <v>59</v>
      </c>
      <c r="C6" s="13">
        <v>152</v>
      </c>
      <c r="E6" s="11" t="s">
        <v>13</v>
      </c>
      <c r="F6" s="13">
        <v>7</v>
      </c>
      <c r="H6" s="11" t="s">
        <v>22</v>
      </c>
      <c r="I6" s="13">
        <v>459</v>
      </c>
      <c r="K6" s="11" t="s">
        <v>4</v>
      </c>
      <c r="L6" s="13">
        <v>161</v>
      </c>
      <c r="N6" s="11" t="s">
        <v>15</v>
      </c>
      <c r="O6" s="13">
        <v>8</v>
      </c>
      <c r="Q6" s="11" t="s">
        <v>27</v>
      </c>
      <c r="R6" s="13">
        <v>0</v>
      </c>
      <c r="T6" s="8" t="s">
        <v>76</v>
      </c>
      <c r="U6" s="13">
        <f>R6+R12+R25</f>
        <v>32</v>
      </c>
    </row>
    <row r="7" spans="2:21" s="9" customFormat="1" ht="12" x14ac:dyDescent="0.2">
      <c r="B7" s="11" t="s">
        <v>60</v>
      </c>
      <c r="C7" s="13">
        <v>225</v>
      </c>
      <c r="E7" s="11" t="s">
        <v>14</v>
      </c>
      <c r="F7" s="13">
        <v>86</v>
      </c>
      <c r="H7" s="11" t="s">
        <v>23</v>
      </c>
      <c r="I7" s="13">
        <v>6</v>
      </c>
      <c r="K7" s="11" t="s">
        <v>5</v>
      </c>
      <c r="L7" s="13">
        <v>117</v>
      </c>
      <c r="O7" s="13">
        <f>SUM(O4:O6)</f>
        <v>789</v>
      </c>
      <c r="Q7" s="11" t="s">
        <v>28</v>
      </c>
      <c r="R7" s="13">
        <v>1</v>
      </c>
      <c r="T7" s="8" t="s">
        <v>75</v>
      </c>
      <c r="U7" s="13">
        <f>R9+R16</f>
        <v>0</v>
      </c>
    </row>
    <row r="8" spans="2:21" s="9" customFormat="1" ht="12" x14ac:dyDescent="0.2">
      <c r="B8" s="11" t="s">
        <v>61</v>
      </c>
      <c r="C8" s="13">
        <v>189</v>
      </c>
      <c r="E8" s="11" t="s">
        <v>15</v>
      </c>
      <c r="F8" s="13">
        <v>3</v>
      </c>
      <c r="I8" s="13">
        <f>SUM(I4:I7)</f>
        <v>789</v>
      </c>
      <c r="K8" s="11" t="s">
        <v>6</v>
      </c>
      <c r="L8" s="13">
        <v>64</v>
      </c>
      <c r="Q8" s="11" t="s">
        <v>29</v>
      </c>
      <c r="R8" s="13">
        <v>0</v>
      </c>
      <c r="T8" s="8" t="s">
        <v>74</v>
      </c>
      <c r="U8" s="13">
        <f>R4+R5+R14+R15+R23+R24</f>
        <v>125</v>
      </c>
    </row>
    <row r="9" spans="2:21" s="9" customFormat="1" ht="12" x14ac:dyDescent="0.2">
      <c r="B9" s="11" t="s">
        <v>62</v>
      </c>
      <c r="C9" s="13">
        <v>77</v>
      </c>
      <c r="E9" s="11" t="s">
        <v>16</v>
      </c>
      <c r="F9" s="13">
        <v>199</v>
      </c>
      <c r="K9" s="11" t="s">
        <v>7</v>
      </c>
      <c r="L9" s="13">
        <v>79</v>
      </c>
      <c r="Q9" s="11" t="s">
        <v>30</v>
      </c>
      <c r="R9" s="13">
        <v>0</v>
      </c>
      <c r="T9" s="8" t="s">
        <v>38</v>
      </c>
      <c r="U9" s="13">
        <f>R17</f>
        <v>122</v>
      </c>
    </row>
    <row r="10" spans="2:21" s="9" customFormat="1" ht="12" x14ac:dyDescent="0.2">
      <c r="B10" s="11" t="s">
        <v>63</v>
      </c>
      <c r="C10" s="13">
        <v>108</v>
      </c>
      <c r="E10" s="11" t="s">
        <v>17</v>
      </c>
      <c r="F10" s="13">
        <v>357</v>
      </c>
      <c r="K10" s="11" t="s">
        <v>8</v>
      </c>
      <c r="L10" s="13">
        <v>64</v>
      </c>
      <c r="Q10" s="11" t="s">
        <v>31</v>
      </c>
      <c r="R10" s="13">
        <v>6</v>
      </c>
      <c r="T10" s="8" t="s">
        <v>73</v>
      </c>
      <c r="U10" s="13">
        <f>R18+R19+R20+R27+R28</f>
        <v>11</v>
      </c>
    </row>
    <row r="11" spans="2:21" s="9" customFormat="1" ht="12" x14ac:dyDescent="0.2">
      <c r="B11" s="11" t="s">
        <v>64</v>
      </c>
      <c r="C11" s="13">
        <v>1</v>
      </c>
      <c r="E11" s="11" t="s">
        <v>18</v>
      </c>
      <c r="F11" s="13">
        <v>26</v>
      </c>
      <c r="K11" s="11" t="s">
        <v>9</v>
      </c>
      <c r="L11" s="13">
        <v>96</v>
      </c>
      <c r="Q11" s="11" t="s">
        <v>32</v>
      </c>
      <c r="R11" s="13">
        <v>28</v>
      </c>
      <c r="T11" s="8" t="s">
        <v>72</v>
      </c>
      <c r="U11" s="13">
        <f>R7+R8+R29+R30</f>
        <v>2</v>
      </c>
    </row>
    <row r="12" spans="2:21" s="9" customFormat="1" ht="12" x14ac:dyDescent="0.2">
      <c r="B12" s="11" t="s">
        <v>23</v>
      </c>
      <c r="C12" s="13">
        <v>0</v>
      </c>
      <c r="F12" s="13">
        <f>SUM(F4:F11)</f>
        <v>789</v>
      </c>
      <c r="L12" s="13">
        <f>SUM(L4:L11)</f>
        <v>789</v>
      </c>
      <c r="Q12" s="11" t="s">
        <v>33</v>
      </c>
      <c r="R12" s="13">
        <v>26</v>
      </c>
      <c r="T12" s="8" t="s">
        <v>71</v>
      </c>
      <c r="U12" s="13">
        <f>R32</f>
        <v>427</v>
      </c>
    </row>
    <row r="13" spans="2:21" s="9" customFormat="1" ht="12" x14ac:dyDescent="0.2">
      <c r="C13" s="13">
        <f>SUM(C4:C12)</f>
        <v>789</v>
      </c>
      <c r="Q13" s="11" t="s">
        <v>34</v>
      </c>
      <c r="R13" s="13">
        <v>0</v>
      </c>
      <c r="T13" s="8" t="s">
        <v>70</v>
      </c>
      <c r="U13" s="13">
        <f>R34</f>
        <v>18</v>
      </c>
    </row>
    <row r="14" spans="2:21" s="9" customFormat="1" ht="12" x14ac:dyDescent="0.2">
      <c r="Q14" s="11" t="s">
        <v>35</v>
      </c>
      <c r="R14" s="13">
        <v>103</v>
      </c>
      <c r="T14" s="8" t="s">
        <v>69</v>
      </c>
      <c r="U14" s="13">
        <f>R31</f>
        <v>2</v>
      </c>
    </row>
    <row r="15" spans="2:21" s="9" customFormat="1" ht="12" x14ac:dyDescent="0.2">
      <c r="Q15" s="11" t="s">
        <v>36</v>
      </c>
      <c r="R15" s="13">
        <v>11</v>
      </c>
      <c r="U15" s="13">
        <f>SUM(U4:U14)</f>
        <v>789</v>
      </c>
    </row>
    <row r="16" spans="2:21" s="9" customFormat="1" ht="12" x14ac:dyDescent="0.2">
      <c r="Q16" s="11" t="s">
        <v>37</v>
      </c>
      <c r="R16" s="13">
        <v>0</v>
      </c>
    </row>
    <row r="17" spans="17:18" s="9" customFormat="1" ht="12" x14ac:dyDescent="0.2">
      <c r="Q17" s="11" t="s">
        <v>38</v>
      </c>
      <c r="R17" s="13">
        <v>122</v>
      </c>
    </row>
    <row r="18" spans="17:18" s="9" customFormat="1" ht="12" x14ac:dyDescent="0.2">
      <c r="Q18" s="11" t="s">
        <v>39</v>
      </c>
      <c r="R18" s="13">
        <v>1</v>
      </c>
    </row>
    <row r="19" spans="17:18" s="9" customFormat="1" ht="12" x14ac:dyDescent="0.2">
      <c r="Q19" s="11" t="s">
        <v>40</v>
      </c>
      <c r="R19" s="13">
        <v>0</v>
      </c>
    </row>
    <row r="20" spans="17:18" s="9" customFormat="1" ht="12" x14ac:dyDescent="0.2">
      <c r="Q20" s="11" t="s">
        <v>41</v>
      </c>
      <c r="R20" s="13">
        <v>2</v>
      </c>
    </row>
    <row r="21" spans="17:18" s="9" customFormat="1" ht="12" x14ac:dyDescent="0.2">
      <c r="Q21" s="11" t="s">
        <v>42</v>
      </c>
      <c r="R21" s="13">
        <v>0</v>
      </c>
    </row>
    <row r="22" spans="17:18" s="9" customFormat="1" ht="12" x14ac:dyDescent="0.2">
      <c r="Q22" s="11" t="s">
        <v>43</v>
      </c>
      <c r="R22" s="13">
        <v>3</v>
      </c>
    </row>
    <row r="23" spans="17:18" s="9" customFormat="1" ht="12" x14ac:dyDescent="0.2">
      <c r="Q23" s="11" t="s">
        <v>44</v>
      </c>
      <c r="R23" s="13">
        <v>5</v>
      </c>
    </row>
    <row r="24" spans="17:18" s="9" customFormat="1" ht="12" x14ac:dyDescent="0.2">
      <c r="Q24" s="11" t="s">
        <v>45</v>
      </c>
      <c r="R24" s="13">
        <v>6</v>
      </c>
    </row>
    <row r="25" spans="17:18" s="9" customFormat="1" ht="12" x14ac:dyDescent="0.2">
      <c r="Q25" s="11" t="s">
        <v>46</v>
      </c>
      <c r="R25" s="13">
        <v>6</v>
      </c>
    </row>
    <row r="26" spans="17:18" s="9" customFormat="1" ht="12" x14ac:dyDescent="0.2">
      <c r="Q26" s="11" t="s">
        <v>47</v>
      </c>
      <c r="R26" s="13">
        <v>4</v>
      </c>
    </row>
    <row r="27" spans="17:18" s="9" customFormat="1" ht="12" x14ac:dyDescent="0.2">
      <c r="Q27" s="11" t="s">
        <v>48</v>
      </c>
      <c r="R27" s="13">
        <v>8</v>
      </c>
    </row>
    <row r="28" spans="17:18" s="9" customFormat="1" ht="12" x14ac:dyDescent="0.2">
      <c r="Q28" s="11" t="s">
        <v>49</v>
      </c>
      <c r="R28" s="13">
        <v>0</v>
      </c>
    </row>
    <row r="29" spans="17:18" s="9" customFormat="1" ht="12" x14ac:dyDescent="0.2">
      <c r="Q29" s="11" t="s">
        <v>50</v>
      </c>
      <c r="R29" s="13">
        <v>0</v>
      </c>
    </row>
    <row r="30" spans="17:18" s="9" customFormat="1" ht="12" x14ac:dyDescent="0.2">
      <c r="Q30" s="11" t="s">
        <v>51</v>
      </c>
      <c r="R30" s="13">
        <v>1</v>
      </c>
    </row>
    <row r="31" spans="17:18" s="9" customFormat="1" ht="12" x14ac:dyDescent="0.2">
      <c r="Q31" s="11" t="s">
        <v>52</v>
      </c>
      <c r="R31" s="13">
        <v>2</v>
      </c>
    </row>
    <row r="32" spans="17:18" s="9" customFormat="1" ht="12" x14ac:dyDescent="0.2">
      <c r="Q32" s="11" t="s">
        <v>53</v>
      </c>
      <c r="R32" s="13">
        <v>427</v>
      </c>
    </row>
    <row r="33" spans="17:18" s="9" customFormat="1" ht="12" x14ac:dyDescent="0.2">
      <c r="Q33" s="11" t="s">
        <v>54</v>
      </c>
      <c r="R33" s="13">
        <v>9</v>
      </c>
    </row>
    <row r="34" spans="17:18" s="9" customFormat="1" ht="12" x14ac:dyDescent="0.2">
      <c r="Q34" s="11" t="s">
        <v>55</v>
      </c>
      <c r="R34" s="13">
        <v>18</v>
      </c>
    </row>
    <row r="35" spans="17:18" s="9" customFormat="1" ht="12" x14ac:dyDescent="0.2">
      <c r="R35" s="13">
        <f>SUM(R4:R34)</f>
        <v>789</v>
      </c>
    </row>
  </sheetData>
  <pageMargins left="0.7" right="0.7" top="0.75" bottom="0.75" header="0.3" footer="0.3"/>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B1:R15"/>
  <sheetViews>
    <sheetView workbookViewId="0">
      <selection activeCell="O4" sqref="O4:O5"/>
    </sheetView>
  </sheetViews>
  <sheetFormatPr baseColWidth="10" defaultRowHeight="12.75" x14ac:dyDescent="0.2"/>
  <cols>
    <col min="1" max="1" width="2.28515625" style="5" customWidth="1"/>
    <col min="2" max="3" width="10.7109375" style="5" customWidth="1"/>
    <col min="4" max="4" width="1.140625" style="5" customWidth="1"/>
    <col min="5" max="6" width="10.7109375" style="5" customWidth="1"/>
    <col min="7" max="7" width="0.85546875" style="5" customWidth="1"/>
    <col min="8" max="9" width="10.7109375" style="5" customWidth="1"/>
    <col min="10" max="10" width="0.7109375" style="5" customWidth="1"/>
    <col min="11" max="12" width="10.7109375" style="5" customWidth="1"/>
    <col min="13" max="13" width="0.85546875" style="5" customWidth="1"/>
    <col min="14" max="15" width="10.7109375" style="5" customWidth="1"/>
    <col min="16" max="16" width="0.85546875" style="5" customWidth="1"/>
    <col min="17" max="18" width="10.7109375" style="5" customWidth="1"/>
    <col min="19" max="19" width="4.7109375" style="5" customWidth="1"/>
    <col min="20" max="16384" width="11.42578125" style="5"/>
  </cols>
  <sheetData>
    <row r="1" spans="2:18" x14ac:dyDescent="0.2">
      <c r="B1" s="4" t="s">
        <v>68</v>
      </c>
    </row>
    <row r="2" spans="2:18" s="6" customFormat="1" ht="12" x14ac:dyDescent="0.2"/>
    <row r="3" spans="2:18" s="6" customFormat="1" ht="12" x14ac:dyDescent="0.2">
      <c r="B3" s="7" t="s">
        <v>56</v>
      </c>
      <c r="C3" s="7" t="s">
        <v>77</v>
      </c>
      <c r="E3" s="7" t="s">
        <v>10</v>
      </c>
      <c r="F3" s="7" t="s">
        <v>77</v>
      </c>
      <c r="H3" s="7" t="s">
        <v>19</v>
      </c>
      <c r="I3" s="7" t="s">
        <v>77</v>
      </c>
      <c r="K3" s="7" t="s">
        <v>0</v>
      </c>
      <c r="L3" s="7" t="s">
        <v>77</v>
      </c>
      <c r="N3" s="7" t="s">
        <v>65</v>
      </c>
      <c r="O3" s="7" t="s">
        <v>77</v>
      </c>
      <c r="Q3" s="7" t="s">
        <v>24</v>
      </c>
      <c r="R3" s="7" t="s">
        <v>77</v>
      </c>
    </row>
    <row r="4" spans="2:18" s="6" customFormat="1" ht="12" x14ac:dyDescent="0.2">
      <c r="B4" s="8" t="s">
        <v>57</v>
      </c>
      <c r="C4" s="14">
        <v>153</v>
      </c>
      <c r="E4" s="8" t="s">
        <v>11</v>
      </c>
      <c r="F4" s="14">
        <v>402</v>
      </c>
      <c r="H4" s="8" t="s">
        <v>20</v>
      </c>
      <c r="I4" s="14">
        <v>498</v>
      </c>
      <c r="K4" s="8" t="s">
        <v>2</v>
      </c>
      <c r="L4" s="14">
        <v>724</v>
      </c>
      <c r="N4" s="8" t="s">
        <v>66</v>
      </c>
      <c r="O4" s="14">
        <v>1354</v>
      </c>
      <c r="Q4" s="8" t="s">
        <v>11</v>
      </c>
      <c r="R4" s="14">
        <v>97</v>
      </c>
    </row>
    <row r="5" spans="2:18" s="6" customFormat="1" ht="12" x14ac:dyDescent="0.2">
      <c r="B5" s="8" t="s">
        <v>58</v>
      </c>
      <c r="C5" s="14">
        <v>155</v>
      </c>
      <c r="E5" s="8" t="s">
        <v>12</v>
      </c>
      <c r="F5" s="14">
        <v>253</v>
      </c>
      <c r="H5" s="8" t="s">
        <v>21</v>
      </c>
      <c r="I5" s="14">
        <v>1757</v>
      </c>
      <c r="K5" s="8" t="s">
        <v>3</v>
      </c>
      <c r="L5" s="14">
        <v>898</v>
      </c>
      <c r="N5" s="8" t="s">
        <v>67</v>
      </c>
      <c r="O5" s="14">
        <v>4451</v>
      </c>
      <c r="Q5" s="8" t="s">
        <v>32</v>
      </c>
      <c r="R5" s="14">
        <v>249</v>
      </c>
    </row>
    <row r="6" spans="2:18" s="6" customFormat="1" ht="12" x14ac:dyDescent="0.2">
      <c r="B6" s="8" t="s">
        <v>59</v>
      </c>
      <c r="C6" s="14">
        <v>1005</v>
      </c>
      <c r="E6" s="8" t="s">
        <v>13</v>
      </c>
      <c r="F6" s="14">
        <v>97</v>
      </c>
      <c r="H6" s="8" t="s">
        <v>22</v>
      </c>
      <c r="I6" s="14">
        <v>3550</v>
      </c>
      <c r="K6" s="8" t="s">
        <v>4</v>
      </c>
      <c r="L6" s="14">
        <v>1200</v>
      </c>
      <c r="O6" s="14">
        <f>SUM(O4:O5)</f>
        <v>5805</v>
      </c>
      <c r="Q6" s="8" t="s">
        <v>76</v>
      </c>
      <c r="R6" s="14">
        <v>206</v>
      </c>
    </row>
    <row r="7" spans="2:18" s="6" customFormat="1" ht="12" x14ac:dyDescent="0.2">
      <c r="B7" s="8" t="s">
        <v>60</v>
      </c>
      <c r="C7" s="14">
        <v>1703</v>
      </c>
      <c r="E7" s="8" t="s">
        <v>14</v>
      </c>
      <c r="F7" s="14">
        <v>565</v>
      </c>
      <c r="I7" s="14">
        <f>SUM(I4:I6)</f>
        <v>5805</v>
      </c>
      <c r="K7" s="8" t="s">
        <v>5</v>
      </c>
      <c r="L7" s="14">
        <v>780</v>
      </c>
      <c r="Q7" s="8" t="s">
        <v>75</v>
      </c>
      <c r="R7" s="14">
        <v>8</v>
      </c>
    </row>
    <row r="8" spans="2:18" s="6" customFormat="1" ht="12" x14ac:dyDescent="0.2">
      <c r="B8" s="8" t="s">
        <v>61</v>
      </c>
      <c r="C8" s="14">
        <v>1357</v>
      </c>
      <c r="E8" s="8" t="s">
        <v>15</v>
      </c>
      <c r="F8" s="14">
        <v>9</v>
      </c>
      <c r="K8" s="8" t="s">
        <v>6</v>
      </c>
      <c r="L8" s="14">
        <v>511</v>
      </c>
      <c r="Q8" s="8" t="s">
        <v>74</v>
      </c>
      <c r="R8" s="14">
        <v>1004</v>
      </c>
    </row>
    <row r="9" spans="2:18" s="6" customFormat="1" ht="12" x14ac:dyDescent="0.2">
      <c r="B9" s="8" t="s">
        <v>62</v>
      </c>
      <c r="C9" s="14">
        <v>562</v>
      </c>
      <c r="E9" s="8" t="s">
        <v>16</v>
      </c>
      <c r="F9" s="14">
        <v>1158</v>
      </c>
      <c r="K9" s="8" t="s">
        <v>7</v>
      </c>
      <c r="L9" s="14">
        <v>535</v>
      </c>
      <c r="Q9" s="8" t="s">
        <v>38</v>
      </c>
      <c r="R9" s="14">
        <v>869</v>
      </c>
    </row>
    <row r="10" spans="2:18" s="6" customFormat="1" ht="12" x14ac:dyDescent="0.2">
      <c r="B10" s="8" t="s">
        <v>63</v>
      </c>
      <c r="C10" s="14">
        <v>870</v>
      </c>
      <c r="E10" s="8" t="s">
        <v>17</v>
      </c>
      <c r="F10" s="14">
        <v>3092</v>
      </c>
      <c r="K10" s="8" t="s">
        <v>8</v>
      </c>
      <c r="L10" s="14">
        <v>374</v>
      </c>
      <c r="Q10" s="8" t="s">
        <v>73</v>
      </c>
      <c r="R10" s="14">
        <v>88</v>
      </c>
    </row>
    <row r="11" spans="2:18" s="6" customFormat="1" ht="12" x14ac:dyDescent="0.2">
      <c r="B11" s="8" t="s">
        <v>64</v>
      </c>
      <c r="C11" s="14">
        <v>0</v>
      </c>
      <c r="E11" s="8" t="s">
        <v>18</v>
      </c>
      <c r="F11" s="14">
        <v>229</v>
      </c>
      <c r="K11" s="8" t="s">
        <v>9</v>
      </c>
      <c r="L11" s="14">
        <v>783</v>
      </c>
      <c r="Q11" s="8" t="s">
        <v>72</v>
      </c>
      <c r="R11" s="14">
        <v>15</v>
      </c>
    </row>
    <row r="12" spans="2:18" s="6" customFormat="1" ht="12" x14ac:dyDescent="0.2">
      <c r="B12" s="8" t="s">
        <v>23</v>
      </c>
      <c r="C12" s="14">
        <v>0</v>
      </c>
      <c r="F12" s="14">
        <f>SUM(F4:F11)</f>
        <v>5805</v>
      </c>
      <c r="L12" s="14">
        <f>SUM(L4:L11)</f>
        <v>5805</v>
      </c>
      <c r="Q12" s="8" t="s">
        <v>71</v>
      </c>
      <c r="R12" s="14">
        <v>3058</v>
      </c>
    </row>
    <row r="13" spans="2:18" s="6" customFormat="1" ht="12" x14ac:dyDescent="0.2">
      <c r="C13" s="14">
        <f>SUM(C4:C12)</f>
        <v>5805</v>
      </c>
      <c r="Q13" s="8" t="s">
        <v>70</v>
      </c>
      <c r="R13" s="14">
        <v>206</v>
      </c>
    </row>
    <row r="14" spans="2:18" s="6" customFormat="1" ht="12" x14ac:dyDescent="0.2">
      <c r="Q14" s="8" t="s">
        <v>69</v>
      </c>
      <c r="R14" s="14">
        <v>5</v>
      </c>
    </row>
    <row r="15" spans="2:18" s="6" customFormat="1" ht="12" x14ac:dyDescent="0.2">
      <c r="R15" s="14">
        <f>SUM(R4:R14)</f>
        <v>5805</v>
      </c>
    </row>
  </sheetData>
  <pageMargins left="0.7" right="0.7" top="0.75" bottom="0.75" header="0.3" footer="0.3"/>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B1:U36"/>
  <sheetViews>
    <sheetView workbookViewId="0">
      <selection activeCell="B38" sqref="B38"/>
    </sheetView>
  </sheetViews>
  <sheetFormatPr baseColWidth="10" defaultRowHeight="12.75" x14ac:dyDescent="0.2"/>
  <cols>
    <col min="1" max="1" width="1.85546875" style="4" customWidth="1"/>
    <col min="2" max="2" width="10.7109375" style="4" customWidth="1"/>
    <col min="3" max="3" width="8.140625" style="4" customWidth="1"/>
    <col min="4" max="4" width="1.140625" style="4" customWidth="1"/>
    <col min="5" max="5" width="10.7109375" style="4" customWidth="1"/>
    <col min="6" max="6" width="6.85546875" style="4" customWidth="1"/>
    <col min="7" max="7" width="1.42578125" style="4" customWidth="1"/>
    <col min="8" max="8" width="10.7109375" style="4" customWidth="1"/>
    <col min="9" max="9" width="7.7109375" style="4" customWidth="1"/>
    <col min="10" max="10" width="1.140625" style="4" customWidth="1"/>
    <col min="11" max="11" width="10.7109375" style="4" customWidth="1"/>
    <col min="12" max="12" width="7.28515625" style="4" customWidth="1"/>
    <col min="13" max="13" width="0.85546875" style="4" customWidth="1"/>
    <col min="14" max="14" width="10.7109375" style="4" customWidth="1"/>
    <col min="15" max="15" width="7" style="4" customWidth="1"/>
    <col min="16" max="16" width="0.7109375" style="4" customWidth="1"/>
    <col min="17" max="18" width="10.7109375" style="4" customWidth="1"/>
    <col min="19" max="19" width="4.7109375" style="4" customWidth="1"/>
    <col min="20" max="16384" width="11.42578125" style="4"/>
  </cols>
  <sheetData>
    <row r="1" spans="2:21" x14ac:dyDescent="0.2">
      <c r="B1" s="4" t="s">
        <v>81</v>
      </c>
    </row>
    <row r="2" spans="2:21" s="9" customFormat="1" ht="12" x14ac:dyDescent="0.2"/>
    <row r="3" spans="2:21" s="9" customFormat="1" ht="12" x14ac:dyDescent="0.2">
      <c r="B3" s="12" t="s">
        <v>56</v>
      </c>
      <c r="C3" s="12" t="s">
        <v>1</v>
      </c>
      <c r="E3" s="12" t="s">
        <v>10</v>
      </c>
      <c r="F3" s="12" t="s">
        <v>1</v>
      </c>
      <c r="H3" s="12" t="s">
        <v>19</v>
      </c>
      <c r="I3" s="12" t="s">
        <v>1</v>
      </c>
      <c r="K3" s="12" t="s">
        <v>0</v>
      </c>
      <c r="L3" s="12" t="s">
        <v>1</v>
      </c>
      <c r="N3" s="12" t="s">
        <v>65</v>
      </c>
      <c r="O3" s="12" t="s">
        <v>1</v>
      </c>
      <c r="Q3" s="12" t="s">
        <v>24</v>
      </c>
      <c r="R3" s="12" t="s">
        <v>1</v>
      </c>
      <c r="T3" s="12" t="s">
        <v>24</v>
      </c>
    </row>
    <row r="4" spans="2:21" s="9" customFormat="1" ht="12" x14ac:dyDescent="0.2">
      <c r="B4" s="11" t="s">
        <v>57</v>
      </c>
      <c r="C4" s="13">
        <v>3</v>
      </c>
      <c r="E4" s="11" t="s">
        <v>11</v>
      </c>
      <c r="F4" s="13">
        <v>18</v>
      </c>
      <c r="H4" s="11" t="s">
        <v>20</v>
      </c>
      <c r="I4" s="13">
        <v>8</v>
      </c>
      <c r="K4" s="11" t="s">
        <v>2</v>
      </c>
      <c r="L4" s="13">
        <v>19</v>
      </c>
      <c r="N4" s="11" t="s">
        <v>66</v>
      </c>
      <c r="O4" s="13">
        <v>20</v>
      </c>
      <c r="Q4" s="11" t="s">
        <v>25</v>
      </c>
      <c r="R4" s="13">
        <v>0</v>
      </c>
      <c r="T4" s="8" t="s">
        <v>11</v>
      </c>
      <c r="U4" s="13">
        <f>R10+R13+R21+R22+R26+R33</f>
        <v>9</v>
      </c>
    </row>
    <row r="5" spans="2:21" s="9" customFormat="1" ht="12" x14ac:dyDescent="0.2">
      <c r="B5" s="11" t="s">
        <v>58</v>
      </c>
      <c r="C5" s="13">
        <v>3</v>
      </c>
      <c r="E5" s="11" t="s">
        <v>12</v>
      </c>
      <c r="F5" s="13">
        <v>21</v>
      </c>
      <c r="H5" s="11" t="s">
        <v>21</v>
      </c>
      <c r="I5" s="13">
        <v>60</v>
      </c>
      <c r="K5" s="11" t="s">
        <v>3</v>
      </c>
      <c r="L5" s="13">
        <v>16</v>
      </c>
      <c r="N5" s="11" t="s">
        <v>67</v>
      </c>
      <c r="O5" s="13">
        <v>148</v>
      </c>
      <c r="Q5" s="11" t="s">
        <v>26</v>
      </c>
      <c r="R5" s="13">
        <v>0</v>
      </c>
      <c r="T5" s="8" t="s">
        <v>32</v>
      </c>
      <c r="U5" s="13">
        <f>R11</f>
        <v>7</v>
      </c>
    </row>
    <row r="6" spans="2:21" s="9" customFormat="1" ht="12" x14ac:dyDescent="0.2">
      <c r="B6" s="11" t="s">
        <v>59</v>
      </c>
      <c r="C6" s="13">
        <v>31</v>
      </c>
      <c r="E6" s="11" t="s">
        <v>14</v>
      </c>
      <c r="F6" s="13">
        <v>18</v>
      </c>
      <c r="H6" s="11" t="s">
        <v>22</v>
      </c>
      <c r="I6" s="13">
        <v>101</v>
      </c>
      <c r="K6" s="11" t="s">
        <v>4</v>
      </c>
      <c r="L6" s="13">
        <v>35</v>
      </c>
      <c r="N6" s="11" t="s">
        <v>15</v>
      </c>
      <c r="O6" s="13">
        <v>6</v>
      </c>
      <c r="Q6" s="11" t="s">
        <v>27</v>
      </c>
      <c r="R6" s="13">
        <v>0</v>
      </c>
      <c r="T6" s="8" t="s">
        <v>76</v>
      </c>
      <c r="U6" s="13">
        <f>R6+R12+R25</f>
        <v>8</v>
      </c>
    </row>
    <row r="7" spans="2:21" s="9" customFormat="1" ht="12" x14ac:dyDescent="0.2">
      <c r="B7" s="11" t="s">
        <v>60</v>
      </c>
      <c r="C7" s="13">
        <v>56</v>
      </c>
      <c r="E7" s="11" t="s">
        <v>15</v>
      </c>
      <c r="F7" s="13">
        <v>1</v>
      </c>
      <c r="H7" s="11" t="s">
        <v>23</v>
      </c>
      <c r="I7" s="13">
        <v>5</v>
      </c>
      <c r="K7" s="11" t="s">
        <v>5</v>
      </c>
      <c r="L7" s="13">
        <v>33</v>
      </c>
      <c r="O7" s="13"/>
      <c r="Q7" s="11" t="s">
        <v>28</v>
      </c>
      <c r="R7" s="13">
        <v>0</v>
      </c>
      <c r="T7" s="8" t="s">
        <v>75</v>
      </c>
      <c r="U7" s="13">
        <f>R9+R16</f>
        <v>0</v>
      </c>
    </row>
    <row r="8" spans="2:21" s="9" customFormat="1" ht="12" x14ac:dyDescent="0.2">
      <c r="B8" s="11" t="s">
        <v>61</v>
      </c>
      <c r="C8" s="13">
        <v>49</v>
      </c>
      <c r="E8" s="11" t="s">
        <v>16</v>
      </c>
      <c r="F8" s="13">
        <v>54</v>
      </c>
      <c r="I8" s="13"/>
      <c r="K8" s="11" t="s">
        <v>6</v>
      </c>
      <c r="L8" s="13">
        <v>16</v>
      </c>
      <c r="Q8" s="11" t="s">
        <v>29</v>
      </c>
      <c r="R8" s="13">
        <v>0</v>
      </c>
      <c r="T8" s="8" t="s">
        <v>74</v>
      </c>
      <c r="U8" s="13">
        <f>R4+R5+R14+R15+R23+R24</f>
        <v>29</v>
      </c>
    </row>
    <row r="9" spans="2:21" s="9" customFormat="1" ht="12" x14ac:dyDescent="0.2">
      <c r="B9" s="11" t="s">
        <v>62</v>
      </c>
      <c r="C9" s="13">
        <v>18</v>
      </c>
      <c r="E9" s="11" t="s">
        <v>17</v>
      </c>
      <c r="F9" s="13">
        <v>51</v>
      </c>
      <c r="K9" s="11" t="s">
        <v>7</v>
      </c>
      <c r="L9" s="13">
        <v>21</v>
      </c>
      <c r="Q9" s="11" t="s">
        <v>30</v>
      </c>
      <c r="R9" s="13">
        <v>0</v>
      </c>
      <c r="T9" s="8" t="s">
        <v>38</v>
      </c>
      <c r="U9" s="13">
        <f>R17</f>
        <v>24</v>
      </c>
    </row>
    <row r="10" spans="2:21" s="9" customFormat="1" ht="12" x14ac:dyDescent="0.2">
      <c r="B10" s="11" t="s">
        <v>63</v>
      </c>
      <c r="C10" s="13">
        <v>14</v>
      </c>
      <c r="E10" s="11" t="s">
        <v>18</v>
      </c>
      <c r="F10" s="13">
        <v>11</v>
      </c>
      <c r="K10" s="11" t="s">
        <v>8</v>
      </c>
      <c r="L10" s="13">
        <v>11</v>
      </c>
      <c r="Q10" s="11" t="s">
        <v>31</v>
      </c>
      <c r="R10" s="13">
        <v>1</v>
      </c>
      <c r="T10" s="8" t="s">
        <v>73</v>
      </c>
      <c r="U10" s="13">
        <f>R18+R19+R20+R27+R28</f>
        <v>5</v>
      </c>
    </row>
    <row r="11" spans="2:21" s="9" customFormat="1" ht="12" x14ac:dyDescent="0.2">
      <c r="B11" s="11" t="s">
        <v>64</v>
      </c>
      <c r="C11" s="13">
        <v>0</v>
      </c>
      <c r="E11" s="11"/>
      <c r="F11" s="13"/>
      <c r="K11" s="11" t="s">
        <v>9</v>
      </c>
      <c r="L11" s="13">
        <v>23</v>
      </c>
      <c r="Q11" s="11" t="s">
        <v>32</v>
      </c>
      <c r="R11" s="13">
        <v>7</v>
      </c>
      <c r="T11" s="8" t="s">
        <v>72</v>
      </c>
      <c r="U11" s="13">
        <f>R7+R8+R29+R30</f>
        <v>0</v>
      </c>
    </row>
    <row r="12" spans="2:21" s="9" customFormat="1" ht="12" x14ac:dyDescent="0.2">
      <c r="B12" s="11"/>
      <c r="C12" s="13"/>
      <c r="F12" s="13"/>
      <c r="L12" s="13"/>
      <c r="Q12" s="11" t="s">
        <v>33</v>
      </c>
      <c r="R12" s="13">
        <v>7</v>
      </c>
      <c r="T12" s="8" t="s">
        <v>71</v>
      </c>
      <c r="U12" s="13">
        <f>R32</f>
        <v>85</v>
      </c>
    </row>
    <row r="13" spans="2:21" s="9" customFormat="1" ht="12" x14ac:dyDescent="0.2">
      <c r="C13" s="13"/>
      <c r="Q13" s="11" t="s">
        <v>34</v>
      </c>
      <c r="R13" s="13">
        <v>0</v>
      </c>
      <c r="T13" s="8" t="s">
        <v>70</v>
      </c>
      <c r="U13" s="13">
        <f>R34</f>
        <v>7</v>
      </c>
    </row>
    <row r="14" spans="2:21" s="9" customFormat="1" ht="12" x14ac:dyDescent="0.2">
      <c r="Q14" s="11" t="s">
        <v>35</v>
      </c>
      <c r="R14" s="13">
        <v>27</v>
      </c>
      <c r="T14" s="8" t="s">
        <v>69</v>
      </c>
      <c r="U14" s="13">
        <f>R31</f>
        <v>0</v>
      </c>
    </row>
    <row r="15" spans="2:21" s="9" customFormat="1" ht="12" x14ac:dyDescent="0.2">
      <c r="Q15" s="11" t="s">
        <v>36</v>
      </c>
      <c r="R15" s="13">
        <v>1</v>
      </c>
      <c r="U15" s="13">
        <f>SUM(U4:U14)</f>
        <v>174</v>
      </c>
    </row>
    <row r="16" spans="2:21" s="9" customFormat="1" ht="12" x14ac:dyDescent="0.2">
      <c r="Q16" s="11" t="s">
        <v>37</v>
      </c>
      <c r="R16" s="13">
        <v>0</v>
      </c>
      <c r="T16" s="11"/>
    </row>
    <row r="17" spans="17:20" s="9" customFormat="1" ht="12" x14ac:dyDescent="0.2">
      <c r="Q17" s="11" t="s">
        <v>38</v>
      </c>
      <c r="R17" s="13">
        <v>24</v>
      </c>
      <c r="T17" s="11"/>
    </row>
    <row r="18" spans="17:20" s="9" customFormat="1" ht="12" x14ac:dyDescent="0.2">
      <c r="Q18" s="11" t="s">
        <v>39</v>
      </c>
      <c r="R18" s="13">
        <v>0</v>
      </c>
      <c r="T18" s="11"/>
    </row>
    <row r="19" spans="17:20" s="9" customFormat="1" ht="12" x14ac:dyDescent="0.2">
      <c r="Q19" s="11" t="s">
        <v>40</v>
      </c>
      <c r="R19" s="13">
        <v>0</v>
      </c>
      <c r="T19" s="11"/>
    </row>
    <row r="20" spans="17:20" s="9" customFormat="1" ht="12" x14ac:dyDescent="0.2">
      <c r="Q20" s="11" t="s">
        <v>41</v>
      </c>
      <c r="R20" s="13">
        <v>1</v>
      </c>
      <c r="T20" s="11"/>
    </row>
    <row r="21" spans="17:20" s="9" customFormat="1" ht="12" x14ac:dyDescent="0.2">
      <c r="Q21" s="11" t="s">
        <v>42</v>
      </c>
      <c r="R21" s="13">
        <v>0</v>
      </c>
      <c r="T21" s="11"/>
    </row>
    <row r="22" spans="17:20" s="9" customFormat="1" ht="12" x14ac:dyDescent="0.2">
      <c r="Q22" s="11" t="s">
        <v>43</v>
      </c>
      <c r="R22" s="13">
        <v>1</v>
      </c>
      <c r="T22" s="11"/>
    </row>
    <row r="23" spans="17:20" s="9" customFormat="1" ht="12" x14ac:dyDescent="0.2">
      <c r="Q23" s="11" t="s">
        <v>44</v>
      </c>
      <c r="R23" s="13">
        <v>1</v>
      </c>
      <c r="T23" s="11"/>
    </row>
    <row r="24" spans="17:20" s="9" customFormat="1" ht="12" x14ac:dyDescent="0.2">
      <c r="Q24" s="11" t="s">
        <v>45</v>
      </c>
      <c r="R24" s="13">
        <v>0</v>
      </c>
      <c r="T24" s="11"/>
    </row>
    <row r="25" spans="17:20" s="9" customFormat="1" ht="12" x14ac:dyDescent="0.2">
      <c r="Q25" s="11" t="s">
        <v>46</v>
      </c>
      <c r="R25" s="13">
        <v>1</v>
      </c>
      <c r="T25" s="11"/>
    </row>
    <row r="26" spans="17:20" s="9" customFormat="1" ht="12" x14ac:dyDescent="0.2">
      <c r="Q26" s="11" t="s">
        <v>47</v>
      </c>
      <c r="R26" s="13">
        <v>3</v>
      </c>
      <c r="T26" s="11"/>
    </row>
    <row r="27" spans="17:20" s="9" customFormat="1" ht="12" x14ac:dyDescent="0.2">
      <c r="Q27" s="11" t="s">
        <v>48</v>
      </c>
      <c r="R27" s="13">
        <v>4</v>
      </c>
      <c r="T27" s="11"/>
    </row>
    <row r="28" spans="17:20" s="9" customFormat="1" ht="12" x14ac:dyDescent="0.2">
      <c r="Q28" s="11" t="s">
        <v>49</v>
      </c>
      <c r="R28" s="13">
        <v>0</v>
      </c>
      <c r="T28" s="11"/>
    </row>
    <row r="29" spans="17:20" s="9" customFormat="1" ht="12" x14ac:dyDescent="0.2">
      <c r="Q29" s="11" t="s">
        <v>50</v>
      </c>
      <c r="R29" s="13">
        <v>0</v>
      </c>
      <c r="T29" s="11"/>
    </row>
    <row r="30" spans="17:20" s="9" customFormat="1" ht="12" x14ac:dyDescent="0.2">
      <c r="Q30" s="11" t="s">
        <v>51</v>
      </c>
      <c r="R30" s="13">
        <v>0</v>
      </c>
      <c r="T30" s="11"/>
    </row>
    <row r="31" spans="17:20" s="9" customFormat="1" ht="12" x14ac:dyDescent="0.2">
      <c r="Q31" s="11" t="s">
        <v>52</v>
      </c>
      <c r="R31" s="13">
        <v>0</v>
      </c>
      <c r="T31" s="11"/>
    </row>
    <row r="32" spans="17:20" s="9" customFormat="1" ht="12" x14ac:dyDescent="0.2">
      <c r="Q32" s="11" t="s">
        <v>53</v>
      </c>
      <c r="R32" s="13">
        <v>85</v>
      </c>
      <c r="T32" s="11"/>
    </row>
    <row r="33" spans="17:20" s="9" customFormat="1" ht="12" x14ac:dyDescent="0.2">
      <c r="Q33" s="11" t="s">
        <v>54</v>
      </c>
      <c r="R33" s="13">
        <v>4</v>
      </c>
      <c r="T33" s="11"/>
    </row>
    <row r="34" spans="17:20" s="9" customFormat="1" ht="12" x14ac:dyDescent="0.2">
      <c r="Q34" s="11" t="s">
        <v>55</v>
      </c>
      <c r="R34" s="13">
        <v>7</v>
      </c>
      <c r="T34" s="11"/>
    </row>
    <row r="35" spans="17:20" s="9" customFormat="1" ht="12" x14ac:dyDescent="0.2">
      <c r="Q35" s="11"/>
      <c r="R35" s="13"/>
    </row>
    <row r="36" spans="17:20" x14ac:dyDescent="0.2">
      <c r="Q36" s="9"/>
      <c r="R36" s="13"/>
    </row>
  </sheetData>
  <pageMargins left="0.7" right="0.7" top="0.75" bottom="0.75" header="0.3" footer="0.3"/>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B1:R15"/>
  <sheetViews>
    <sheetView workbookViewId="0">
      <selection activeCell="B21" sqref="B21:J29"/>
    </sheetView>
  </sheetViews>
  <sheetFormatPr baseColWidth="10" defaultRowHeight="12.75" x14ac:dyDescent="0.2"/>
  <cols>
    <col min="1" max="1" width="2.28515625" style="2" customWidth="1"/>
    <col min="2" max="3" width="10.7109375" style="2" customWidth="1"/>
    <col min="4" max="4" width="1.140625" style="2" customWidth="1"/>
    <col min="5" max="6" width="10.7109375" style="2" customWidth="1"/>
    <col min="7" max="7" width="0.85546875" style="2" customWidth="1"/>
    <col min="8" max="9" width="10.7109375" style="2" customWidth="1"/>
    <col min="10" max="10" width="0.7109375" style="2" customWidth="1"/>
    <col min="11" max="12" width="10.7109375" style="2" customWidth="1"/>
    <col min="13" max="13" width="0.85546875" style="2" customWidth="1"/>
    <col min="14" max="15" width="10.7109375" style="2" customWidth="1"/>
    <col min="16" max="16" width="0.85546875" style="2" customWidth="1"/>
    <col min="17" max="18" width="10.7109375" style="2" customWidth="1"/>
    <col min="19" max="19" width="4.7109375" style="2" customWidth="1"/>
    <col min="20" max="16384" width="11.42578125" style="2"/>
  </cols>
  <sheetData>
    <row r="1" spans="2:18" x14ac:dyDescent="0.2">
      <c r="B1" s="2" t="s">
        <v>80</v>
      </c>
    </row>
    <row r="2" spans="2:18" s="3" customFormat="1" ht="12" x14ac:dyDescent="0.2"/>
    <row r="3" spans="2:18" s="3" customFormat="1" ht="12" x14ac:dyDescent="0.2">
      <c r="B3" s="7" t="s">
        <v>56</v>
      </c>
      <c r="C3" s="7" t="s">
        <v>77</v>
      </c>
      <c r="D3" s="6"/>
      <c r="E3" s="7" t="s">
        <v>10</v>
      </c>
      <c r="F3" s="7" t="s">
        <v>77</v>
      </c>
      <c r="G3" s="6"/>
      <c r="H3" s="7" t="s">
        <v>19</v>
      </c>
      <c r="I3" s="7" t="s">
        <v>77</v>
      </c>
      <c r="J3" s="6"/>
      <c r="K3" s="7" t="s">
        <v>0</v>
      </c>
      <c r="L3" s="7" t="s">
        <v>77</v>
      </c>
      <c r="M3" s="6"/>
      <c r="N3" s="7" t="s">
        <v>65</v>
      </c>
      <c r="O3" s="7" t="s">
        <v>77</v>
      </c>
      <c r="P3" s="6"/>
      <c r="Q3" s="7" t="s">
        <v>24</v>
      </c>
      <c r="R3" s="7" t="s">
        <v>77</v>
      </c>
    </row>
    <row r="4" spans="2:18" s="3" customFormat="1" ht="12" x14ac:dyDescent="0.2">
      <c r="B4" s="8" t="s">
        <v>57</v>
      </c>
      <c r="C4" s="14">
        <v>66</v>
      </c>
      <c r="D4" s="6"/>
      <c r="E4" s="8" t="s">
        <v>11</v>
      </c>
      <c r="F4" s="14">
        <v>154</v>
      </c>
      <c r="G4" s="6"/>
      <c r="H4" s="8" t="s">
        <v>20</v>
      </c>
      <c r="I4" s="14">
        <v>187</v>
      </c>
      <c r="J4" s="6"/>
      <c r="K4" s="8" t="s">
        <v>2</v>
      </c>
      <c r="L4" s="14">
        <v>307</v>
      </c>
      <c r="M4" s="6"/>
      <c r="N4" s="8" t="s">
        <v>66</v>
      </c>
      <c r="O4" s="14">
        <v>513</v>
      </c>
      <c r="P4" s="6"/>
      <c r="Q4" s="8" t="s">
        <v>11</v>
      </c>
      <c r="R4" s="14">
        <v>50</v>
      </c>
    </row>
    <row r="5" spans="2:18" s="3" customFormat="1" ht="12" x14ac:dyDescent="0.2">
      <c r="B5" s="8" t="s">
        <v>58</v>
      </c>
      <c r="C5" s="14">
        <v>58</v>
      </c>
      <c r="D5" s="6"/>
      <c r="E5" s="8" t="s">
        <v>12</v>
      </c>
      <c r="F5" s="14">
        <v>84</v>
      </c>
      <c r="G5" s="6"/>
      <c r="H5" s="8" t="s">
        <v>21</v>
      </c>
      <c r="I5" s="14">
        <v>703</v>
      </c>
      <c r="J5" s="6"/>
      <c r="K5" s="8" t="s">
        <v>3</v>
      </c>
      <c r="L5" s="14">
        <v>377</v>
      </c>
      <c r="M5" s="6"/>
      <c r="N5" s="8" t="s">
        <v>67</v>
      </c>
      <c r="O5" s="14">
        <v>1859</v>
      </c>
      <c r="P5" s="6"/>
      <c r="Q5" s="8" t="s">
        <v>32</v>
      </c>
      <c r="R5" s="14">
        <v>128</v>
      </c>
    </row>
    <row r="6" spans="2:18" s="3" customFormat="1" ht="12" x14ac:dyDescent="0.2">
      <c r="B6" s="8" t="s">
        <v>59</v>
      </c>
      <c r="C6" s="14">
        <v>419</v>
      </c>
      <c r="D6" s="6"/>
      <c r="E6" s="8" t="s">
        <v>13</v>
      </c>
      <c r="F6" s="14">
        <v>24</v>
      </c>
      <c r="G6" s="6"/>
      <c r="H6" s="8" t="s">
        <v>22</v>
      </c>
      <c r="I6" s="14">
        <v>1482</v>
      </c>
      <c r="J6" s="6"/>
      <c r="K6" s="8" t="s">
        <v>4</v>
      </c>
      <c r="L6" s="14">
        <v>501</v>
      </c>
      <c r="M6" s="6"/>
      <c r="N6" s="6"/>
      <c r="O6" s="14"/>
      <c r="P6" s="6"/>
      <c r="Q6" s="8" t="s">
        <v>76</v>
      </c>
      <c r="R6" s="14">
        <v>80</v>
      </c>
    </row>
    <row r="7" spans="2:18" s="3" customFormat="1" ht="12" x14ac:dyDescent="0.2">
      <c r="B7" s="8" t="s">
        <v>60</v>
      </c>
      <c r="C7" s="14">
        <v>726</v>
      </c>
      <c r="D7" s="6"/>
      <c r="E7" s="8" t="s">
        <v>14</v>
      </c>
      <c r="F7" s="14">
        <v>225</v>
      </c>
      <c r="G7" s="6"/>
      <c r="H7" s="6"/>
      <c r="I7" s="14"/>
      <c r="J7" s="6"/>
      <c r="K7" s="8" t="s">
        <v>5</v>
      </c>
      <c r="L7" s="14">
        <v>274</v>
      </c>
      <c r="M7" s="6"/>
      <c r="N7" s="6"/>
      <c r="O7" s="6"/>
      <c r="P7" s="6"/>
      <c r="Q7" s="8" t="s">
        <v>75</v>
      </c>
      <c r="R7" s="14">
        <v>2</v>
      </c>
    </row>
    <row r="8" spans="2:18" s="3" customFormat="1" ht="12" x14ac:dyDescent="0.2">
      <c r="B8" s="8" t="s">
        <v>61</v>
      </c>
      <c r="C8" s="14">
        <v>567</v>
      </c>
      <c r="D8" s="6"/>
      <c r="E8" s="8" t="s">
        <v>15</v>
      </c>
      <c r="F8" s="14">
        <v>1</v>
      </c>
      <c r="G8" s="6"/>
      <c r="H8" s="6"/>
      <c r="I8" s="6"/>
      <c r="J8" s="6"/>
      <c r="K8" s="8" t="s">
        <v>6</v>
      </c>
      <c r="L8" s="14">
        <v>231</v>
      </c>
      <c r="M8" s="6"/>
      <c r="N8" s="6"/>
      <c r="O8" s="6"/>
      <c r="P8" s="6"/>
      <c r="Q8" s="8" t="s">
        <v>74</v>
      </c>
      <c r="R8" s="14">
        <v>541</v>
      </c>
    </row>
    <row r="9" spans="2:18" s="3" customFormat="1" ht="12" x14ac:dyDescent="0.2">
      <c r="B9" s="8" t="s">
        <v>62</v>
      </c>
      <c r="C9" s="14">
        <v>223</v>
      </c>
      <c r="D9" s="6"/>
      <c r="E9" s="8" t="s">
        <v>16</v>
      </c>
      <c r="F9" s="14">
        <v>481</v>
      </c>
      <c r="G9" s="6"/>
      <c r="H9" s="6"/>
      <c r="I9" s="6"/>
      <c r="J9" s="6"/>
      <c r="K9" s="8" t="s">
        <v>7</v>
      </c>
      <c r="L9" s="14">
        <v>247</v>
      </c>
      <c r="M9" s="6"/>
      <c r="N9" s="6"/>
      <c r="O9" s="6"/>
      <c r="P9" s="6"/>
      <c r="Q9" s="8" t="s">
        <v>38</v>
      </c>
      <c r="R9" s="14">
        <v>279</v>
      </c>
    </row>
    <row r="10" spans="2:18" s="3" customFormat="1" ht="12" x14ac:dyDescent="0.2">
      <c r="B10" s="8" t="s">
        <v>63</v>
      </c>
      <c r="C10" s="14">
        <v>313</v>
      </c>
      <c r="D10" s="6"/>
      <c r="E10" s="8" t="s">
        <v>17</v>
      </c>
      <c r="F10" s="14">
        <v>1317</v>
      </c>
      <c r="G10" s="6"/>
      <c r="H10" s="6"/>
      <c r="I10" s="6"/>
      <c r="J10" s="6"/>
      <c r="K10" s="8" t="s">
        <v>8</v>
      </c>
      <c r="L10" s="14">
        <v>138</v>
      </c>
      <c r="M10" s="6"/>
      <c r="N10" s="6"/>
      <c r="O10" s="6"/>
      <c r="P10" s="6"/>
      <c r="Q10" s="8" t="s">
        <v>73</v>
      </c>
      <c r="R10" s="14">
        <v>42</v>
      </c>
    </row>
    <row r="11" spans="2:18" s="3" customFormat="1" ht="12" x14ac:dyDescent="0.2">
      <c r="B11" s="8" t="s">
        <v>64</v>
      </c>
      <c r="C11" s="14">
        <v>0</v>
      </c>
      <c r="D11" s="6"/>
      <c r="E11" s="8" t="s">
        <v>18</v>
      </c>
      <c r="F11" s="14">
        <v>86</v>
      </c>
      <c r="G11" s="6"/>
      <c r="H11" s="6"/>
      <c r="I11" s="6"/>
      <c r="J11" s="6"/>
      <c r="K11" s="8" t="s">
        <v>9</v>
      </c>
      <c r="L11" s="14">
        <v>297</v>
      </c>
      <c r="M11" s="6"/>
      <c r="N11" s="6"/>
      <c r="O11" s="6"/>
      <c r="P11" s="6"/>
      <c r="Q11" s="8" t="s">
        <v>72</v>
      </c>
      <c r="R11" s="14">
        <v>1</v>
      </c>
    </row>
    <row r="12" spans="2:18" s="3" customFormat="1" ht="12" x14ac:dyDescent="0.2">
      <c r="B12" s="8"/>
      <c r="C12" s="14"/>
      <c r="D12" s="6"/>
      <c r="E12" s="6"/>
      <c r="F12" s="14"/>
      <c r="G12" s="6"/>
      <c r="H12" s="6"/>
      <c r="I12" s="6"/>
      <c r="J12" s="6"/>
      <c r="K12" s="6"/>
      <c r="L12" s="14"/>
      <c r="M12" s="6"/>
      <c r="N12" s="6"/>
      <c r="O12" s="6"/>
      <c r="P12" s="6"/>
      <c r="Q12" s="8" t="s">
        <v>71</v>
      </c>
      <c r="R12" s="14">
        <v>1164</v>
      </c>
    </row>
    <row r="13" spans="2:18" s="3" customFormat="1" ht="12" x14ac:dyDescent="0.2">
      <c r="B13" s="6"/>
      <c r="C13" s="14"/>
      <c r="D13" s="6"/>
      <c r="E13" s="6"/>
      <c r="F13" s="6"/>
      <c r="G13" s="6"/>
      <c r="H13" s="6"/>
      <c r="I13" s="6"/>
      <c r="J13" s="6"/>
      <c r="K13" s="6"/>
      <c r="L13" s="6"/>
      <c r="M13" s="6"/>
      <c r="N13" s="6"/>
      <c r="O13" s="6"/>
      <c r="P13" s="6"/>
      <c r="Q13" s="8" t="s">
        <v>70</v>
      </c>
      <c r="R13" s="14">
        <v>83</v>
      </c>
    </row>
    <row r="14" spans="2:18" s="3" customFormat="1" ht="12" x14ac:dyDescent="0.2">
      <c r="B14" s="6"/>
      <c r="C14" s="6"/>
      <c r="D14" s="6"/>
      <c r="E14" s="6"/>
      <c r="F14" s="6"/>
      <c r="G14" s="6"/>
      <c r="H14" s="6"/>
      <c r="I14" s="6"/>
      <c r="J14" s="6"/>
      <c r="K14" s="6"/>
      <c r="L14" s="6"/>
      <c r="M14" s="6"/>
      <c r="N14" s="6"/>
      <c r="O14" s="6"/>
      <c r="P14" s="6"/>
      <c r="Q14" s="8" t="s">
        <v>69</v>
      </c>
      <c r="R14" s="14">
        <v>2</v>
      </c>
    </row>
    <row r="15" spans="2:18" s="3" customFormat="1" ht="12" x14ac:dyDescent="0.2">
      <c r="B15" s="6"/>
      <c r="C15" s="6"/>
      <c r="D15" s="6"/>
      <c r="E15" s="6"/>
      <c r="F15" s="6"/>
      <c r="G15" s="6"/>
      <c r="H15" s="6"/>
      <c r="I15" s="6"/>
      <c r="J15" s="6"/>
      <c r="K15" s="6"/>
      <c r="L15" s="6"/>
      <c r="M15" s="6"/>
      <c r="N15" s="6"/>
      <c r="O15" s="6"/>
      <c r="P15" s="6"/>
      <c r="Q15" s="6"/>
      <c r="R15" s="14"/>
    </row>
  </sheetData>
  <pageMargins left="0.7" right="0.7" top="0.75" bottom="0.75" header="0.3" footer="0.3"/>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B1:V91"/>
  <sheetViews>
    <sheetView topLeftCell="A22" workbookViewId="0">
      <selection activeCell="C1" sqref="C1"/>
    </sheetView>
  </sheetViews>
  <sheetFormatPr baseColWidth="10" defaultRowHeight="12.75" x14ac:dyDescent="0.2"/>
  <cols>
    <col min="1" max="1" width="1.5703125" style="44" customWidth="1"/>
    <col min="2" max="2" width="0.42578125" style="44" customWidth="1"/>
    <col min="3" max="4" width="10.7109375" style="44" customWidth="1"/>
    <col min="5" max="5" width="1.140625" style="44" customWidth="1"/>
    <col min="6" max="7" width="10.7109375" style="44" customWidth="1"/>
    <col min="8" max="8" width="0.85546875" style="44" customWidth="1"/>
    <col min="9" max="9" width="16.5703125" style="54" customWidth="1"/>
    <col min="10" max="10" width="10.7109375" style="44" customWidth="1"/>
    <col min="11" max="11" width="0.7109375" style="44" customWidth="1"/>
    <col min="12" max="13" width="10.7109375" style="44" customWidth="1"/>
    <col min="14" max="14" width="0.85546875" style="44" customWidth="1"/>
    <col min="15" max="16" width="10.7109375" style="44" customWidth="1"/>
    <col min="17" max="17" width="0.85546875" style="44" customWidth="1"/>
    <col min="18" max="19" width="10.7109375" style="44" customWidth="1"/>
    <col min="20" max="20" width="1.42578125" style="44" customWidth="1"/>
    <col min="21" max="22" width="10.7109375" style="44" customWidth="1"/>
    <col min="23" max="23" width="4.7109375" style="44" customWidth="1"/>
    <col min="24" max="16384" width="11.42578125" style="44"/>
  </cols>
  <sheetData>
    <row r="1" spans="2:22" s="45" customFormat="1" ht="11.1" customHeight="1" x14ac:dyDescent="0.2"/>
    <row r="2" spans="2:22" s="45" customFormat="1" ht="10.15" customHeight="1" x14ac:dyDescent="0.2"/>
    <row r="3" spans="2:22" s="45" customFormat="1" ht="24" customHeight="1" x14ac:dyDescent="0.2">
      <c r="B3" s="487">
        <v>2015</v>
      </c>
      <c r="C3" s="487"/>
      <c r="D3" s="487"/>
      <c r="E3" s="487"/>
    </row>
    <row r="4" spans="2:22" s="45" customFormat="1" ht="10.15" customHeight="1" x14ac:dyDescent="0.2"/>
    <row r="5" spans="2:22" s="45" customFormat="1" ht="24" customHeight="1" x14ac:dyDescent="0.2">
      <c r="C5" s="50" t="s">
        <v>56</v>
      </c>
      <c r="D5" s="50" t="s">
        <v>77</v>
      </c>
      <c r="F5" s="50" t="s">
        <v>10</v>
      </c>
      <c r="G5" s="50" t="s">
        <v>77</v>
      </c>
      <c r="I5" s="53" t="s">
        <v>19</v>
      </c>
      <c r="J5" s="50" t="s">
        <v>77</v>
      </c>
      <c r="L5" s="50" t="s">
        <v>0</v>
      </c>
      <c r="M5" s="50" t="s">
        <v>77</v>
      </c>
      <c r="O5" s="50" t="s">
        <v>65</v>
      </c>
      <c r="P5" s="50" t="s">
        <v>77</v>
      </c>
      <c r="R5" s="50" t="s">
        <v>24</v>
      </c>
      <c r="S5" s="50" t="s">
        <v>77</v>
      </c>
      <c r="U5" s="50" t="s">
        <v>156</v>
      </c>
      <c r="V5" s="50" t="s">
        <v>77</v>
      </c>
    </row>
    <row r="6" spans="2:22" s="45" customFormat="1" ht="23.45" customHeight="1" x14ac:dyDescent="0.2">
      <c r="C6" s="47" t="s">
        <v>57</v>
      </c>
      <c r="D6" s="46">
        <v>6</v>
      </c>
      <c r="F6" s="47" t="s">
        <v>11</v>
      </c>
      <c r="G6" s="46">
        <v>35</v>
      </c>
      <c r="I6" s="51" t="s">
        <v>20</v>
      </c>
      <c r="J6" s="46">
        <v>31</v>
      </c>
      <c r="L6" s="47" t="s">
        <v>2</v>
      </c>
      <c r="M6" s="46">
        <v>61</v>
      </c>
      <c r="O6" s="47" t="s">
        <v>66</v>
      </c>
      <c r="P6" s="46">
        <v>100</v>
      </c>
      <c r="R6" s="47" t="s">
        <v>11</v>
      </c>
      <c r="S6" s="46">
        <v>6</v>
      </c>
      <c r="U6" s="47" t="s">
        <v>155</v>
      </c>
      <c r="V6" s="46">
        <v>56</v>
      </c>
    </row>
    <row r="7" spans="2:22" s="45" customFormat="1" ht="23.45" customHeight="1" x14ac:dyDescent="0.2">
      <c r="C7" s="49" t="s">
        <v>58</v>
      </c>
      <c r="D7" s="48">
        <v>18</v>
      </c>
      <c r="F7" s="49" t="s">
        <v>12</v>
      </c>
      <c r="G7" s="48">
        <v>19</v>
      </c>
      <c r="I7" s="52" t="s">
        <v>21</v>
      </c>
      <c r="J7" s="48">
        <v>135</v>
      </c>
      <c r="L7" s="49" t="s">
        <v>3</v>
      </c>
      <c r="M7" s="48">
        <v>66</v>
      </c>
      <c r="O7" s="49" t="s">
        <v>67</v>
      </c>
      <c r="P7" s="48">
        <v>345</v>
      </c>
      <c r="R7" s="49" t="s">
        <v>32</v>
      </c>
      <c r="S7" s="48">
        <v>26</v>
      </c>
      <c r="U7" s="49" t="s">
        <v>154</v>
      </c>
      <c r="V7" s="48">
        <v>37</v>
      </c>
    </row>
    <row r="8" spans="2:22" s="45" customFormat="1" ht="23.45" customHeight="1" x14ac:dyDescent="0.2">
      <c r="C8" s="47" t="s">
        <v>59</v>
      </c>
      <c r="D8" s="46">
        <v>85</v>
      </c>
      <c r="F8" s="47" t="s">
        <v>13</v>
      </c>
      <c r="G8" s="46">
        <v>3</v>
      </c>
      <c r="I8" s="51" t="s">
        <v>22</v>
      </c>
      <c r="J8" s="46">
        <v>279</v>
      </c>
      <c r="L8" s="47" t="s">
        <v>4</v>
      </c>
      <c r="M8" s="46">
        <v>87</v>
      </c>
      <c r="R8" s="47" t="s">
        <v>76</v>
      </c>
      <c r="S8" s="46">
        <v>19</v>
      </c>
      <c r="U8" s="47" t="s">
        <v>153</v>
      </c>
      <c r="V8" s="46">
        <v>15</v>
      </c>
    </row>
    <row r="9" spans="2:22" s="45" customFormat="1" ht="23.45" customHeight="1" x14ac:dyDescent="0.2">
      <c r="C9" s="49" t="s">
        <v>60</v>
      </c>
      <c r="D9" s="48">
        <v>139</v>
      </c>
      <c r="F9" s="49" t="s">
        <v>14</v>
      </c>
      <c r="G9" s="48">
        <v>37</v>
      </c>
      <c r="L9" s="49" t="s">
        <v>5</v>
      </c>
      <c r="M9" s="48">
        <v>52</v>
      </c>
      <c r="R9" s="49" t="s">
        <v>75</v>
      </c>
      <c r="S9" s="48">
        <v>0</v>
      </c>
      <c r="U9" s="49" t="s">
        <v>152</v>
      </c>
      <c r="V9" s="48">
        <v>24</v>
      </c>
    </row>
    <row r="10" spans="2:22" s="45" customFormat="1" ht="23.45" customHeight="1" x14ac:dyDescent="0.2">
      <c r="C10" s="47" t="s">
        <v>61</v>
      </c>
      <c r="D10" s="46">
        <v>107</v>
      </c>
      <c r="F10" s="47" t="s">
        <v>16</v>
      </c>
      <c r="G10" s="46">
        <v>104</v>
      </c>
      <c r="L10" s="47" t="s">
        <v>6</v>
      </c>
      <c r="M10" s="46">
        <v>50</v>
      </c>
      <c r="R10" s="47" t="s">
        <v>74</v>
      </c>
      <c r="S10" s="46">
        <v>105</v>
      </c>
      <c r="U10" s="47" t="s">
        <v>151</v>
      </c>
      <c r="V10" s="46">
        <v>2</v>
      </c>
    </row>
    <row r="11" spans="2:22" s="45" customFormat="1" ht="23.45" customHeight="1" x14ac:dyDescent="0.2">
      <c r="C11" s="49" t="s">
        <v>62</v>
      </c>
      <c r="D11" s="48">
        <v>34</v>
      </c>
      <c r="F11" s="49" t="s">
        <v>17</v>
      </c>
      <c r="G11" s="48">
        <v>239</v>
      </c>
      <c r="L11" s="49" t="s">
        <v>7</v>
      </c>
      <c r="M11" s="48">
        <v>50</v>
      </c>
      <c r="R11" s="49" t="s">
        <v>38</v>
      </c>
      <c r="S11" s="48">
        <v>51</v>
      </c>
      <c r="U11" s="49" t="s">
        <v>150</v>
      </c>
      <c r="V11" s="48">
        <v>39</v>
      </c>
    </row>
    <row r="12" spans="2:22" s="45" customFormat="1" ht="23.45" customHeight="1" x14ac:dyDescent="0.2">
      <c r="C12" s="47" t="s">
        <v>63</v>
      </c>
      <c r="D12" s="46">
        <v>56</v>
      </c>
      <c r="F12" s="47" t="s">
        <v>18</v>
      </c>
      <c r="G12" s="46">
        <v>8</v>
      </c>
      <c r="L12" s="47" t="s">
        <v>8</v>
      </c>
      <c r="M12" s="46">
        <v>21</v>
      </c>
      <c r="R12" s="47" t="s">
        <v>73</v>
      </c>
      <c r="S12" s="46">
        <v>7</v>
      </c>
      <c r="U12" s="47" t="s">
        <v>149</v>
      </c>
      <c r="V12" s="46">
        <v>34</v>
      </c>
    </row>
    <row r="13" spans="2:22" s="45" customFormat="1" ht="23.45" customHeight="1" x14ac:dyDescent="0.2">
      <c r="C13" s="49" t="s">
        <v>64</v>
      </c>
      <c r="D13" s="48">
        <v>0</v>
      </c>
      <c r="L13" s="49" t="s">
        <v>9</v>
      </c>
      <c r="M13" s="48">
        <v>58</v>
      </c>
      <c r="R13" s="49" t="s">
        <v>72</v>
      </c>
      <c r="S13" s="48">
        <v>0</v>
      </c>
      <c r="U13" s="49" t="s">
        <v>148</v>
      </c>
      <c r="V13" s="48">
        <v>43</v>
      </c>
    </row>
    <row r="14" spans="2:22" s="45" customFormat="1" ht="28.35" customHeight="1" x14ac:dyDescent="0.2">
      <c r="R14" s="47" t="s">
        <v>71</v>
      </c>
      <c r="S14" s="46">
        <v>219</v>
      </c>
      <c r="U14" s="47" t="s">
        <v>147</v>
      </c>
      <c r="V14" s="46">
        <v>18</v>
      </c>
    </row>
    <row r="15" spans="2:22" s="45" customFormat="1" ht="23.45" customHeight="1" x14ac:dyDescent="0.2">
      <c r="R15" s="49" t="s">
        <v>70</v>
      </c>
      <c r="S15" s="48">
        <v>12</v>
      </c>
      <c r="U15" s="49" t="s">
        <v>146</v>
      </c>
      <c r="V15" s="48">
        <v>46</v>
      </c>
    </row>
    <row r="16" spans="2:22" s="45" customFormat="1" ht="24.6" customHeight="1" x14ac:dyDescent="0.2">
      <c r="U16" s="47" t="s">
        <v>145</v>
      </c>
      <c r="V16" s="46">
        <v>75</v>
      </c>
    </row>
    <row r="17" spans="2:22" s="45" customFormat="1" ht="23.45" customHeight="1" x14ac:dyDescent="0.2">
      <c r="U17" s="49" t="s">
        <v>144</v>
      </c>
      <c r="V17" s="48">
        <v>23</v>
      </c>
    </row>
    <row r="18" spans="2:22" s="45" customFormat="1" ht="23.45" customHeight="1" x14ac:dyDescent="0.2">
      <c r="U18" s="47" t="s">
        <v>143</v>
      </c>
      <c r="V18" s="46">
        <v>33</v>
      </c>
    </row>
    <row r="19" spans="2:22" s="45" customFormat="1" ht="10.15" customHeight="1" x14ac:dyDescent="0.2"/>
    <row r="20" spans="2:22" s="45" customFormat="1" ht="24" customHeight="1" x14ac:dyDescent="0.2">
      <c r="B20" s="487">
        <v>2016</v>
      </c>
      <c r="C20" s="487"/>
      <c r="D20" s="487"/>
      <c r="E20" s="487"/>
    </row>
    <row r="21" spans="2:22" s="45" customFormat="1" ht="10.15" customHeight="1" x14ac:dyDescent="0.2"/>
    <row r="22" spans="2:22" s="45" customFormat="1" ht="3.75" customHeight="1" x14ac:dyDescent="0.2">
      <c r="C22" s="488" t="s">
        <v>56</v>
      </c>
      <c r="D22" s="488" t="s">
        <v>77</v>
      </c>
      <c r="F22" s="488" t="s">
        <v>10</v>
      </c>
      <c r="G22" s="488" t="s">
        <v>77</v>
      </c>
      <c r="I22" s="489" t="s">
        <v>19</v>
      </c>
      <c r="J22" s="488" t="s">
        <v>77</v>
      </c>
    </row>
    <row r="23" spans="2:22" s="45" customFormat="1" ht="20.25" customHeight="1" x14ac:dyDescent="0.2">
      <c r="C23" s="488"/>
      <c r="D23" s="488"/>
      <c r="F23" s="488"/>
      <c r="G23" s="488"/>
      <c r="I23" s="489"/>
      <c r="J23" s="488"/>
      <c r="L23" s="50" t="s">
        <v>0</v>
      </c>
      <c r="M23" s="50" t="s">
        <v>77</v>
      </c>
      <c r="O23" s="50" t="s">
        <v>65</v>
      </c>
      <c r="P23" s="50" t="s">
        <v>77</v>
      </c>
      <c r="R23" s="50" t="s">
        <v>24</v>
      </c>
      <c r="S23" s="50" t="s">
        <v>77</v>
      </c>
      <c r="U23" s="50" t="s">
        <v>156</v>
      </c>
      <c r="V23" s="50" t="s">
        <v>77</v>
      </c>
    </row>
    <row r="24" spans="2:22" s="45" customFormat="1" ht="23.45" customHeight="1" x14ac:dyDescent="0.2">
      <c r="C24" s="47" t="s">
        <v>57</v>
      </c>
      <c r="D24" s="46">
        <v>17</v>
      </c>
      <c r="F24" s="47" t="s">
        <v>11</v>
      </c>
      <c r="G24" s="46">
        <v>43</v>
      </c>
      <c r="I24" s="51" t="s">
        <v>20</v>
      </c>
      <c r="J24" s="46">
        <v>43</v>
      </c>
      <c r="L24" s="47" t="s">
        <v>2</v>
      </c>
      <c r="M24" s="46">
        <v>64</v>
      </c>
      <c r="O24" s="47" t="s">
        <v>66</v>
      </c>
      <c r="P24" s="46">
        <v>110</v>
      </c>
      <c r="R24" s="47" t="s">
        <v>11</v>
      </c>
      <c r="S24" s="46">
        <v>10</v>
      </c>
      <c r="U24" s="47" t="s">
        <v>155</v>
      </c>
      <c r="V24" s="46">
        <v>84</v>
      </c>
    </row>
    <row r="25" spans="2:22" s="45" customFormat="1" ht="23.45" customHeight="1" x14ac:dyDescent="0.2">
      <c r="C25" s="49" t="s">
        <v>58</v>
      </c>
      <c r="D25" s="48">
        <v>12</v>
      </c>
      <c r="F25" s="49" t="s">
        <v>12</v>
      </c>
      <c r="G25" s="48">
        <v>13</v>
      </c>
      <c r="I25" s="52" t="s">
        <v>21</v>
      </c>
      <c r="J25" s="48">
        <v>130</v>
      </c>
      <c r="L25" s="49" t="s">
        <v>3</v>
      </c>
      <c r="M25" s="48">
        <v>75</v>
      </c>
      <c r="O25" s="49" t="s">
        <v>67</v>
      </c>
      <c r="P25" s="48">
        <v>377</v>
      </c>
      <c r="R25" s="49" t="s">
        <v>32</v>
      </c>
      <c r="S25" s="48">
        <v>21</v>
      </c>
      <c r="U25" s="49" t="s">
        <v>154</v>
      </c>
      <c r="V25" s="48">
        <v>26</v>
      </c>
    </row>
    <row r="26" spans="2:22" s="45" customFormat="1" ht="23.45" customHeight="1" x14ac:dyDescent="0.2">
      <c r="C26" s="47" t="s">
        <v>59</v>
      </c>
      <c r="D26" s="46">
        <v>65</v>
      </c>
      <c r="F26" s="47" t="s">
        <v>13</v>
      </c>
      <c r="G26" s="46">
        <v>3</v>
      </c>
      <c r="I26" s="51" t="s">
        <v>22</v>
      </c>
      <c r="J26" s="46">
        <v>314</v>
      </c>
      <c r="L26" s="47" t="s">
        <v>4</v>
      </c>
      <c r="M26" s="46">
        <v>105</v>
      </c>
      <c r="R26" s="47" t="s">
        <v>76</v>
      </c>
      <c r="S26" s="46">
        <v>17</v>
      </c>
      <c r="U26" s="47" t="s">
        <v>153</v>
      </c>
      <c r="V26" s="46">
        <v>20</v>
      </c>
    </row>
    <row r="27" spans="2:22" s="45" customFormat="1" ht="23.45" customHeight="1" x14ac:dyDescent="0.2">
      <c r="C27" s="49" t="s">
        <v>60</v>
      </c>
      <c r="D27" s="48">
        <v>154</v>
      </c>
      <c r="F27" s="49" t="s">
        <v>14</v>
      </c>
      <c r="G27" s="48">
        <v>52</v>
      </c>
      <c r="L27" s="49" t="s">
        <v>5</v>
      </c>
      <c r="M27" s="48">
        <v>53</v>
      </c>
      <c r="R27" s="49" t="s">
        <v>75</v>
      </c>
      <c r="S27" s="48">
        <v>0</v>
      </c>
      <c r="U27" s="49" t="s">
        <v>152</v>
      </c>
      <c r="V27" s="48">
        <v>24</v>
      </c>
    </row>
    <row r="28" spans="2:22" s="45" customFormat="1" ht="23.45" customHeight="1" x14ac:dyDescent="0.2">
      <c r="C28" s="47" t="s">
        <v>61</v>
      </c>
      <c r="D28" s="46">
        <v>126</v>
      </c>
      <c r="F28" s="47" t="s">
        <v>15</v>
      </c>
      <c r="G28" s="46">
        <v>1</v>
      </c>
      <c r="L28" s="47" t="s">
        <v>6</v>
      </c>
      <c r="M28" s="46">
        <v>41</v>
      </c>
      <c r="R28" s="47" t="s">
        <v>74</v>
      </c>
      <c r="S28" s="46">
        <v>98</v>
      </c>
      <c r="U28" s="47" t="s">
        <v>151</v>
      </c>
      <c r="V28" s="46">
        <v>5</v>
      </c>
    </row>
    <row r="29" spans="2:22" s="45" customFormat="1" ht="23.45" customHeight="1" x14ac:dyDescent="0.2">
      <c r="C29" s="49" t="s">
        <v>62</v>
      </c>
      <c r="D29" s="48">
        <v>53</v>
      </c>
      <c r="F29" s="49" t="s">
        <v>16</v>
      </c>
      <c r="G29" s="48">
        <v>112</v>
      </c>
      <c r="L29" s="49" t="s">
        <v>7</v>
      </c>
      <c r="M29" s="48">
        <v>63</v>
      </c>
      <c r="R29" s="49" t="s">
        <v>38</v>
      </c>
      <c r="S29" s="48">
        <v>55</v>
      </c>
      <c r="U29" s="49" t="s">
        <v>150</v>
      </c>
      <c r="V29" s="48">
        <v>33</v>
      </c>
    </row>
    <row r="30" spans="2:22" s="45" customFormat="1" ht="23.45" customHeight="1" x14ac:dyDescent="0.2">
      <c r="C30" s="47" t="s">
        <v>63</v>
      </c>
      <c r="D30" s="46">
        <v>60</v>
      </c>
      <c r="F30" s="47" t="s">
        <v>17</v>
      </c>
      <c r="G30" s="46">
        <v>243</v>
      </c>
      <c r="L30" s="47" t="s">
        <v>8</v>
      </c>
      <c r="M30" s="46">
        <v>26</v>
      </c>
      <c r="R30" s="47" t="s">
        <v>73</v>
      </c>
      <c r="S30" s="46">
        <v>9</v>
      </c>
      <c r="U30" s="47" t="s">
        <v>149</v>
      </c>
      <c r="V30" s="46">
        <v>34</v>
      </c>
    </row>
    <row r="31" spans="2:22" s="45" customFormat="1" ht="23.45" customHeight="1" x14ac:dyDescent="0.2">
      <c r="C31" s="49" t="s">
        <v>64</v>
      </c>
      <c r="D31" s="48">
        <v>0</v>
      </c>
      <c r="F31" s="49" t="s">
        <v>18</v>
      </c>
      <c r="G31" s="48">
        <v>20</v>
      </c>
      <c r="L31" s="49" t="s">
        <v>9</v>
      </c>
      <c r="M31" s="48">
        <v>60</v>
      </c>
      <c r="R31" s="49" t="s">
        <v>72</v>
      </c>
      <c r="S31" s="48">
        <v>0</v>
      </c>
      <c r="U31" s="49" t="s">
        <v>148</v>
      </c>
      <c r="V31" s="48">
        <v>50</v>
      </c>
    </row>
    <row r="32" spans="2:22" s="45" customFormat="1" ht="28.35" customHeight="1" x14ac:dyDescent="0.2">
      <c r="R32" s="47" t="s">
        <v>71</v>
      </c>
      <c r="S32" s="46">
        <v>245</v>
      </c>
      <c r="U32" s="47" t="s">
        <v>147</v>
      </c>
      <c r="V32" s="46">
        <v>25</v>
      </c>
    </row>
    <row r="33" spans="2:22" s="45" customFormat="1" ht="23.45" customHeight="1" x14ac:dyDescent="0.2">
      <c r="R33" s="49" t="s">
        <v>70</v>
      </c>
      <c r="S33" s="48">
        <v>32</v>
      </c>
      <c r="U33" s="49" t="s">
        <v>146</v>
      </c>
      <c r="V33" s="48">
        <v>51</v>
      </c>
    </row>
    <row r="34" spans="2:22" s="45" customFormat="1" ht="24.6" customHeight="1" x14ac:dyDescent="0.2">
      <c r="U34" s="47" t="s">
        <v>145</v>
      </c>
      <c r="V34" s="46">
        <v>56</v>
      </c>
    </row>
    <row r="35" spans="2:22" s="45" customFormat="1" ht="23.45" customHeight="1" x14ac:dyDescent="0.2">
      <c r="U35" s="49" t="s">
        <v>144</v>
      </c>
      <c r="V35" s="48">
        <v>36</v>
      </c>
    </row>
    <row r="36" spans="2:22" s="45" customFormat="1" ht="23.45" customHeight="1" x14ac:dyDescent="0.2">
      <c r="U36" s="47" t="s">
        <v>143</v>
      </c>
      <c r="V36" s="46">
        <v>43</v>
      </c>
    </row>
    <row r="37" spans="2:22" s="45" customFormat="1" ht="10.15" customHeight="1" x14ac:dyDescent="0.2"/>
    <row r="38" spans="2:22" s="45" customFormat="1" ht="24" customHeight="1" x14ac:dyDescent="0.2">
      <c r="B38" s="487">
        <v>2017</v>
      </c>
      <c r="C38" s="487"/>
      <c r="D38" s="487"/>
      <c r="E38" s="487"/>
    </row>
    <row r="39" spans="2:22" s="45" customFormat="1" ht="10.15" customHeight="1" x14ac:dyDescent="0.2"/>
    <row r="40" spans="2:22" s="45" customFormat="1" ht="3.75" customHeight="1" x14ac:dyDescent="0.2">
      <c r="C40" s="488" t="s">
        <v>56</v>
      </c>
      <c r="D40" s="488" t="s">
        <v>77</v>
      </c>
      <c r="F40" s="488" t="s">
        <v>10</v>
      </c>
      <c r="G40" s="488" t="s">
        <v>77</v>
      </c>
      <c r="I40" s="489" t="s">
        <v>19</v>
      </c>
      <c r="J40" s="488" t="s">
        <v>77</v>
      </c>
    </row>
    <row r="41" spans="2:22" s="45" customFormat="1" ht="20.25" customHeight="1" x14ac:dyDescent="0.2">
      <c r="C41" s="488"/>
      <c r="D41" s="488"/>
      <c r="F41" s="488"/>
      <c r="G41" s="488"/>
      <c r="I41" s="489"/>
      <c r="J41" s="488"/>
      <c r="L41" s="50" t="s">
        <v>0</v>
      </c>
      <c r="M41" s="50" t="s">
        <v>77</v>
      </c>
      <c r="O41" s="50" t="s">
        <v>65</v>
      </c>
      <c r="P41" s="50" t="s">
        <v>77</v>
      </c>
      <c r="R41" s="50" t="s">
        <v>24</v>
      </c>
      <c r="S41" s="50" t="s">
        <v>77</v>
      </c>
      <c r="U41" s="50" t="s">
        <v>156</v>
      </c>
      <c r="V41" s="50" t="s">
        <v>77</v>
      </c>
    </row>
    <row r="42" spans="2:22" s="45" customFormat="1" ht="23.45" customHeight="1" x14ac:dyDescent="0.2">
      <c r="C42" s="47" t="s">
        <v>57</v>
      </c>
      <c r="D42" s="46">
        <v>16</v>
      </c>
      <c r="F42" s="47" t="s">
        <v>11</v>
      </c>
      <c r="G42" s="46">
        <v>26</v>
      </c>
      <c r="I42" s="51" t="s">
        <v>20</v>
      </c>
      <c r="J42" s="46">
        <v>39</v>
      </c>
      <c r="L42" s="47" t="s">
        <v>2</v>
      </c>
      <c r="M42" s="46">
        <v>58</v>
      </c>
      <c r="O42" s="47" t="s">
        <v>66</v>
      </c>
      <c r="P42" s="46">
        <v>98</v>
      </c>
      <c r="R42" s="47" t="s">
        <v>11</v>
      </c>
      <c r="S42" s="46">
        <v>14</v>
      </c>
      <c r="U42" s="47" t="s">
        <v>155</v>
      </c>
      <c r="V42" s="46">
        <v>51</v>
      </c>
    </row>
    <row r="43" spans="2:22" s="45" customFormat="1" ht="23.45" customHeight="1" x14ac:dyDescent="0.2">
      <c r="C43" s="49" t="s">
        <v>58</v>
      </c>
      <c r="D43" s="48">
        <v>10</v>
      </c>
      <c r="F43" s="49" t="s">
        <v>12</v>
      </c>
      <c r="G43" s="48">
        <v>13</v>
      </c>
      <c r="I43" s="52" t="s">
        <v>21</v>
      </c>
      <c r="J43" s="48">
        <v>152</v>
      </c>
      <c r="L43" s="49" t="s">
        <v>3</v>
      </c>
      <c r="M43" s="48">
        <v>81</v>
      </c>
      <c r="O43" s="49" t="s">
        <v>67</v>
      </c>
      <c r="P43" s="48">
        <v>404</v>
      </c>
      <c r="R43" s="49" t="s">
        <v>32</v>
      </c>
      <c r="S43" s="48">
        <v>24</v>
      </c>
      <c r="U43" s="49" t="s">
        <v>154</v>
      </c>
      <c r="V43" s="48">
        <v>39</v>
      </c>
    </row>
    <row r="44" spans="2:22" s="45" customFormat="1" ht="23.45" customHeight="1" x14ac:dyDescent="0.2">
      <c r="C44" s="47" t="s">
        <v>59</v>
      </c>
      <c r="D44" s="46">
        <v>98</v>
      </c>
      <c r="F44" s="47" t="s">
        <v>13</v>
      </c>
      <c r="G44" s="46">
        <v>4</v>
      </c>
      <c r="I44" s="51" t="s">
        <v>22</v>
      </c>
      <c r="J44" s="46">
        <v>311</v>
      </c>
      <c r="L44" s="47" t="s">
        <v>4</v>
      </c>
      <c r="M44" s="46">
        <v>105</v>
      </c>
      <c r="R44" s="47" t="s">
        <v>76</v>
      </c>
      <c r="S44" s="46">
        <v>17</v>
      </c>
      <c r="U44" s="47" t="s">
        <v>153</v>
      </c>
      <c r="V44" s="46">
        <v>25</v>
      </c>
    </row>
    <row r="45" spans="2:22" s="45" customFormat="1" ht="23.45" customHeight="1" x14ac:dyDescent="0.2">
      <c r="C45" s="49" t="s">
        <v>60</v>
      </c>
      <c r="D45" s="48">
        <v>146</v>
      </c>
      <c r="F45" s="49" t="s">
        <v>14</v>
      </c>
      <c r="G45" s="48">
        <v>51</v>
      </c>
      <c r="L45" s="49" t="s">
        <v>5</v>
      </c>
      <c r="M45" s="48">
        <v>63</v>
      </c>
      <c r="R45" s="49" t="s">
        <v>75</v>
      </c>
      <c r="S45" s="48">
        <v>2</v>
      </c>
      <c r="U45" s="49" t="s">
        <v>152</v>
      </c>
      <c r="V45" s="48">
        <v>33</v>
      </c>
    </row>
    <row r="46" spans="2:22" s="45" customFormat="1" ht="23.45" customHeight="1" x14ac:dyDescent="0.2">
      <c r="C46" s="47" t="s">
        <v>61</v>
      </c>
      <c r="D46" s="46">
        <v>120</v>
      </c>
      <c r="F46" s="47" t="s">
        <v>15</v>
      </c>
      <c r="G46" s="46">
        <v>0</v>
      </c>
      <c r="L46" s="47" t="s">
        <v>6</v>
      </c>
      <c r="M46" s="46">
        <v>46</v>
      </c>
      <c r="R46" s="47" t="s">
        <v>74</v>
      </c>
      <c r="S46" s="46">
        <v>126</v>
      </c>
      <c r="U46" s="47" t="s">
        <v>151</v>
      </c>
      <c r="V46" s="46">
        <v>2</v>
      </c>
    </row>
    <row r="47" spans="2:22" s="45" customFormat="1" ht="23.45" customHeight="1" x14ac:dyDescent="0.2">
      <c r="C47" s="49" t="s">
        <v>62</v>
      </c>
      <c r="D47" s="48">
        <v>44</v>
      </c>
      <c r="F47" s="49" t="s">
        <v>16</v>
      </c>
      <c r="G47" s="48">
        <v>95</v>
      </c>
      <c r="L47" s="49" t="s">
        <v>7</v>
      </c>
      <c r="M47" s="48">
        <v>46</v>
      </c>
      <c r="R47" s="49" t="s">
        <v>38</v>
      </c>
      <c r="S47" s="48">
        <v>55</v>
      </c>
      <c r="U47" s="49" t="s">
        <v>150</v>
      </c>
      <c r="V47" s="48">
        <v>37</v>
      </c>
    </row>
    <row r="48" spans="2:22" s="45" customFormat="1" ht="23.45" customHeight="1" x14ac:dyDescent="0.2">
      <c r="C48" s="47" t="s">
        <v>63</v>
      </c>
      <c r="D48" s="46">
        <v>68</v>
      </c>
      <c r="F48" s="47" t="s">
        <v>17</v>
      </c>
      <c r="G48" s="46">
        <v>294</v>
      </c>
      <c r="L48" s="47" t="s">
        <v>8</v>
      </c>
      <c r="M48" s="46">
        <v>39</v>
      </c>
      <c r="R48" s="47" t="s">
        <v>73</v>
      </c>
      <c r="S48" s="46">
        <v>6</v>
      </c>
      <c r="U48" s="47" t="s">
        <v>149</v>
      </c>
      <c r="V48" s="46">
        <v>37</v>
      </c>
    </row>
    <row r="49" spans="2:22" s="45" customFormat="1" ht="23.45" customHeight="1" x14ac:dyDescent="0.2">
      <c r="C49" s="49" t="s">
        <v>64</v>
      </c>
      <c r="D49" s="48">
        <v>0</v>
      </c>
      <c r="F49" s="49" t="s">
        <v>18</v>
      </c>
      <c r="G49" s="48">
        <v>19</v>
      </c>
      <c r="L49" s="49" t="s">
        <v>9</v>
      </c>
      <c r="M49" s="48">
        <v>64</v>
      </c>
      <c r="R49" s="49" t="s">
        <v>72</v>
      </c>
      <c r="S49" s="48">
        <v>1</v>
      </c>
      <c r="U49" s="49" t="s">
        <v>148</v>
      </c>
      <c r="V49" s="48">
        <v>58</v>
      </c>
    </row>
    <row r="50" spans="2:22" s="45" customFormat="1" ht="28.35" customHeight="1" x14ac:dyDescent="0.2">
      <c r="R50" s="47" t="s">
        <v>71</v>
      </c>
      <c r="S50" s="46">
        <v>242</v>
      </c>
      <c r="U50" s="47" t="s">
        <v>147</v>
      </c>
      <c r="V50" s="46">
        <v>20</v>
      </c>
    </row>
    <row r="51" spans="2:22" s="45" customFormat="1" ht="23.45" customHeight="1" x14ac:dyDescent="0.2">
      <c r="R51" s="49" t="s">
        <v>70</v>
      </c>
      <c r="S51" s="48">
        <v>15</v>
      </c>
      <c r="U51" s="49" t="s">
        <v>146</v>
      </c>
      <c r="V51" s="48">
        <v>52</v>
      </c>
    </row>
    <row r="52" spans="2:22" s="45" customFormat="1" ht="24.6" customHeight="1" x14ac:dyDescent="0.2">
      <c r="U52" s="47" t="s">
        <v>145</v>
      </c>
      <c r="V52" s="46">
        <v>68</v>
      </c>
    </row>
    <row r="53" spans="2:22" s="45" customFormat="1" ht="23.45" customHeight="1" x14ac:dyDescent="0.2">
      <c r="U53" s="49" t="s">
        <v>144</v>
      </c>
      <c r="V53" s="48">
        <v>33</v>
      </c>
    </row>
    <row r="54" spans="2:22" s="45" customFormat="1" ht="23.45" customHeight="1" x14ac:dyDescent="0.2">
      <c r="U54" s="47" t="s">
        <v>143</v>
      </c>
      <c r="V54" s="46">
        <v>47</v>
      </c>
    </row>
    <row r="55" spans="2:22" s="45" customFormat="1" ht="10.15" customHeight="1" x14ac:dyDescent="0.2"/>
    <row r="56" spans="2:22" s="45" customFormat="1" ht="24" customHeight="1" x14ac:dyDescent="0.2">
      <c r="B56" s="487">
        <v>2018</v>
      </c>
      <c r="C56" s="487"/>
      <c r="D56" s="487"/>
      <c r="E56" s="487"/>
    </row>
    <row r="57" spans="2:22" s="45" customFormat="1" ht="10.15" customHeight="1" x14ac:dyDescent="0.2"/>
    <row r="58" spans="2:22" s="45" customFormat="1" ht="3.75" customHeight="1" x14ac:dyDescent="0.2">
      <c r="C58" s="488" t="s">
        <v>56</v>
      </c>
      <c r="D58" s="488" t="s">
        <v>77</v>
      </c>
      <c r="F58" s="488" t="s">
        <v>10</v>
      </c>
      <c r="G58" s="488" t="s">
        <v>77</v>
      </c>
      <c r="I58" s="489" t="s">
        <v>19</v>
      </c>
      <c r="J58" s="488" t="s">
        <v>77</v>
      </c>
    </row>
    <row r="59" spans="2:22" s="45" customFormat="1" ht="20.25" customHeight="1" x14ac:dyDescent="0.2">
      <c r="C59" s="488"/>
      <c r="D59" s="488"/>
      <c r="F59" s="488"/>
      <c r="G59" s="488"/>
      <c r="I59" s="489"/>
      <c r="J59" s="488"/>
      <c r="L59" s="50" t="s">
        <v>0</v>
      </c>
      <c r="M59" s="50" t="s">
        <v>77</v>
      </c>
      <c r="O59" s="50" t="s">
        <v>65</v>
      </c>
      <c r="P59" s="50" t="s">
        <v>77</v>
      </c>
      <c r="R59" s="50" t="s">
        <v>24</v>
      </c>
      <c r="S59" s="50" t="s">
        <v>77</v>
      </c>
      <c r="U59" s="50" t="s">
        <v>156</v>
      </c>
      <c r="V59" s="50" t="s">
        <v>77</v>
      </c>
    </row>
    <row r="60" spans="2:22" s="45" customFormat="1" ht="23.45" customHeight="1" x14ac:dyDescent="0.2">
      <c r="C60" s="47" t="s">
        <v>57</v>
      </c>
      <c r="D60" s="46">
        <v>18</v>
      </c>
      <c r="F60" s="47" t="s">
        <v>11</v>
      </c>
      <c r="G60" s="46">
        <v>30</v>
      </c>
      <c r="I60" s="51" t="s">
        <v>20</v>
      </c>
      <c r="J60" s="46">
        <v>35</v>
      </c>
      <c r="L60" s="47" t="s">
        <v>2</v>
      </c>
      <c r="M60" s="46">
        <v>70</v>
      </c>
      <c r="O60" s="47" t="s">
        <v>66</v>
      </c>
      <c r="P60" s="46">
        <v>121</v>
      </c>
      <c r="R60" s="47" t="s">
        <v>11</v>
      </c>
      <c r="S60" s="46">
        <v>14</v>
      </c>
      <c r="U60" s="47" t="s">
        <v>155</v>
      </c>
      <c r="V60" s="46">
        <v>59</v>
      </c>
    </row>
    <row r="61" spans="2:22" s="45" customFormat="1" ht="23.45" customHeight="1" x14ac:dyDescent="0.2">
      <c r="C61" s="49" t="s">
        <v>58</v>
      </c>
      <c r="D61" s="48">
        <v>11</v>
      </c>
      <c r="F61" s="49" t="s">
        <v>12</v>
      </c>
      <c r="G61" s="48">
        <v>23</v>
      </c>
      <c r="I61" s="52" t="s">
        <v>21</v>
      </c>
      <c r="J61" s="48">
        <v>140</v>
      </c>
      <c r="L61" s="49" t="s">
        <v>3</v>
      </c>
      <c r="M61" s="48">
        <v>86</v>
      </c>
      <c r="O61" s="49" t="s">
        <v>67</v>
      </c>
      <c r="P61" s="48">
        <v>358</v>
      </c>
      <c r="R61" s="49" t="s">
        <v>32</v>
      </c>
      <c r="S61" s="48">
        <v>22</v>
      </c>
      <c r="U61" s="49" t="s">
        <v>154</v>
      </c>
      <c r="V61" s="48">
        <v>26</v>
      </c>
    </row>
    <row r="62" spans="2:22" s="45" customFormat="1" ht="23.45" customHeight="1" x14ac:dyDescent="0.2">
      <c r="C62" s="47" t="s">
        <v>59</v>
      </c>
      <c r="D62" s="46">
        <v>87</v>
      </c>
      <c r="F62" s="47" t="s">
        <v>13</v>
      </c>
      <c r="G62" s="46">
        <v>10</v>
      </c>
      <c r="I62" s="51" t="s">
        <v>22</v>
      </c>
      <c r="J62" s="46">
        <v>304</v>
      </c>
      <c r="L62" s="47" t="s">
        <v>4</v>
      </c>
      <c r="M62" s="46">
        <v>109</v>
      </c>
      <c r="R62" s="47" t="s">
        <v>76</v>
      </c>
      <c r="S62" s="46">
        <v>14</v>
      </c>
      <c r="U62" s="47" t="s">
        <v>153</v>
      </c>
      <c r="V62" s="46">
        <v>25</v>
      </c>
    </row>
    <row r="63" spans="2:22" s="45" customFormat="1" ht="23.45" customHeight="1" x14ac:dyDescent="0.2">
      <c r="C63" s="49" t="s">
        <v>60</v>
      </c>
      <c r="D63" s="48">
        <v>125</v>
      </c>
      <c r="F63" s="49" t="s">
        <v>14</v>
      </c>
      <c r="G63" s="48">
        <v>44</v>
      </c>
      <c r="L63" s="49" t="s">
        <v>5</v>
      </c>
      <c r="M63" s="48">
        <v>47</v>
      </c>
      <c r="R63" s="49" t="s">
        <v>75</v>
      </c>
      <c r="S63" s="48">
        <v>0</v>
      </c>
      <c r="U63" s="49" t="s">
        <v>152</v>
      </c>
      <c r="V63" s="48">
        <v>31</v>
      </c>
    </row>
    <row r="64" spans="2:22" s="45" customFormat="1" ht="23.45" customHeight="1" x14ac:dyDescent="0.2">
      <c r="C64" s="47" t="s">
        <v>61</v>
      </c>
      <c r="D64" s="46">
        <v>118</v>
      </c>
      <c r="F64" s="47" t="s">
        <v>15</v>
      </c>
      <c r="G64" s="46">
        <v>0</v>
      </c>
      <c r="L64" s="47" t="s">
        <v>6</v>
      </c>
      <c r="M64" s="46">
        <v>48</v>
      </c>
      <c r="R64" s="47" t="s">
        <v>74</v>
      </c>
      <c r="S64" s="46">
        <v>105</v>
      </c>
      <c r="U64" s="47" t="s">
        <v>151</v>
      </c>
      <c r="V64" s="46">
        <v>4</v>
      </c>
    </row>
    <row r="65" spans="2:22" s="45" customFormat="1" ht="23.45" customHeight="1" x14ac:dyDescent="0.2">
      <c r="C65" s="49" t="s">
        <v>62</v>
      </c>
      <c r="D65" s="48">
        <v>47</v>
      </c>
      <c r="F65" s="49" t="s">
        <v>16</v>
      </c>
      <c r="G65" s="48">
        <v>78</v>
      </c>
      <c r="L65" s="49" t="s">
        <v>7</v>
      </c>
      <c r="M65" s="48">
        <v>41</v>
      </c>
      <c r="R65" s="49" t="s">
        <v>38</v>
      </c>
      <c r="S65" s="48">
        <v>60</v>
      </c>
      <c r="U65" s="49" t="s">
        <v>150</v>
      </c>
      <c r="V65" s="48">
        <v>44</v>
      </c>
    </row>
    <row r="66" spans="2:22" s="45" customFormat="1" ht="23.45" customHeight="1" x14ac:dyDescent="0.2">
      <c r="C66" s="47" t="s">
        <v>63</v>
      </c>
      <c r="D66" s="46">
        <v>73</v>
      </c>
      <c r="F66" s="47" t="s">
        <v>17</v>
      </c>
      <c r="G66" s="46">
        <v>274</v>
      </c>
      <c r="L66" s="47" t="s">
        <v>8</v>
      </c>
      <c r="M66" s="46">
        <v>24</v>
      </c>
      <c r="R66" s="47" t="s">
        <v>73</v>
      </c>
      <c r="S66" s="46">
        <v>10</v>
      </c>
      <c r="U66" s="47" t="s">
        <v>149</v>
      </c>
      <c r="V66" s="46">
        <v>40</v>
      </c>
    </row>
    <row r="67" spans="2:22" s="45" customFormat="1" ht="23.45" customHeight="1" x14ac:dyDescent="0.2">
      <c r="C67" s="49" t="s">
        <v>64</v>
      </c>
      <c r="D67" s="48">
        <v>0</v>
      </c>
      <c r="F67" s="49" t="s">
        <v>18</v>
      </c>
      <c r="G67" s="48">
        <v>20</v>
      </c>
      <c r="L67" s="49" t="s">
        <v>9</v>
      </c>
      <c r="M67" s="48">
        <v>54</v>
      </c>
      <c r="R67" s="49" t="s">
        <v>72</v>
      </c>
      <c r="S67" s="48">
        <v>0</v>
      </c>
      <c r="U67" s="49" t="s">
        <v>148</v>
      </c>
      <c r="V67" s="48">
        <v>46</v>
      </c>
    </row>
    <row r="68" spans="2:22" s="45" customFormat="1" ht="28.35" customHeight="1" x14ac:dyDescent="0.2">
      <c r="R68" s="47" t="s">
        <v>71</v>
      </c>
      <c r="S68" s="46">
        <v>246</v>
      </c>
      <c r="U68" s="47" t="s">
        <v>147</v>
      </c>
      <c r="V68" s="46">
        <v>33</v>
      </c>
    </row>
    <row r="69" spans="2:22" s="45" customFormat="1" ht="23.45" customHeight="1" x14ac:dyDescent="0.2">
      <c r="R69" s="49" t="s">
        <v>70</v>
      </c>
      <c r="S69" s="48">
        <v>8</v>
      </c>
      <c r="U69" s="49" t="s">
        <v>146</v>
      </c>
      <c r="V69" s="48">
        <v>50</v>
      </c>
    </row>
    <row r="70" spans="2:22" s="45" customFormat="1" ht="24.6" customHeight="1" x14ac:dyDescent="0.2">
      <c r="U70" s="47" t="s">
        <v>145</v>
      </c>
      <c r="V70" s="46">
        <v>52</v>
      </c>
    </row>
    <row r="71" spans="2:22" s="45" customFormat="1" ht="23.45" customHeight="1" x14ac:dyDescent="0.2">
      <c r="U71" s="49" t="s">
        <v>144</v>
      </c>
      <c r="V71" s="48">
        <v>36</v>
      </c>
    </row>
    <row r="72" spans="2:22" s="45" customFormat="1" ht="23.45" customHeight="1" x14ac:dyDescent="0.2">
      <c r="U72" s="47" t="s">
        <v>143</v>
      </c>
      <c r="V72" s="46">
        <v>33</v>
      </c>
    </row>
    <row r="73" spans="2:22" s="45" customFormat="1" ht="10.15" customHeight="1" x14ac:dyDescent="0.2"/>
    <row r="74" spans="2:22" s="45" customFormat="1" ht="24" customHeight="1" x14ac:dyDescent="0.2">
      <c r="B74" s="487">
        <v>2019</v>
      </c>
      <c r="C74" s="487"/>
      <c r="D74" s="487"/>
      <c r="E74" s="487"/>
    </row>
    <row r="75" spans="2:22" s="45" customFormat="1" ht="10.15" customHeight="1" x14ac:dyDescent="0.2"/>
    <row r="76" spans="2:22" s="45" customFormat="1" ht="3.75" customHeight="1" x14ac:dyDescent="0.2">
      <c r="C76" s="488" t="s">
        <v>56</v>
      </c>
      <c r="D76" s="488" t="s">
        <v>77</v>
      </c>
      <c r="F76" s="488" t="s">
        <v>10</v>
      </c>
      <c r="G76" s="488" t="s">
        <v>77</v>
      </c>
      <c r="I76" s="489" t="s">
        <v>19</v>
      </c>
      <c r="J76" s="488" t="s">
        <v>77</v>
      </c>
    </row>
    <row r="77" spans="2:22" s="45" customFormat="1" ht="20.25" customHeight="1" x14ac:dyDescent="0.2">
      <c r="C77" s="488"/>
      <c r="D77" s="488"/>
      <c r="F77" s="488"/>
      <c r="G77" s="488"/>
      <c r="I77" s="489"/>
      <c r="J77" s="488"/>
      <c r="L77" s="50" t="s">
        <v>0</v>
      </c>
      <c r="M77" s="50" t="s">
        <v>77</v>
      </c>
      <c r="O77" s="50" t="s">
        <v>65</v>
      </c>
      <c r="P77" s="50" t="s">
        <v>77</v>
      </c>
      <c r="R77" s="50" t="s">
        <v>24</v>
      </c>
      <c r="S77" s="50" t="s">
        <v>77</v>
      </c>
      <c r="U77" s="50" t="s">
        <v>156</v>
      </c>
      <c r="V77" s="50" t="s">
        <v>77</v>
      </c>
    </row>
    <row r="78" spans="2:22" s="45" customFormat="1" ht="23.45" customHeight="1" x14ac:dyDescent="0.2">
      <c r="C78" s="47" t="s">
        <v>57</v>
      </c>
      <c r="D78" s="46">
        <v>9</v>
      </c>
      <c r="F78" s="47" t="s">
        <v>11</v>
      </c>
      <c r="G78" s="46">
        <v>20</v>
      </c>
      <c r="I78" s="51" t="s">
        <v>20</v>
      </c>
      <c r="J78" s="46">
        <v>39</v>
      </c>
      <c r="L78" s="47" t="s">
        <v>2</v>
      </c>
      <c r="M78" s="46">
        <v>54</v>
      </c>
      <c r="O78" s="47" t="s">
        <v>66</v>
      </c>
      <c r="P78" s="46">
        <v>84</v>
      </c>
      <c r="R78" s="47" t="s">
        <v>11</v>
      </c>
      <c r="S78" s="46">
        <v>6</v>
      </c>
      <c r="U78" s="47" t="s">
        <v>155</v>
      </c>
      <c r="V78" s="46">
        <v>59</v>
      </c>
    </row>
    <row r="79" spans="2:22" s="45" customFormat="1" ht="23.45" customHeight="1" x14ac:dyDescent="0.2">
      <c r="C79" s="49" t="s">
        <v>58</v>
      </c>
      <c r="D79" s="48">
        <v>7</v>
      </c>
      <c r="F79" s="49" t="s">
        <v>12</v>
      </c>
      <c r="G79" s="48">
        <v>16</v>
      </c>
      <c r="I79" s="52" t="s">
        <v>21</v>
      </c>
      <c r="J79" s="48">
        <v>146</v>
      </c>
      <c r="L79" s="49" t="s">
        <v>3</v>
      </c>
      <c r="M79" s="48">
        <v>69</v>
      </c>
      <c r="O79" s="49" t="s">
        <v>67</v>
      </c>
      <c r="P79" s="48">
        <v>375</v>
      </c>
      <c r="R79" s="49" t="s">
        <v>32</v>
      </c>
      <c r="S79" s="48">
        <v>35</v>
      </c>
      <c r="U79" s="49" t="s">
        <v>154</v>
      </c>
      <c r="V79" s="48">
        <v>33</v>
      </c>
    </row>
    <row r="80" spans="2:22" s="45" customFormat="1" ht="23.45" customHeight="1" x14ac:dyDescent="0.2">
      <c r="C80" s="47" t="s">
        <v>59</v>
      </c>
      <c r="D80" s="46">
        <v>84</v>
      </c>
      <c r="F80" s="47" t="s">
        <v>13</v>
      </c>
      <c r="G80" s="46">
        <v>4</v>
      </c>
      <c r="I80" s="51" t="s">
        <v>22</v>
      </c>
      <c r="J80" s="46">
        <v>274</v>
      </c>
      <c r="L80" s="47" t="s">
        <v>4</v>
      </c>
      <c r="M80" s="46">
        <v>95</v>
      </c>
      <c r="R80" s="47" t="s">
        <v>76</v>
      </c>
      <c r="S80" s="46">
        <v>13</v>
      </c>
      <c r="U80" s="47" t="s">
        <v>153</v>
      </c>
      <c r="V80" s="46">
        <v>22</v>
      </c>
    </row>
    <row r="81" spans="3:22" s="45" customFormat="1" ht="23.45" customHeight="1" x14ac:dyDescent="0.2">
      <c r="C81" s="49" t="s">
        <v>60</v>
      </c>
      <c r="D81" s="48">
        <v>162</v>
      </c>
      <c r="F81" s="49" t="s">
        <v>14</v>
      </c>
      <c r="G81" s="48">
        <v>41</v>
      </c>
      <c r="L81" s="49" t="s">
        <v>5</v>
      </c>
      <c r="M81" s="48">
        <v>59</v>
      </c>
      <c r="R81" s="49" t="s">
        <v>75</v>
      </c>
      <c r="S81" s="48">
        <v>0</v>
      </c>
      <c r="U81" s="49" t="s">
        <v>152</v>
      </c>
      <c r="V81" s="48">
        <v>30</v>
      </c>
    </row>
    <row r="82" spans="3:22" s="45" customFormat="1" ht="23.45" customHeight="1" x14ac:dyDescent="0.2">
      <c r="C82" s="47" t="s">
        <v>61</v>
      </c>
      <c r="D82" s="46">
        <v>96</v>
      </c>
      <c r="F82" s="47" t="s">
        <v>15</v>
      </c>
      <c r="G82" s="46">
        <v>0</v>
      </c>
      <c r="L82" s="47" t="s">
        <v>6</v>
      </c>
      <c r="M82" s="46">
        <v>46</v>
      </c>
      <c r="R82" s="47" t="s">
        <v>74</v>
      </c>
      <c r="S82" s="46">
        <v>107</v>
      </c>
      <c r="U82" s="47" t="s">
        <v>151</v>
      </c>
      <c r="V82" s="46">
        <v>6</v>
      </c>
    </row>
    <row r="83" spans="3:22" s="45" customFormat="1" ht="23.45" customHeight="1" x14ac:dyDescent="0.2">
      <c r="C83" s="49" t="s">
        <v>62</v>
      </c>
      <c r="D83" s="48">
        <v>45</v>
      </c>
      <c r="F83" s="49" t="s">
        <v>16</v>
      </c>
      <c r="G83" s="48">
        <v>92</v>
      </c>
      <c r="L83" s="49" t="s">
        <v>7</v>
      </c>
      <c r="M83" s="48">
        <v>47</v>
      </c>
      <c r="R83" s="49" t="s">
        <v>38</v>
      </c>
      <c r="S83" s="48">
        <v>58</v>
      </c>
      <c r="U83" s="49" t="s">
        <v>150</v>
      </c>
      <c r="V83" s="48">
        <v>39</v>
      </c>
    </row>
    <row r="84" spans="3:22" s="45" customFormat="1" ht="23.45" customHeight="1" x14ac:dyDescent="0.2">
      <c r="C84" s="47" t="s">
        <v>63</v>
      </c>
      <c r="D84" s="46">
        <v>56</v>
      </c>
      <c r="F84" s="47" t="s">
        <v>17</v>
      </c>
      <c r="G84" s="46">
        <v>267</v>
      </c>
      <c r="L84" s="47" t="s">
        <v>8</v>
      </c>
      <c r="M84" s="46">
        <v>28</v>
      </c>
      <c r="R84" s="47" t="s">
        <v>73</v>
      </c>
      <c r="S84" s="46">
        <v>10</v>
      </c>
      <c r="U84" s="47" t="s">
        <v>149</v>
      </c>
      <c r="V84" s="46">
        <v>34</v>
      </c>
    </row>
    <row r="85" spans="3:22" s="45" customFormat="1" ht="23.45" customHeight="1" x14ac:dyDescent="0.2">
      <c r="C85" s="49" t="s">
        <v>64</v>
      </c>
      <c r="D85" s="48">
        <v>0</v>
      </c>
      <c r="F85" s="49" t="s">
        <v>18</v>
      </c>
      <c r="G85" s="48">
        <v>19</v>
      </c>
      <c r="L85" s="49" t="s">
        <v>9</v>
      </c>
      <c r="M85" s="48">
        <v>61</v>
      </c>
      <c r="R85" s="49" t="s">
        <v>72</v>
      </c>
      <c r="S85" s="48">
        <v>0</v>
      </c>
      <c r="U85" s="49" t="s">
        <v>148</v>
      </c>
      <c r="V85" s="48">
        <v>44</v>
      </c>
    </row>
    <row r="86" spans="3:22" s="45" customFormat="1" ht="28.35" customHeight="1" x14ac:dyDescent="0.2">
      <c r="R86" s="47" t="s">
        <v>71</v>
      </c>
      <c r="S86" s="46">
        <v>212</v>
      </c>
      <c r="U86" s="47" t="s">
        <v>147</v>
      </c>
      <c r="V86" s="46">
        <v>17</v>
      </c>
    </row>
    <row r="87" spans="3:22" s="45" customFormat="1" ht="23.45" customHeight="1" x14ac:dyDescent="0.2">
      <c r="R87" s="49" t="s">
        <v>70</v>
      </c>
      <c r="S87" s="48">
        <v>16</v>
      </c>
      <c r="U87" s="49" t="s">
        <v>146</v>
      </c>
      <c r="V87" s="48">
        <v>46</v>
      </c>
    </row>
    <row r="88" spans="3:22" s="45" customFormat="1" ht="23.45" customHeight="1" x14ac:dyDescent="0.2">
      <c r="R88" s="47" t="s">
        <v>69</v>
      </c>
      <c r="S88" s="46">
        <v>2</v>
      </c>
      <c r="U88" s="47" t="s">
        <v>145</v>
      </c>
      <c r="V88" s="46">
        <v>60</v>
      </c>
    </row>
    <row r="89" spans="3:22" s="45" customFormat="1" ht="24.6" customHeight="1" x14ac:dyDescent="0.2">
      <c r="U89" s="49" t="s">
        <v>144</v>
      </c>
      <c r="V89" s="48">
        <v>22</v>
      </c>
    </row>
    <row r="90" spans="3:22" s="45" customFormat="1" ht="23.45" customHeight="1" x14ac:dyDescent="0.2">
      <c r="U90" s="47" t="s">
        <v>143</v>
      </c>
      <c r="V90" s="46">
        <v>47</v>
      </c>
    </row>
    <row r="91" spans="3:22" s="45" customFormat="1" ht="59.65" customHeight="1" x14ac:dyDescent="0.2"/>
  </sheetData>
  <mergeCells count="29">
    <mergeCell ref="I22:I23"/>
    <mergeCell ref="I40:I41"/>
    <mergeCell ref="I58:I59"/>
    <mergeCell ref="I76:I77"/>
    <mergeCell ref="J22:J23"/>
    <mergeCell ref="J40:J41"/>
    <mergeCell ref="J58:J59"/>
    <mergeCell ref="J76:J77"/>
    <mergeCell ref="F22:F23"/>
    <mergeCell ref="F40:F41"/>
    <mergeCell ref="F58:F59"/>
    <mergeCell ref="F76:F77"/>
    <mergeCell ref="G22:G23"/>
    <mergeCell ref="G40:G41"/>
    <mergeCell ref="G58:G59"/>
    <mergeCell ref="G76:G77"/>
    <mergeCell ref="C76:C77"/>
    <mergeCell ref="D22:D23"/>
    <mergeCell ref="D40:D41"/>
    <mergeCell ref="D58:D59"/>
    <mergeCell ref="D76:D77"/>
    <mergeCell ref="B3:E3"/>
    <mergeCell ref="B38:E38"/>
    <mergeCell ref="B56:E56"/>
    <mergeCell ref="B74:E74"/>
    <mergeCell ref="C22:C23"/>
    <mergeCell ref="C40:C41"/>
    <mergeCell ref="C58:C59"/>
    <mergeCell ref="B20:E20"/>
  </mergeCells>
  <pageMargins left="0.7" right="0.7" top="0.75" bottom="0.75" header="0.3" footer="0.3"/>
  <pageSetup paperSize="9" orientation="portrait"/>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B1:AA135"/>
  <sheetViews>
    <sheetView topLeftCell="A55" workbookViewId="0">
      <pane xSplit="2" topLeftCell="C1" activePane="topRight" state="frozen"/>
      <selection activeCell="A70" sqref="A70"/>
      <selection pane="topRight" activeCell="L76" sqref="L76:L82"/>
    </sheetView>
  </sheetViews>
  <sheetFormatPr baseColWidth="10" defaultRowHeight="12.75" x14ac:dyDescent="0.2"/>
  <cols>
    <col min="14" max="14" width="16.5703125" customWidth="1"/>
    <col min="19" max="19" width="1.85546875" customWidth="1"/>
    <col min="20" max="20" width="10.140625" customWidth="1"/>
    <col min="22" max="22" width="5.7109375" customWidth="1"/>
    <col min="24" max="24" width="6.140625" customWidth="1"/>
    <col min="25" max="26" width="4" customWidth="1"/>
  </cols>
  <sheetData>
    <row r="1" spans="2:27" x14ac:dyDescent="0.2">
      <c r="T1" t="s">
        <v>208</v>
      </c>
      <c r="W1" s="1" t="s">
        <v>222</v>
      </c>
    </row>
    <row r="2" spans="2:27" x14ac:dyDescent="0.2">
      <c r="C2" s="1" t="s">
        <v>82</v>
      </c>
      <c r="G2" s="1" t="s">
        <v>83</v>
      </c>
      <c r="O2" s="1" t="s">
        <v>82</v>
      </c>
      <c r="Q2" s="1" t="s">
        <v>83</v>
      </c>
      <c r="T2" s="1" t="s">
        <v>82</v>
      </c>
      <c r="U2" s="1" t="s">
        <v>83</v>
      </c>
      <c r="W2" s="1" t="s">
        <v>83</v>
      </c>
    </row>
    <row r="3" spans="2:27" x14ac:dyDescent="0.2">
      <c r="B3" s="12" t="s">
        <v>56</v>
      </c>
      <c r="C3" s="10" t="s">
        <v>78</v>
      </c>
      <c r="D3" s="10" t="s">
        <v>79</v>
      </c>
      <c r="E3" s="10" t="s">
        <v>142</v>
      </c>
      <c r="F3" s="10" t="s">
        <v>209</v>
      </c>
      <c r="G3" s="10" t="s">
        <v>78</v>
      </c>
      <c r="H3" s="10" t="s">
        <v>79</v>
      </c>
      <c r="I3" s="10" t="s">
        <v>142</v>
      </c>
      <c r="J3" s="10" t="s">
        <v>209</v>
      </c>
      <c r="K3" s="10"/>
      <c r="L3" s="10"/>
      <c r="N3" s="12" t="s">
        <v>56</v>
      </c>
      <c r="O3" s="10" t="s">
        <v>78</v>
      </c>
      <c r="P3" s="10" t="s">
        <v>79</v>
      </c>
      <c r="Q3" s="10" t="s">
        <v>78</v>
      </c>
      <c r="R3" s="10" t="s">
        <v>79</v>
      </c>
      <c r="S3" s="10"/>
      <c r="T3" s="12"/>
      <c r="V3" s="10"/>
      <c r="W3" s="10"/>
      <c r="X3" s="10"/>
      <c r="Y3" s="10"/>
      <c r="Z3" s="10"/>
      <c r="AA3" s="10"/>
    </row>
    <row r="4" spans="2:27" x14ac:dyDescent="0.2">
      <c r="B4" s="11" t="s">
        <v>57</v>
      </c>
      <c r="C4" s="13">
        <v>18</v>
      </c>
      <c r="D4" s="14">
        <v>153</v>
      </c>
      <c r="E4" s="43">
        <f>D4/5</f>
        <v>30.6</v>
      </c>
      <c r="F4" s="245">
        <f>(C4/E4-1)</f>
        <v>-0.41176470588235292</v>
      </c>
      <c r="G4">
        <v>3</v>
      </c>
      <c r="H4">
        <v>66</v>
      </c>
      <c r="I4" s="43">
        <f>H4/5</f>
        <v>13.2</v>
      </c>
      <c r="J4" s="245">
        <f>(G4/I4-1)</f>
        <v>-0.77272727272727271</v>
      </c>
      <c r="K4" s="245"/>
      <c r="L4" s="245"/>
      <c r="N4" s="11" t="s">
        <v>57</v>
      </c>
      <c r="O4" s="57">
        <f t="shared" ref="O4:P11" si="0">C4/C$12</f>
        <v>2.2813688212927757E-2</v>
      </c>
      <c r="P4" s="57">
        <f t="shared" si="0"/>
        <v>2.6356589147286821E-2</v>
      </c>
      <c r="Q4" s="57">
        <f t="shared" ref="Q4:R11" si="1">G4/G$12</f>
        <v>1.7241379310344827E-2</v>
      </c>
      <c r="R4" s="57">
        <f t="shared" si="1"/>
        <v>2.7824620573355819E-2</v>
      </c>
      <c r="S4" s="15"/>
      <c r="T4" s="62">
        <f>P4*F4</f>
        <v>-1.0852713178294573E-2</v>
      </c>
      <c r="U4" s="62">
        <f>J4*R4</f>
        <v>-2.1500843170320406E-2</v>
      </c>
      <c r="V4" s="15"/>
      <c r="W4" s="15">
        <f>U4/U$12</f>
        <v>3.3954727030625825E-2</v>
      </c>
      <c r="X4" s="15"/>
      <c r="Y4" s="15"/>
      <c r="Z4" s="15"/>
    </row>
    <row r="5" spans="2:27" x14ac:dyDescent="0.2">
      <c r="B5" s="11" t="s">
        <v>58</v>
      </c>
      <c r="C5" s="13">
        <v>19</v>
      </c>
      <c r="D5" s="14">
        <v>155</v>
      </c>
      <c r="E5" s="43">
        <f t="shared" ref="E5:E12" si="2">D5/5</f>
        <v>31</v>
      </c>
      <c r="F5" s="245">
        <f t="shared" ref="F5:F11" si="3">(C5/E5-1)</f>
        <v>-0.38709677419354838</v>
      </c>
      <c r="G5">
        <v>3</v>
      </c>
      <c r="H5">
        <v>58</v>
      </c>
      <c r="I5" s="43">
        <f t="shared" ref="I5:I12" si="4">H5/5</f>
        <v>11.6</v>
      </c>
      <c r="J5" s="245">
        <f t="shared" ref="J5:J11" si="5">(G5/I5-1)</f>
        <v>-0.74137931034482762</v>
      </c>
      <c r="K5" s="245"/>
      <c r="L5" s="245"/>
      <c r="N5" s="11" t="s">
        <v>58</v>
      </c>
      <c r="O5" s="57">
        <f t="shared" si="0"/>
        <v>2.4081115335868188E-2</v>
      </c>
      <c r="P5" s="57">
        <f t="shared" si="0"/>
        <v>2.6701119724375538E-2</v>
      </c>
      <c r="Q5" s="57">
        <f t="shared" si="1"/>
        <v>1.7241379310344827E-2</v>
      </c>
      <c r="R5" s="57">
        <f t="shared" si="1"/>
        <v>2.4451939291736932E-2</v>
      </c>
      <c r="S5" s="15"/>
      <c r="T5" s="62">
        <f t="shared" ref="T5:T10" si="6">P5*F5</f>
        <v>-1.0335917312661497E-2</v>
      </c>
      <c r="U5" s="62">
        <f t="shared" ref="U5:U10" si="7">J5*R5</f>
        <v>-1.8128161888701519E-2</v>
      </c>
      <c r="V5" s="15"/>
      <c r="W5" s="15">
        <f t="shared" ref="W5:W12" si="8">U5/U$12</f>
        <v>2.8628495339547269E-2</v>
      </c>
      <c r="X5" s="15"/>
      <c r="Y5" s="15"/>
      <c r="Z5" s="15"/>
    </row>
    <row r="6" spans="2:27" x14ac:dyDescent="0.2">
      <c r="B6" s="11" t="s">
        <v>59</v>
      </c>
      <c r="C6" s="13">
        <v>152</v>
      </c>
      <c r="D6" s="14">
        <v>1005</v>
      </c>
      <c r="E6" s="43">
        <f t="shared" si="2"/>
        <v>201</v>
      </c>
      <c r="F6" s="245">
        <f t="shared" si="3"/>
        <v>-0.24378109452736318</v>
      </c>
      <c r="G6">
        <v>31</v>
      </c>
      <c r="H6">
        <v>419</v>
      </c>
      <c r="I6" s="43">
        <f t="shared" si="4"/>
        <v>83.8</v>
      </c>
      <c r="J6" s="245">
        <f t="shared" si="5"/>
        <v>-0.63007159904534604</v>
      </c>
      <c r="K6" s="245"/>
      <c r="L6" s="245"/>
      <c r="N6" s="11" t="s">
        <v>59</v>
      </c>
      <c r="O6" s="57">
        <f t="shared" si="0"/>
        <v>0.1926489226869455</v>
      </c>
      <c r="P6" s="57">
        <f t="shared" si="0"/>
        <v>0.1731266149870801</v>
      </c>
      <c r="Q6" s="57">
        <f t="shared" si="1"/>
        <v>0.17816091954022989</v>
      </c>
      <c r="R6" s="57">
        <f t="shared" si="1"/>
        <v>0.17664418212478922</v>
      </c>
      <c r="S6" s="15"/>
      <c r="T6" s="62">
        <f t="shared" si="6"/>
        <v>-4.2204995693367782E-2</v>
      </c>
      <c r="U6" s="62">
        <f t="shared" si="7"/>
        <v>-0.11129848229342328</v>
      </c>
      <c r="V6" s="15"/>
      <c r="W6" s="15">
        <f t="shared" si="8"/>
        <v>0.17576564580559251</v>
      </c>
      <c r="X6" s="15"/>
      <c r="Y6" s="15"/>
      <c r="Z6" s="15"/>
    </row>
    <row r="7" spans="2:27" x14ac:dyDescent="0.2">
      <c r="B7" s="11" t="s">
        <v>60</v>
      </c>
      <c r="C7" s="13">
        <v>225</v>
      </c>
      <c r="D7" s="14">
        <v>1703</v>
      </c>
      <c r="E7" s="43">
        <f t="shared" si="2"/>
        <v>340.6</v>
      </c>
      <c r="F7" s="245">
        <f t="shared" si="3"/>
        <v>-0.33940105695830891</v>
      </c>
      <c r="G7">
        <v>56</v>
      </c>
      <c r="H7">
        <v>726</v>
      </c>
      <c r="I7" s="43">
        <f t="shared" si="4"/>
        <v>145.19999999999999</v>
      </c>
      <c r="J7" s="245">
        <f t="shared" si="5"/>
        <v>-0.61432506887052341</v>
      </c>
      <c r="K7" s="245"/>
      <c r="L7" s="245"/>
      <c r="N7" s="11" t="s">
        <v>60</v>
      </c>
      <c r="O7" s="57">
        <f t="shared" si="0"/>
        <v>0.28517110266159695</v>
      </c>
      <c r="P7" s="57">
        <f t="shared" si="0"/>
        <v>0.29336778639104222</v>
      </c>
      <c r="Q7" s="57">
        <f t="shared" si="1"/>
        <v>0.32183908045977011</v>
      </c>
      <c r="R7" s="57">
        <f t="shared" si="1"/>
        <v>0.30607082630691401</v>
      </c>
      <c r="S7" s="15"/>
      <c r="T7" s="62">
        <f t="shared" si="6"/>
        <v>-9.956933677863912E-2</v>
      </c>
      <c r="U7" s="62">
        <f t="shared" si="7"/>
        <v>-0.18802698145025296</v>
      </c>
      <c r="V7" s="15"/>
      <c r="W7" s="15">
        <f t="shared" si="8"/>
        <v>0.2969374167776298</v>
      </c>
      <c r="X7" s="15"/>
      <c r="Y7" s="15"/>
      <c r="Z7" s="15"/>
    </row>
    <row r="8" spans="2:27" x14ac:dyDescent="0.2">
      <c r="B8" s="11" t="s">
        <v>61</v>
      </c>
      <c r="C8" s="13">
        <v>189</v>
      </c>
      <c r="D8" s="14">
        <v>1357</v>
      </c>
      <c r="E8" s="43">
        <f t="shared" si="2"/>
        <v>271.39999999999998</v>
      </c>
      <c r="F8" s="245">
        <f t="shared" si="3"/>
        <v>-0.30361090641120114</v>
      </c>
      <c r="G8">
        <v>49</v>
      </c>
      <c r="H8">
        <v>567</v>
      </c>
      <c r="I8" s="43">
        <f t="shared" si="4"/>
        <v>113.4</v>
      </c>
      <c r="J8" s="245">
        <f t="shared" si="5"/>
        <v>-0.56790123456790131</v>
      </c>
      <c r="K8" s="245"/>
      <c r="L8" s="245"/>
      <c r="N8" s="11" t="s">
        <v>61</v>
      </c>
      <c r="O8" s="57">
        <f t="shared" si="0"/>
        <v>0.23954372623574144</v>
      </c>
      <c r="P8" s="57">
        <f t="shared" si="0"/>
        <v>0.23376399655469424</v>
      </c>
      <c r="Q8" s="57">
        <f t="shared" si="1"/>
        <v>0.28160919540229884</v>
      </c>
      <c r="R8" s="57">
        <f t="shared" si="1"/>
        <v>0.23903878583473862</v>
      </c>
      <c r="S8" s="15"/>
      <c r="T8" s="62">
        <f t="shared" si="6"/>
        <v>-7.097329888027562E-2</v>
      </c>
      <c r="U8" s="62">
        <f t="shared" si="7"/>
        <v>-0.13575042158516021</v>
      </c>
      <c r="V8" s="15"/>
      <c r="W8" s="15">
        <f t="shared" si="8"/>
        <v>0.21438082556591209</v>
      </c>
      <c r="X8" s="15"/>
      <c r="Y8" s="15"/>
      <c r="Z8" s="15"/>
    </row>
    <row r="9" spans="2:27" x14ac:dyDescent="0.2">
      <c r="B9" s="11" t="s">
        <v>62</v>
      </c>
      <c r="C9" s="13">
        <v>77</v>
      </c>
      <c r="D9" s="14">
        <v>562</v>
      </c>
      <c r="E9" s="43">
        <f t="shared" si="2"/>
        <v>112.4</v>
      </c>
      <c r="F9" s="245">
        <f t="shared" si="3"/>
        <v>-0.31494661921708189</v>
      </c>
      <c r="G9">
        <v>18</v>
      </c>
      <c r="H9">
        <v>223</v>
      </c>
      <c r="I9" s="43">
        <f t="shared" si="4"/>
        <v>44.6</v>
      </c>
      <c r="J9" s="245">
        <f t="shared" si="5"/>
        <v>-0.5964125560538116</v>
      </c>
      <c r="K9" s="245"/>
      <c r="L9" s="245"/>
      <c r="N9" s="11" t="s">
        <v>62</v>
      </c>
      <c r="O9" s="57">
        <f t="shared" si="0"/>
        <v>9.7591888466413187E-2</v>
      </c>
      <c r="P9" s="57">
        <f t="shared" si="0"/>
        <v>9.6813092161929376E-2</v>
      </c>
      <c r="Q9" s="57">
        <f t="shared" si="1"/>
        <v>0.10344827586206896</v>
      </c>
      <c r="R9" s="57">
        <f t="shared" si="1"/>
        <v>9.4013490725126478E-2</v>
      </c>
      <c r="S9" s="15"/>
      <c r="T9" s="62">
        <f t="shared" si="6"/>
        <v>-3.0490956072351427E-2</v>
      </c>
      <c r="U9" s="62">
        <f t="shared" si="7"/>
        <v>-5.6070826306913991E-2</v>
      </c>
      <c r="V9" s="15"/>
      <c r="W9" s="15">
        <f t="shared" si="8"/>
        <v>8.8548601864181065E-2</v>
      </c>
      <c r="X9" s="15"/>
      <c r="Y9" s="15"/>
      <c r="Z9" s="15"/>
    </row>
    <row r="10" spans="2:27" x14ac:dyDescent="0.2">
      <c r="B10" s="11" t="s">
        <v>63</v>
      </c>
      <c r="C10" s="13">
        <v>108</v>
      </c>
      <c r="D10" s="14">
        <v>870</v>
      </c>
      <c r="E10" s="43">
        <f t="shared" si="2"/>
        <v>174</v>
      </c>
      <c r="F10" s="245">
        <f t="shared" si="3"/>
        <v>-0.37931034482758619</v>
      </c>
      <c r="G10">
        <v>14</v>
      </c>
      <c r="H10">
        <v>313</v>
      </c>
      <c r="I10" s="43">
        <f t="shared" si="4"/>
        <v>62.6</v>
      </c>
      <c r="J10" s="245">
        <f t="shared" si="5"/>
        <v>-0.77635782747603832</v>
      </c>
      <c r="K10" s="245"/>
      <c r="L10" s="245"/>
      <c r="N10" s="11" t="s">
        <v>63</v>
      </c>
      <c r="O10" s="57">
        <f t="shared" si="0"/>
        <v>0.13688212927756654</v>
      </c>
      <c r="P10" s="57">
        <f t="shared" si="0"/>
        <v>0.14987080103359174</v>
      </c>
      <c r="Q10" s="57">
        <f t="shared" si="1"/>
        <v>8.0459770114942528E-2</v>
      </c>
      <c r="R10" s="57">
        <f t="shared" si="1"/>
        <v>0.13195615514333894</v>
      </c>
      <c r="S10" s="15"/>
      <c r="T10" s="62">
        <f t="shared" si="6"/>
        <v>-5.6847545219638244E-2</v>
      </c>
      <c r="U10" s="62">
        <f t="shared" si="7"/>
        <v>-0.10244519392917369</v>
      </c>
      <c r="V10" s="15"/>
      <c r="W10" s="15">
        <f t="shared" si="8"/>
        <v>0.16178428761651129</v>
      </c>
      <c r="X10" s="15"/>
      <c r="Y10" s="15"/>
      <c r="Z10" s="15"/>
    </row>
    <row r="11" spans="2:27" x14ac:dyDescent="0.2">
      <c r="B11" s="11" t="s">
        <v>64</v>
      </c>
      <c r="C11" s="13">
        <v>1</v>
      </c>
      <c r="D11" s="14">
        <v>0</v>
      </c>
      <c r="E11" s="43">
        <f t="shared" si="2"/>
        <v>0</v>
      </c>
      <c r="F11" s="245" t="e">
        <f t="shared" si="3"/>
        <v>#DIV/0!</v>
      </c>
      <c r="G11">
        <v>0</v>
      </c>
      <c r="H11">
        <v>0</v>
      </c>
      <c r="I11" s="43">
        <f t="shared" si="4"/>
        <v>0</v>
      </c>
      <c r="J11" s="245" t="e">
        <f t="shared" si="5"/>
        <v>#DIV/0!</v>
      </c>
      <c r="K11" s="245"/>
      <c r="L11" s="245"/>
      <c r="N11" s="11" t="s">
        <v>64</v>
      </c>
      <c r="O11" s="57">
        <f t="shared" si="0"/>
        <v>1.2674271229404308E-3</v>
      </c>
      <c r="P11" s="57">
        <f t="shared" si="0"/>
        <v>0</v>
      </c>
      <c r="Q11" s="57">
        <f t="shared" si="1"/>
        <v>0</v>
      </c>
      <c r="R11" s="57">
        <f t="shared" si="1"/>
        <v>0</v>
      </c>
      <c r="S11" s="15"/>
      <c r="T11" s="62"/>
      <c r="U11" s="62"/>
      <c r="V11" s="15"/>
      <c r="W11" s="15"/>
      <c r="X11" s="15"/>
      <c r="Y11" s="15"/>
      <c r="Z11" s="15"/>
    </row>
    <row r="12" spans="2:27" x14ac:dyDescent="0.2">
      <c r="B12" s="9"/>
      <c r="C12" s="13">
        <f>SUM(C4:C11)</f>
        <v>789</v>
      </c>
      <c r="D12" s="14">
        <f>SUM(D4:D11)</f>
        <v>5805</v>
      </c>
      <c r="E12" s="43">
        <f t="shared" si="2"/>
        <v>1161</v>
      </c>
      <c r="F12" s="245">
        <f>(C12/E12-1)</f>
        <v>-0.32041343669250644</v>
      </c>
      <c r="G12">
        <f>SUM(G4:G11)</f>
        <v>174</v>
      </c>
      <c r="H12">
        <f>SUM(H4:H11)</f>
        <v>2372</v>
      </c>
      <c r="I12" s="43">
        <f t="shared" si="4"/>
        <v>474.4</v>
      </c>
      <c r="J12" s="245">
        <f>(G12/I12-1)</f>
        <v>-0.63322091062394603</v>
      </c>
      <c r="K12" s="245"/>
      <c r="L12" s="245"/>
      <c r="N12" s="9"/>
      <c r="O12" s="13">
        <f>SUM(O4:O11)</f>
        <v>1</v>
      </c>
      <c r="P12" s="14">
        <f>SUM(P4:P11)</f>
        <v>1</v>
      </c>
      <c r="Q12" s="14">
        <f t="shared" ref="Q12:R12" si="9">SUM(Q4:Q11)</f>
        <v>1</v>
      </c>
      <c r="R12" s="14">
        <f t="shared" si="9"/>
        <v>0.99999999999999989</v>
      </c>
      <c r="S12" s="14"/>
      <c r="T12" s="62">
        <f>SUM(T4:T11)</f>
        <v>-0.32127476313522829</v>
      </c>
      <c r="U12" s="62">
        <f>SUM(U4:U11)</f>
        <v>-0.63322091062394614</v>
      </c>
      <c r="V12" s="14"/>
      <c r="W12" s="15">
        <f t="shared" si="8"/>
        <v>1</v>
      </c>
      <c r="X12" s="14"/>
      <c r="Y12" s="14"/>
      <c r="Z12" s="14"/>
    </row>
    <row r="13" spans="2:27" x14ac:dyDescent="0.2">
      <c r="F13" s="245"/>
      <c r="J13" s="245"/>
      <c r="K13" s="245"/>
      <c r="L13" s="245"/>
    </row>
    <row r="14" spans="2:27" x14ac:dyDescent="0.2">
      <c r="F14" s="245"/>
      <c r="J14" s="245"/>
      <c r="K14" s="245"/>
      <c r="L14" s="245"/>
    </row>
    <row r="15" spans="2:27" x14ac:dyDescent="0.2">
      <c r="B15" s="1" t="s">
        <v>221</v>
      </c>
      <c r="C15">
        <f>C4+C5</f>
        <v>37</v>
      </c>
      <c r="D15">
        <f t="shared" ref="D15" si="10">D4+D5</f>
        <v>308</v>
      </c>
      <c r="E15" s="43">
        <f t="shared" ref="E15" si="11">D15/5</f>
        <v>61.6</v>
      </c>
      <c r="F15" s="245">
        <f t="shared" ref="F15:F21" si="12">(C15/E15-1)</f>
        <v>-0.39935064935064934</v>
      </c>
      <c r="G15">
        <f>G4+G5</f>
        <v>6</v>
      </c>
      <c r="H15">
        <f t="shared" ref="H15" si="13">H4+H5</f>
        <v>124</v>
      </c>
      <c r="I15" s="43">
        <f t="shared" ref="I15" si="14">H15/5</f>
        <v>24.8</v>
      </c>
      <c r="J15" s="245">
        <f t="shared" ref="J15:J21" si="15">(G15/I15-1)</f>
        <v>-0.75806451612903225</v>
      </c>
      <c r="K15" s="245"/>
      <c r="L15" s="1" t="s">
        <v>392</v>
      </c>
      <c r="M15" s="1" t="s">
        <v>343</v>
      </c>
      <c r="N15" s="1" t="s">
        <v>221</v>
      </c>
      <c r="O15" s="57">
        <f t="shared" ref="O15:O20" si="16">C15/C$12</f>
        <v>4.6894803548795945E-2</v>
      </c>
      <c r="P15" s="57">
        <f t="shared" ref="P15:P20" si="17">D15/D$12</f>
        <v>5.3057708871662362E-2</v>
      </c>
      <c r="Q15" s="57">
        <f t="shared" ref="Q15:Q20" si="18">G15/G$12</f>
        <v>3.4482758620689655E-2</v>
      </c>
      <c r="R15" s="57">
        <f t="shared" ref="R15:R20" si="19">H15/H$12</f>
        <v>5.2276559865092748E-2</v>
      </c>
      <c r="T15" s="62">
        <f>P15*F15</f>
        <v>-2.1188630490956074E-2</v>
      </c>
      <c r="U15" s="62">
        <f>J15*R15</f>
        <v>-3.9629005059021921E-2</v>
      </c>
      <c r="W15" s="15">
        <f>U15/U$12</f>
        <v>6.2583222370173094E-2</v>
      </c>
    </row>
    <row r="16" spans="2:27" x14ac:dyDescent="0.2">
      <c r="B16" s="11" t="s">
        <v>59</v>
      </c>
      <c r="C16" s="13">
        <v>152</v>
      </c>
      <c r="D16" s="14">
        <v>1005</v>
      </c>
      <c r="E16" s="43">
        <f t="shared" ref="E16:E21" si="20">D16/5</f>
        <v>201</v>
      </c>
      <c r="F16" s="245">
        <f t="shared" si="12"/>
        <v>-0.24378109452736318</v>
      </c>
      <c r="G16">
        <v>31</v>
      </c>
      <c r="H16">
        <v>419</v>
      </c>
      <c r="I16" s="43">
        <f t="shared" ref="I16:I21" si="21">H16/5</f>
        <v>83.8</v>
      </c>
      <c r="J16" s="245">
        <f t="shared" si="15"/>
        <v>-0.63007159904534604</v>
      </c>
      <c r="K16" s="245"/>
      <c r="L16" s="11" t="s">
        <v>393</v>
      </c>
      <c r="M16" s="11" t="s">
        <v>344</v>
      </c>
      <c r="N16" s="11" t="s">
        <v>59</v>
      </c>
      <c r="O16" s="57">
        <f t="shared" si="16"/>
        <v>0.1926489226869455</v>
      </c>
      <c r="P16" s="57">
        <f t="shared" si="17"/>
        <v>0.1731266149870801</v>
      </c>
      <c r="Q16" s="57">
        <f t="shared" si="18"/>
        <v>0.17816091954022989</v>
      </c>
      <c r="R16" s="57">
        <f t="shared" si="19"/>
        <v>0.17664418212478922</v>
      </c>
      <c r="T16" s="62">
        <f t="shared" ref="T16:T20" si="22">P16*F16</f>
        <v>-4.2204995693367782E-2</v>
      </c>
      <c r="U16" s="62">
        <f t="shared" ref="U16:U20" si="23">J16*R16</f>
        <v>-0.11129848229342328</v>
      </c>
      <c r="W16" s="15">
        <f t="shared" ref="W16:W20" si="24">U16/U$12</f>
        <v>0.17576564580559251</v>
      </c>
    </row>
    <row r="17" spans="2:26" x14ac:dyDescent="0.2">
      <c r="B17" s="11" t="s">
        <v>60</v>
      </c>
      <c r="C17" s="13">
        <v>225</v>
      </c>
      <c r="D17" s="14">
        <v>1703</v>
      </c>
      <c r="E17" s="43">
        <f t="shared" si="20"/>
        <v>340.6</v>
      </c>
      <c r="F17" s="245">
        <f t="shared" si="12"/>
        <v>-0.33940105695830891</v>
      </c>
      <c r="G17">
        <v>56</v>
      </c>
      <c r="H17">
        <v>726</v>
      </c>
      <c r="I17" s="43">
        <f t="shared" si="21"/>
        <v>145.19999999999999</v>
      </c>
      <c r="J17" s="245">
        <f t="shared" si="15"/>
        <v>-0.61432506887052341</v>
      </c>
      <c r="K17" s="245"/>
      <c r="L17" s="11" t="s">
        <v>394</v>
      </c>
      <c r="M17" s="11" t="s">
        <v>345</v>
      </c>
      <c r="N17" s="11" t="s">
        <v>60</v>
      </c>
      <c r="O17" s="57">
        <f t="shared" si="16"/>
        <v>0.28517110266159695</v>
      </c>
      <c r="P17" s="57">
        <f t="shared" si="17"/>
        <v>0.29336778639104222</v>
      </c>
      <c r="Q17" s="57">
        <f t="shared" si="18"/>
        <v>0.32183908045977011</v>
      </c>
      <c r="R17" s="57">
        <f t="shared" si="19"/>
        <v>0.30607082630691401</v>
      </c>
      <c r="T17" s="62">
        <f t="shared" si="22"/>
        <v>-9.956933677863912E-2</v>
      </c>
      <c r="U17" s="62">
        <f t="shared" si="23"/>
        <v>-0.18802698145025296</v>
      </c>
      <c r="W17" s="15">
        <f t="shared" si="24"/>
        <v>0.2969374167776298</v>
      </c>
    </row>
    <row r="18" spans="2:26" x14ac:dyDescent="0.2">
      <c r="B18" s="11" t="s">
        <v>61</v>
      </c>
      <c r="C18" s="13">
        <v>189</v>
      </c>
      <c r="D18" s="14">
        <v>1357</v>
      </c>
      <c r="E18" s="43">
        <f t="shared" si="20"/>
        <v>271.39999999999998</v>
      </c>
      <c r="F18" s="245">
        <f t="shared" si="12"/>
        <v>-0.30361090641120114</v>
      </c>
      <c r="G18">
        <v>49</v>
      </c>
      <c r="H18">
        <v>567</v>
      </c>
      <c r="I18" s="43">
        <f t="shared" si="21"/>
        <v>113.4</v>
      </c>
      <c r="J18" s="245">
        <f t="shared" si="15"/>
        <v>-0.56790123456790131</v>
      </c>
      <c r="K18" s="245"/>
      <c r="L18" s="11" t="s">
        <v>395</v>
      </c>
      <c r="M18" s="11" t="s">
        <v>346</v>
      </c>
      <c r="N18" s="11" t="s">
        <v>61</v>
      </c>
      <c r="O18" s="57">
        <f t="shared" si="16"/>
        <v>0.23954372623574144</v>
      </c>
      <c r="P18" s="57">
        <f t="shared" si="17"/>
        <v>0.23376399655469424</v>
      </c>
      <c r="Q18" s="57">
        <f t="shared" si="18"/>
        <v>0.28160919540229884</v>
      </c>
      <c r="R18" s="57">
        <f t="shared" si="19"/>
        <v>0.23903878583473862</v>
      </c>
      <c r="T18" s="62">
        <f t="shared" si="22"/>
        <v>-7.097329888027562E-2</v>
      </c>
      <c r="U18" s="62">
        <f t="shared" si="23"/>
        <v>-0.13575042158516021</v>
      </c>
      <c r="W18" s="15">
        <f t="shared" si="24"/>
        <v>0.21438082556591209</v>
      </c>
    </row>
    <row r="19" spans="2:26" x14ac:dyDescent="0.2">
      <c r="B19" s="11" t="s">
        <v>62</v>
      </c>
      <c r="C19" s="13">
        <v>77</v>
      </c>
      <c r="D19" s="14">
        <v>562</v>
      </c>
      <c r="E19" s="43">
        <f t="shared" si="20"/>
        <v>112.4</v>
      </c>
      <c r="F19" s="245">
        <f t="shared" si="12"/>
        <v>-0.31494661921708189</v>
      </c>
      <c r="G19">
        <v>18</v>
      </c>
      <c r="H19">
        <v>223</v>
      </c>
      <c r="I19" s="43">
        <f t="shared" si="21"/>
        <v>44.6</v>
      </c>
      <c r="J19" s="245">
        <f t="shared" si="15"/>
        <v>-0.5964125560538116</v>
      </c>
      <c r="K19" s="245"/>
      <c r="L19" s="11" t="s">
        <v>396</v>
      </c>
      <c r="M19" s="11" t="s">
        <v>347</v>
      </c>
      <c r="N19" s="11" t="s">
        <v>62</v>
      </c>
      <c r="O19" s="57">
        <f t="shared" si="16"/>
        <v>9.7591888466413187E-2</v>
      </c>
      <c r="P19" s="57">
        <f t="shared" si="17"/>
        <v>9.6813092161929376E-2</v>
      </c>
      <c r="Q19" s="57">
        <f t="shared" si="18"/>
        <v>0.10344827586206896</v>
      </c>
      <c r="R19" s="57">
        <f t="shared" si="19"/>
        <v>9.4013490725126478E-2</v>
      </c>
      <c r="T19" s="62">
        <f t="shared" si="22"/>
        <v>-3.0490956072351427E-2</v>
      </c>
      <c r="U19" s="62">
        <f t="shared" si="23"/>
        <v>-5.6070826306913991E-2</v>
      </c>
      <c r="W19" s="15">
        <f t="shared" si="24"/>
        <v>8.8548601864181065E-2</v>
      </c>
    </row>
    <row r="20" spans="2:26" x14ac:dyDescent="0.2">
      <c r="B20" s="11" t="s">
        <v>63</v>
      </c>
      <c r="C20" s="13">
        <v>108</v>
      </c>
      <c r="D20" s="14">
        <v>870</v>
      </c>
      <c r="E20" s="43">
        <f t="shared" si="20"/>
        <v>174</v>
      </c>
      <c r="F20" s="245">
        <f t="shared" si="12"/>
        <v>-0.37931034482758619</v>
      </c>
      <c r="G20">
        <v>14</v>
      </c>
      <c r="H20">
        <v>313</v>
      </c>
      <c r="I20" s="43">
        <f t="shared" si="21"/>
        <v>62.6</v>
      </c>
      <c r="J20" s="245">
        <f t="shared" si="15"/>
        <v>-0.77635782747603832</v>
      </c>
      <c r="K20" s="245"/>
      <c r="L20" s="11" t="s">
        <v>397</v>
      </c>
      <c r="M20" s="11" t="s">
        <v>348</v>
      </c>
      <c r="N20" s="11" t="s">
        <v>63</v>
      </c>
      <c r="O20" s="57">
        <f t="shared" si="16"/>
        <v>0.13688212927756654</v>
      </c>
      <c r="P20" s="57">
        <f t="shared" si="17"/>
        <v>0.14987080103359174</v>
      </c>
      <c r="Q20" s="57">
        <f t="shared" si="18"/>
        <v>8.0459770114942528E-2</v>
      </c>
      <c r="R20" s="57">
        <f t="shared" si="19"/>
        <v>0.13195615514333894</v>
      </c>
      <c r="T20" s="62">
        <f t="shared" si="22"/>
        <v>-5.6847545219638244E-2</v>
      </c>
      <c r="U20" s="62">
        <f t="shared" si="23"/>
        <v>-0.10244519392917369</v>
      </c>
      <c r="W20" s="15">
        <f t="shared" si="24"/>
        <v>0.16178428761651129</v>
      </c>
    </row>
    <row r="21" spans="2:26" x14ac:dyDescent="0.2">
      <c r="B21" s="11" t="s">
        <v>64</v>
      </c>
      <c r="C21" s="13">
        <v>1</v>
      </c>
      <c r="D21" s="14">
        <v>0</v>
      </c>
      <c r="E21" s="43">
        <f t="shared" si="20"/>
        <v>0</v>
      </c>
      <c r="F21" s="245" t="e">
        <f t="shared" si="12"/>
        <v>#DIV/0!</v>
      </c>
      <c r="G21">
        <v>0</v>
      </c>
      <c r="H21">
        <v>0</v>
      </c>
      <c r="I21" s="43">
        <f t="shared" si="21"/>
        <v>0</v>
      </c>
      <c r="J21" s="245" t="e">
        <f t="shared" si="15"/>
        <v>#DIV/0!</v>
      </c>
      <c r="K21" s="245"/>
      <c r="L21" s="11"/>
      <c r="M21" s="11"/>
      <c r="N21" s="11"/>
      <c r="O21" s="57">
        <f t="shared" ref="O21" si="25">C21/C$12</f>
        <v>1.2674271229404308E-3</v>
      </c>
      <c r="P21" s="57">
        <f t="shared" ref="P21" si="26">D21/D$12</f>
        <v>0</v>
      </c>
      <c r="Q21" s="57">
        <f t="shared" ref="Q21" si="27">G21/G$12</f>
        <v>0</v>
      </c>
      <c r="R21" s="57">
        <f t="shared" ref="R21" si="28">H21/H$12</f>
        <v>0</v>
      </c>
    </row>
    <row r="22" spans="2:26" x14ac:dyDescent="0.2">
      <c r="F22" s="245"/>
      <c r="J22" s="245"/>
      <c r="K22" s="245"/>
      <c r="L22" s="245"/>
    </row>
    <row r="23" spans="2:26" x14ac:dyDescent="0.2">
      <c r="F23" s="245"/>
      <c r="J23" s="245"/>
      <c r="K23" s="245"/>
      <c r="L23" s="377"/>
    </row>
    <row r="24" spans="2:26" x14ac:dyDescent="0.2">
      <c r="F24" s="245"/>
      <c r="J24" s="245"/>
      <c r="K24" s="245"/>
      <c r="L24" s="245"/>
    </row>
    <row r="25" spans="2:26" x14ac:dyDescent="0.2">
      <c r="F25" s="245"/>
      <c r="J25" s="245"/>
      <c r="K25" s="245"/>
      <c r="L25" s="245"/>
    </row>
    <row r="26" spans="2:26" x14ac:dyDescent="0.2">
      <c r="F26" s="245"/>
      <c r="J26" s="245"/>
      <c r="K26" s="245"/>
      <c r="L26" s="245"/>
    </row>
    <row r="27" spans="2:26" x14ac:dyDescent="0.2">
      <c r="F27" s="245"/>
      <c r="J27" s="245"/>
      <c r="K27" s="245"/>
      <c r="L27" s="245"/>
    </row>
    <row r="28" spans="2:26" x14ac:dyDescent="0.2">
      <c r="F28" s="245"/>
      <c r="J28" s="245"/>
      <c r="K28" s="245"/>
      <c r="L28" s="245"/>
    </row>
    <row r="29" spans="2:26" x14ac:dyDescent="0.2">
      <c r="C29" s="1" t="s">
        <v>82</v>
      </c>
      <c r="F29" s="245"/>
      <c r="G29" s="1" t="s">
        <v>83</v>
      </c>
      <c r="J29" s="245"/>
      <c r="K29" s="245"/>
      <c r="L29" s="245"/>
      <c r="O29" s="1" t="s">
        <v>82</v>
      </c>
      <c r="Q29" s="1" t="s">
        <v>83</v>
      </c>
      <c r="T29" s="1" t="s">
        <v>82</v>
      </c>
      <c r="U29" s="1" t="s">
        <v>83</v>
      </c>
      <c r="W29" s="1" t="s">
        <v>83</v>
      </c>
    </row>
    <row r="30" spans="2:26" x14ac:dyDescent="0.2">
      <c r="B30" s="12" t="s">
        <v>10</v>
      </c>
      <c r="C30" s="10" t="s">
        <v>78</v>
      </c>
      <c r="D30" s="10" t="s">
        <v>79</v>
      </c>
      <c r="E30" s="10" t="s">
        <v>142</v>
      </c>
      <c r="F30" s="10" t="s">
        <v>209</v>
      </c>
      <c r="G30" s="10" t="s">
        <v>78</v>
      </c>
      <c r="H30" s="10" t="s">
        <v>79</v>
      </c>
      <c r="I30" s="10" t="s">
        <v>142</v>
      </c>
      <c r="J30" s="10" t="s">
        <v>209</v>
      </c>
      <c r="K30" s="10"/>
      <c r="L30" s="10"/>
      <c r="N30" s="12" t="s">
        <v>56</v>
      </c>
      <c r="O30" s="10" t="s">
        <v>78</v>
      </c>
      <c r="P30" s="10" t="s">
        <v>79</v>
      </c>
      <c r="Q30" s="10" t="s">
        <v>78</v>
      </c>
      <c r="R30" s="10" t="s">
        <v>79</v>
      </c>
      <c r="S30" s="10"/>
      <c r="T30" s="10"/>
      <c r="U30" s="10"/>
      <c r="V30" s="10"/>
      <c r="W30" s="10"/>
      <c r="X30" s="10"/>
      <c r="Y30" s="10"/>
      <c r="Z30" s="10"/>
    </row>
    <row r="31" spans="2:26" ht="24" x14ac:dyDescent="0.2">
      <c r="B31" s="11" t="s">
        <v>12</v>
      </c>
      <c r="C31" s="13">
        <v>47</v>
      </c>
      <c r="D31" s="14">
        <v>253</v>
      </c>
      <c r="E31" s="43">
        <f>D31/5</f>
        <v>50.6</v>
      </c>
      <c r="F31" s="245">
        <f t="shared" ref="F31:F95" si="29">(C31/E31-1)</f>
        <v>-7.1146245059288571E-2</v>
      </c>
      <c r="G31" s="13">
        <v>21</v>
      </c>
      <c r="H31" s="14">
        <v>84</v>
      </c>
      <c r="I31" s="43">
        <f>H31/5</f>
        <v>16.8</v>
      </c>
      <c r="J31" s="245">
        <f t="shared" ref="J31:J95" si="30">(G31/I31-1)</f>
        <v>0.25</v>
      </c>
      <c r="K31" s="245"/>
      <c r="L31" s="245"/>
      <c r="M31" s="43"/>
      <c r="N31" s="34" t="s">
        <v>120</v>
      </c>
      <c r="O31" s="57">
        <f t="shared" ref="O31:P38" si="31">C31/C$39</f>
        <v>5.9569074778200254E-2</v>
      </c>
      <c r="P31" s="57">
        <f t="shared" si="31"/>
        <v>4.3583118001722654E-2</v>
      </c>
      <c r="Q31" s="57">
        <f t="shared" ref="Q31:R38" si="32">G31/G$39</f>
        <v>0.1206896551724138</v>
      </c>
      <c r="R31" s="57">
        <f t="shared" si="32"/>
        <v>3.5413153456998317E-2</v>
      </c>
      <c r="S31" s="15"/>
      <c r="T31" s="62">
        <f t="shared" ref="T31:T38" si="33">P31*F31</f>
        <v>-3.1007751937984513E-3</v>
      </c>
      <c r="U31" s="62">
        <f t="shared" ref="U31:U38" si="34">J31*R31</f>
        <v>8.8532883642495792E-3</v>
      </c>
      <c r="V31" s="15"/>
      <c r="W31" s="15">
        <f>U31/U$39</f>
        <v>-1.3981358189081224E-2</v>
      </c>
      <c r="X31" s="15"/>
      <c r="Y31" s="15"/>
      <c r="Z31" s="15"/>
    </row>
    <row r="32" spans="2:26" ht="24" x14ac:dyDescent="0.2">
      <c r="B32" s="11" t="s">
        <v>13</v>
      </c>
      <c r="C32" s="13">
        <v>7</v>
      </c>
      <c r="D32" s="14">
        <v>97</v>
      </c>
      <c r="E32" s="43">
        <f t="shared" ref="E32:E39" si="35">D32/5</f>
        <v>19.399999999999999</v>
      </c>
      <c r="F32" s="245">
        <f t="shared" si="29"/>
        <v>-0.63917525773195871</v>
      </c>
      <c r="H32" s="14">
        <v>24</v>
      </c>
      <c r="I32" s="43">
        <f t="shared" ref="I32:I39" si="36">H32/5</f>
        <v>4.8</v>
      </c>
      <c r="J32" s="245">
        <f t="shared" si="30"/>
        <v>-1</v>
      </c>
      <c r="K32" s="245"/>
      <c r="L32" s="245"/>
      <c r="M32" s="43"/>
      <c r="N32" s="34" t="s">
        <v>125</v>
      </c>
      <c r="O32" s="57">
        <f t="shared" si="31"/>
        <v>8.8719898605830166E-3</v>
      </c>
      <c r="P32" s="57">
        <f t="shared" si="31"/>
        <v>1.6709732988802756E-2</v>
      </c>
      <c r="Q32" s="57">
        <f t="shared" si="32"/>
        <v>0</v>
      </c>
      <c r="R32" s="57">
        <f t="shared" si="32"/>
        <v>1.0118043844856661E-2</v>
      </c>
      <c r="S32" s="15"/>
      <c r="T32" s="62">
        <f t="shared" si="33"/>
        <v>-1.0680447889750215E-2</v>
      </c>
      <c r="U32" s="62">
        <f t="shared" si="34"/>
        <v>-1.0118043844856661E-2</v>
      </c>
      <c r="V32" s="15"/>
      <c r="W32" s="15">
        <f t="shared" ref="W32:W39" si="37">U32/U$39</f>
        <v>1.5978695073235683E-2</v>
      </c>
      <c r="X32" s="15"/>
      <c r="Y32" s="15"/>
      <c r="Z32" s="15"/>
    </row>
    <row r="33" spans="2:26" ht="24" x14ac:dyDescent="0.2">
      <c r="B33" s="11" t="s">
        <v>14</v>
      </c>
      <c r="C33" s="13">
        <v>86</v>
      </c>
      <c r="D33" s="14">
        <v>565</v>
      </c>
      <c r="E33" s="43">
        <f t="shared" si="35"/>
        <v>113</v>
      </c>
      <c r="F33" s="245">
        <f t="shared" si="29"/>
        <v>-0.23893805309734517</v>
      </c>
      <c r="G33" s="13">
        <v>18</v>
      </c>
      <c r="H33" s="14">
        <v>225</v>
      </c>
      <c r="I33" s="43">
        <f t="shared" si="36"/>
        <v>45</v>
      </c>
      <c r="J33" s="245">
        <f t="shared" si="30"/>
        <v>-0.6</v>
      </c>
      <c r="K33" s="245"/>
      <c r="L33" s="245"/>
      <c r="M33" s="43"/>
      <c r="N33" s="34" t="s">
        <v>124</v>
      </c>
      <c r="O33" s="57">
        <f t="shared" si="31"/>
        <v>0.10899873257287707</v>
      </c>
      <c r="P33" s="57">
        <f t="shared" si="31"/>
        <v>9.7329888027562442E-2</v>
      </c>
      <c r="Q33" s="57">
        <f t="shared" si="32"/>
        <v>0.10344827586206896</v>
      </c>
      <c r="R33" s="57">
        <f t="shared" si="32"/>
        <v>9.4856661045531199E-2</v>
      </c>
      <c r="S33" s="15"/>
      <c r="T33" s="62">
        <f t="shared" si="33"/>
        <v>-2.3255813953488375E-2</v>
      </c>
      <c r="U33" s="62">
        <f t="shared" si="34"/>
        <v>-5.6913996627318719E-2</v>
      </c>
      <c r="V33" s="15"/>
      <c r="W33" s="15">
        <f t="shared" si="37"/>
        <v>8.9880159786950714E-2</v>
      </c>
      <c r="X33" s="15"/>
      <c r="Y33" s="15"/>
      <c r="Z33" s="15"/>
    </row>
    <row r="34" spans="2:26" ht="24" x14ac:dyDescent="0.2">
      <c r="B34" s="11" t="s">
        <v>17</v>
      </c>
      <c r="C34" s="13">
        <v>357</v>
      </c>
      <c r="D34" s="14">
        <v>3092</v>
      </c>
      <c r="E34" s="43">
        <f t="shared" si="35"/>
        <v>618.4</v>
      </c>
      <c r="F34" s="245">
        <f t="shared" si="29"/>
        <v>-0.4227037516170763</v>
      </c>
      <c r="G34" s="13">
        <v>51</v>
      </c>
      <c r="H34" s="14">
        <v>1317</v>
      </c>
      <c r="I34" s="43">
        <f t="shared" si="36"/>
        <v>263.39999999999998</v>
      </c>
      <c r="J34" s="245">
        <f t="shared" si="30"/>
        <v>-0.806378132118451</v>
      </c>
      <c r="K34" s="245"/>
      <c r="L34" s="245"/>
      <c r="M34" s="43"/>
      <c r="N34" s="34" t="s">
        <v>121</v>
      </c>
      <c r="O34" s="57">
        <f t="shared" si="31"/>
        <v>0.45247148288973382</v>
      </c>
      <c r="P34" s="57">
        <f t="shared" si="31"/>
        <v>0.53264427217915589</v>
      </c>
      <c r="Q34" s="57">
        <f t="shared" si="32"/>
        <v>0.29310344827586204</v>
      </c>
      <c r="R34" s="57">
        <f t="shared" si="32"/>
        <v>0.55522765598650925</v>
      </c>
      <c r="S34" s="15"/>
      <c r="T34" s="62">
        <f t="shared" si="33"/>
        <v>-0.2251507321274763</v>
      </c>
      <c r="U34" s="62">
        <f t="shared" si="34"/>
        <v>-0.44772344013490722</v>
      </c>
      <c r="V34" s="15"/>
      <c r="W34" s="15">
        <f t="shared" si="37"/>
        <v>0.7070572569906789</v>
      </c>
      <c r="X34" s="15"/>
      <c r="Y34" s="15"/>
      <c r="Z34" s="15"/>
    </row>
    <row r="35" spans="2:26" ht="24" x14ac:dyDescent="0.2">
      <c r="B35" s="11" t="s">
        <v>18</v>
      </c>
      <c r="C35" s="13">
        <v>26</v>
      </c>
      <c r="D35" s="14">
        <v>229</v>
      </c>
      <c r="E35" s="43">
        <f t="shared" si="35"/>
        <v>45.8</v>
      </c>
      <c r="F35" s="245">
        <f t="shared" si="29"/>
        <v>-0.43231441048034935</v>
      </c>
      <c r="G35" s="13">
        <v>11</v>
      </c>
      <c r="H35" s="14">
        <v>86</v>
      </c>
      <c r="I35" s="43">
        <f t="shared" si="36"/>
        <v>17.2</v>
      </c>
      <c r="J35" s="245">
        <f t="shared" si="30"/>
        <v>-0.36046511627906974</v>
      </c>
      <c r="K35" s="245"/>
      <c r="L35" s="245"/>
      <c r="M35" s="43"/>
      <c r="N35" s="34" t="s">
        <v>123</v>
      </c>
      <c r="O35" s="57">
        <f t="shared" si="31"/>
        <v>3.2953105196451206E-2</v>
      </c>
      <c r="P35" s="57">
        <f t="shared" si="31"/>
        <v>3.9448751076658052E-2</v>
      </c>
      <c r="Q35" s="57">
        <f t="shared" si="32"/>
        <v>6.3218390804597707E-2</v>
      </c>
      <c r="R35" s="57">
        <f t="shared" si="32"/>
        <v>3.6256323777403038E-2</v>
      </c>
      <c r="S35" s="15"/>
      <c r="T35" s="62">
        <f t="shared" si="33"/>
        <v>-1.7054263565891473E-2</v>
      </c>
      <c r="U35" s="62">
        <f t="shared" si="34"/>
        <v>-1.3069139966273187E-2</v>
      </c>
      <c r="V35" s="15"/>
      <c r="W35" s="15">
        <f t="shared" si="37"/>
        <v>2.0639147802929424E-2</v>
      </c>
      <c r="X35" s="15"/>
      <c r="Y35" s="15"/>
      <c r="Z35" s="15"/>
    </row>
    <row r="36" spans="2:26" x14ac:dyDescent="0.2">
      <c r="B36" s="11" t="s">
        <v>11</v>
      </c>
      <c r="C36" s="13">
        <v>64</v>
      </c>
      <c r="D36" s="14">
        <v>402</v>
      </c>
      <c r="E36" s="43">
        <f t="shared" si="35"/>
        <v>80.400000000000006</v>
      </c>
      <c r="F36" s="245">
        <f t="shared" si="29"/>
        <v>-0.20398009950248763</v>
      </c>
      <c r="G36" s="13">
        <v>18</v>
      </c>
      <c r="H36" s="14">
        <v>154</v>
      </c>
      <c r="I36" s="43">
        <f t="shared" si="36"/>
        <v>30.8</v>
      </c>
      <c r="J36" s="245">
        <f t="shared" si="30"/>
        <v>-0.41558441558441561</v>
      </c>
      <c r="K36" s="245"/>
      <c r="L36" s="245"/>
      <c r="M36" s="43"/>
      <c r="N36" s="34" t="s">
        <v>11</v>
      </c>
      <c r="O36" s="57">
        <f t="shared" si="31"/>
        <v>8.1115335868187574E-2</v>
      </c>
      <c r="P36" s="57">
        <f t="shared" si="31"/>
        <v>6.9250645994832036E-2</v>
      </c>
      <c r="Q36" s="57">
        <f t="shared" si="32"/>
        <v>0.10344827586206896</v>
      </c>
      <c r="R36" s="57">
        <f t="shared" si="32"/>
        <v>6.4924114671163574E-2</v>
      </c>
      <c r="S36" s="15"/>
      <c r="T36" s="62">
        <f t="shared" si="33"/>
        <v>-1.4125753660637385E-2</v>
      </c>
      <c r="U36" s="62">
        <f t="shared" si="34"/>
        <v>-2.6981450252951098E-2</v>
      </c>
      <c r="V36" s="15"/>
      <c r="W36" s="15">
        <f t="shared" si="37"/>
        <v>4.2609853528628491E-2</v>
      </c>
      <c r="X36" s="15"/>
      <c r="Y36" s="15"/>
      <c r="Z36" s="15"/>
    </row>
    <row r="37" spans="2:26" ht="24" x14ac:dyDescent="0.2">
      <c r="B37" s="11" t="s">
        <v>16</v>
      </c>
      <c r="C37" s="13">
        <v>199</v>
      </c>
      <c r="D37" s="14">
        <v>1158</v>
      </c>
      <c r="E37" s="43">
        <f t="shared" si="35"/>
        <v>231.6</v>
      </c>
      <c r="F37" s="245">
        <f t="shared" si="29"/>
        <v>-0.14075993091537131</v>
      </c>
      <c r="G37" s="13">
        <v>54</v>
      </c>
      <c r="H37" s="14">
        <v>481</v>
      </c>
      <c r="I37" s="43">
        <f t="shared" si="36"/>
        <v>96.2</v>
      </c>
      <c r="J37" s="245">
        <f t="shared" si="30"/>
        <v>-0.43866943866943864</v>
      </c>
      <c r="K37" s="245"/>
      <c r="L37" s="245"/>
      <c r="M37" s="43"/>
      <c r="N37" s="34" t="s">
        <v>122</v>
      </c>
      <c r="O37" s="57">
        <f t="shared" si="31"/>
        <v>0.25221799746514573</v>
      </c>
      <c r="P37" s="57">
        <f t="shared" si="31"/>
        <v>0.19948320413436693</v>
      </c>
      <c r="Q37" s="57">
        <f t="shared" si="32"/>
        <v>0.31034482758620691</v>
      </c>
      <c r="R37" s="57">
        <f t="shared" si="32"/>
        <v>0.20278246205733558</v>
      </c>
      <c r="S37" s="15"/>
      <c r="T37" s="62">
        <f t="shared" si="33"/>
        <v>-2.8079242032730403E-2</v>
      </c>
      <c r="U37" s="62">
        <f t="shared" si="34"/>
        <v>-8.8954468802698139E-2</v>
      </c>
      <c r="V37" s="15"/>
      <c r="W37" s="15">
        <f t="shared" si="37"/>
        <v>0.14047936085219703</v>
      </c>
      <c r="X37" s="15"/>
      <c r="Y37" s="15"/>
      <c r="Z37" s="15"/>
    </row>
    <row r="38" spans="2:26" x14ac:dyDescent="0.2">
      <c r="B38" s="11" t="s">
        <v>15</v>
      </c>
      <c r="C38" s="13">
        <v>3</v>
      </c>
      <c r="D38" s="14">
        <v>9</v>
      </c>
      <c r="E38" s="43">
        <f t="shared" si="35"/>
        <v>1.8</v>
      </c>
      <c r="F38" s="245">
        <f t="shared" si="29"/>
        <v>0.66666666666666652</v>
      </c>
      <c r="G38" s="13">
        <v>1</v>
      </c>
      <c r="H38" s="14">
        <v>1</v>
      </c>
      <c r="I38" s="43">
        <f t="shared" si="36"/>
        <v>0.2</v>
      </c>
      <c r="J38" s="245">
        <f t="shared" si="30"/>
        <v>4</v>
      </c>
      <c r="K38" s="245"/>
      <c r="L38" s="245"/>
      <c r="M38" s="43"/>
      <c r="N38" s="34" t="s">
        <v>15</v>
      </c>
      <c r="O38" s="57">
        <f t="shared" si="31"/>
        <v>3.8022813688212928E-3</v>
      </c>
      <c r="P38" s="57">
        <f t="shared" si="31"/>
        <v>1.5503875968992248E-3</v>
      </c>
      <c r="Q38" s="57">
        <f t="shared" si="32"/>
        <v>5.7471264367816091E-3</v>
      </c>
      <c r="R38" s="57">
        <f t="shared" si="32"/>
        <v>4.2158516020236085E-4</v>
      </c>
      <c r="S38" s="15"/>
      <c r="T38" s="62">
        <f t="shared" si="33"/>
        <v>1.0335917312661496E-3</v>
      </c>
      <c r="U38" s="62">
        <f t="shared" si="34"/>
        <v>1.6863406408094434E-3</v>
      </c>
      <c r="V38" s="15"/>
      <c r="W38" s="15">
        <f t="shared" si="37"/>
        <v>-2.6631158455392803E-3</v>
      </c>
      <c r="X38" s="15"/>
      <c r="Y38" s="15"/>
      <c r="Z38" s="15"/>
    </row>
    <row r="39" spans="2:26" x14ac:dyDescent="0.2">
      <c r="B39" s="9"/>
      <c r="C39" s="13">
        <f>SUM(C31:C38)</f>
        <v>789</v>
      </c>
      <c r="D39" s="13">
        <f>SUM(D31:D38)</f>
        <v>5805</v>
      </c>
      <c r="E39" s="43">
        <f t="shared" si="35"/>
        <v>1161</v>
      </c>
      <c r="F39" s="245">
        <f t="shared" si="29"/>
        <v>-0.32041343669250644</v>
      </c>
      <c r="G39" s="13">
        <f>SUM(G31:G38)</f>
        <v>174</v>
      </c>
      <c r="H39" s="13">
        <f>SUM(H31:H38)</f>
        <v>2372</v>
      </c>
      <c r="I39" s="43">
        <f t="shared" si="36"/>
        <v>474.4</v>
      </c>
      <c r="J39" s="245">
        <f t="shared" si="30"/>
        <v>-0.63322091062394603</v>
      </c>
      <c r="K39" s="245"/>
      <c r="L39" s="245"/>
      <c r="M39" s="43"/>
      <c r="N39" s="9"/>
      <c r="O39" s="58">
        <f>SUM(O31:O38)</f>
        <v>1</v>
      </c>
      <c r="P39" s="58">
        <f t="shared" ref="P39:R39" si="38">SUM(P31:P38)</f>
        <v>0.99999999999999989</v>
      </c>
      <c r="Q39" s="58">
        <f t="shared" si="38"/>
        <v>1</v>
      </c>
      <c r="R39" s="58">
        <f t="shared" si="38"/>
        <v>1</v>
      </c>
      <c r="S39" s="28"/>
      <c r="T39" s="62">
        <f>SUM(T31:T38)</f>
        <v>-0.32041343669250644</v>
      </c>
      <c r="U39" s="62">
        <f>SUM(U31:U38)</f>
        <v>-0.63322091062394614</v>
      </c>
      <c r="V39" s="28"/>
      <c r="W39" s="15">
        <f t="shared" si="37"/>
        <v>1</v>
      </c>
      <c r="X39" s="28"/>
      <c r="Y39" s="28"/>
      <c r="Z39" s="28"/>
    </row>
    <row r="40" spans="2:26" x14ac:dyDescent="0.2">
      <c r="F40" s="245"/>
      <c r="J40" s="245"/>
      <c r="K40" s="245"/>
      <c r="L40" s="245"/>
    </row>
    <row r="41" spans="2:26" x14ac:dyDescent="0.2">
      <c r="F41" s="245"/>
      <c r="J41" s="245"/>
      <c r="K41" s="245"/>
      <c r="L41" s="245"/>
    </row>
    <row r="42" spans="2:26" x14ac:dyDescent="0.2">
      <c r="F42" s="245"/>
      <c r="J42" s="245"/>
      <c r="K42" s="245"/>
      <c r="L42" s="245"/>
    </row>
    <row r="43" spans="2:26" x14ac:dyDescent="0.2">
      <c r="F43" s="245"/>
      <c r="J43" s="245"/>
      <c r="K43" s="245"/>
      <c r="L43" s="245"/>
    </row>
    <row r="44" spans="2:26" x14ac:dyDescent="0.2">
      <c r="B44" s="355" t="s">
        <v>276</v>
      </c>
      <c r="C44" s="353"/>
      <c r="D44" s="353"/>
      <c r="E44" s="353"/>
      <c r="F44" s="354"/>
      <c r="G44" s="353"/>
      <c r="H44" s="353"/>
      <c r="I44" s="353"/>
      <c r="J44" s="354"/>
      <c r="K44" s="354"/>
      <c r="L44" s="354"/>
      <c r="M44" s="353"/>
      <c r="N44" s="355" t="s">
        <v>276</v>
      </c>
      <c r="O44" s="353"/>
      <c r="P44" s="353"/>
      <c r="Q44" s="353"/>
      <c r="R44" s="353"/>
      <c r="S44" s="353"/>
      <c r="T44" s="353"/>
      <c r="U44" s="353"/>
      <c r="V44" s="353"/>
      <c r="W44" s="353"/>
    </row>
    <row r="45" spans="2:26" x14ac:dyDescent="0.2">
      <c r="F45" s="245"/>
      <c r="J45" s="245"/>
      <c r="K45" s="245"/>
      <c r="L45" s="245"/>
    </row>
    <row r="46" spans="2:26" x14ac:dyDescent="0.2">
      <c r="C46" s="1" t="s">
        <v>82</v>
      </c>
      <c r="F46" s="245"/>
      <c r="G46" s="1" t="s">
        <v>83</v>
      </c>
      <c r="J46" s="245"/>
      <c r="K46" s="245"/>
      <c r="L46" s="245"/>
      <c r="O46" s="1" t="s">
        <v>82</v>
      </c>
      <c r="Q46" s="1" t="s">
        <v>83</v>
      </c>
      <c r="T46" s="1" t="s">
        <v>82</v>
      </c>
      <c r="U46" s="1" t="s">
        <v>83</v>
      </c>
      <c r="W46" s="1" t="s">
        <v>83</v>
      </c>
    </row>
    <row r="47" spans="2:26" x14ac:dyDescent="0.2">
      <c r="B47" s="12" t="s">
        <v>19</v>
      </c>
      <c r="C47" s="10" t="s">
        <v>78</v>
      </c>
      <c r="D47" s="10" t="s">
        <v>79</v>
      </c>
      <c r="E47" s="10" t="s">
        <v>142</v>
      </c>
      <c r="F47" s="10" t="s">
        <v>209</v>
      </c>
      <c r="G47" s="10" t="s">
        <v>78</v>
      </c>
      <c r="H47" s="10" t="s">
        <v>275</v>
      </c>
      <c r="I47" s="10" t="s">
        <v>142</v>
      </c>
      <c r="J47" s="10" t="s">
        <v>209</v>
      </c>
      <c r="K47" s="10"/>
      <c r="L47" s="10" t="s">
        <v>320</v>
      </c>
      <c r="M47" s="10" t="s">
        <v>319</v>
      </c>
      <c r="N47" s="12" t="s">
        <v>19</v>
      </c>
      <c r="O47" s="10" t="s">
        <v>78</v>
      </c>
      <c r="P47" s="10" t="s">
        <v>79</v>
      </c>
      <c r="Q47" s="10" t="s">
        <v>78</v>
      </c>
      <c r="R47" s="10" t="s">
        <v>277</v>
      </c>
      <c r="S47" s="10"/>
      <c r="T47" s="10"/>
      <c r="U47" s="10"/>
      <c r="V47" s="10"/>
      <c r="W47" s="10"/>
      <c r="X47" s="10"/>
      <c r="Y47" s="10"/>
      <c r="Z47" s="10"/>
    </row>
    <row r="48" spans="2:26" s="284" customFormat="1" x14ac:dyDescent="0.2">
      <c r="B48" s="276" t="s">
        <v>21</v>
      </c>
      <c r="C48" s="277">
        <v>264</v>
      </c>
      <c r="D48" s="278">
        <v>1757</v>
      </c>
      <c r="E48" s="279">
        <f t="shared" ref="E48:E53" si="39">D48/5</f>
        <v>351.4</v>
      </c>
      <c r="F48" s="280">
        <f t="shared" si="29"/>
        <v>-0.2487194080819578</v>
      </c>
      <c r="G48" s="277">
        <v>60</v>
      </c>
      <c r="H48" s="278">
        <v>146</v>
      </c>
      <c r="I48" s="279">
        <f t="shared" ref="I48:I53" si="40">H48/5</f>
        <v>29.2</v>
      </c>
      <c r="J48" s="280">
        <f t="shared" si="30"/>
        <v>1.0547945205479454</v>
      </c>
      <c r="K48" s="280"/>
      <c r="N48" s="276" t="s">
        <v>84</v>
      </c>
      <c r="O48" s="281">
        <f t="shared" ref="O48:P52" si="41">C48/C$53</f>
        <v>0.33460076045627374</v>
      </c>
      <c r="P48" s="281">
        <f t="shared" si="41"/>
        <v>0.30267011197243754</v>
      </c>
      <c r="Q48" s="281">
        <f t="shared" ref="Q48:R52" si="42">G48/G$53</f>
        <v>0.34482758620689657</v>
      </c>
      <c r="R48" s="281">
        <f t="shared" si="42"/>
        <v>0.31808278867102396</v>
      </c>
      <c r="S48" s="282"/>
      <c r="T48" s="283">
        <f>P48*F48</f>
        <v>-7.5279931093884561E-2</v>
      </c>
      <c r="U48" s="283">
        <f t="shared" ref="U48:U52" si="43">J48*R48</f>
        <v>0.33551198257080617</v>
      </c>
      <c r="V48" s="282"/>
      <c r="W48" s="282">
        <f>U48/U$53</f>
        <v>0.27256637168141601</v>
      </c>
      <c r="X48" s="282"/>
      <c r="Y48" s="282"/>
      <c r="Z48" s="282"/>
    </row>
    <row r="49" spans="2:26" x14ac:dyDescent="0.2">
      <c r="B49" s="11" t="s">
        <v>21</v>
      </c>
      <c r="C49" s="13">
        <f>C48+C52</f>
        <v>270</v>
      </c>
      <c r="D49" s="13">
        <f t="shared" ref="D49" si="44">D48+D52</f>
        <v>1757</v>
      </c>
      <c r="E49" s="43">
        <f t="shared" si="39"/>
        <v>351.4</v>
      </c>
      <c r="F49" s="245">
        <f t="shared" si="29"/>
        <v>-0.23164484917472961</v>
      </c>
      <c r="G49" s="13">
        <f>G48+G52</f>
        <v>65</v>
      </c>
      <c r="H49" s="13">
        <f>H48+H52</f>
        <v>146</v>
      </c>
      <c r="I49" s="43">
        <f t="shared" si="40"/>
        <v>29.2</v>
      </c>
      <c r="J49" s="245">
        <f t="shared" si="30"/>
        <v>1.2260273972602742</v>
      </c>
      <c r="K49" s="245"/>
      <c r="L49" s="378" t="s">
        <v>314</v>
      </c>
      <c r="M49" s="379" t="s">
        <v>311</v>
      </c>
      <c r="N49" s="11" t="s">
        <v>84</v>
      </c>
      <c r="O49" s="57">
        <f t="shared" si="41"/>
        <v>0.34220532319391633</v>
      </c>
      <c r="P49" s="57">
        <f t="shared" si="41"/>
        <v>0.30267011197243754</v>
      </c>
      <c r="Q49" s="57">
        <f t="shared" si="42"/>
        <v>0.37356321839080459</v>
      </c>
      <c r="R49" s="57">
        <f t="shared" si="42"/>
        <v>0.31808278867102396</v>
      </c>
      <c r="S49" s="15"/>
      <c r="T49" s="62">
        <f t="shared" ref="T49" si="45">P49*F49</f>
        <v>-7.0111972437553821E-2</v>
      </c>
      <c r="U49" s="62">
        <f t="shared" ref="U49" si="46">J49*R49</f>
        <v>0.38997821350762535</v>
      </c>
      <c r="V49" s="15"/>
      <c r="W49" s="15">
        <f t="shared" ref="W49:W53" si="47">U49/U$53</f>
        <v>0.31681415929203544</v>
      </c>
      <c r="X49" s="15"/>
      <c r="Y49" s="15"/>
      <c r="Z49" s="15"/>
    </row>
    <row r="50" spans="2:26" x14ac:dyDescent="0.2">
      <c r="B50" s="11" t="s">
        <v>22</v>
      </c>
      <c r="C50" s="13">
        <v>459</v>
      </c>
      <c r="D50" s="14">
        <v>3550</v>
      </c>
      <c r="E50" s="43">
        <f t="shared" si="39"/>
        <v>710</v>
      </c>
      <c r="F50" s="245">
        <f t="shared" si="29"/>
        <v>-0.35352112676056335</v>
      </c>
      <c r="G50" s="13">
        <v>101</v>
      </c>
      <c r="H50" s="14">
        <v>274</v>
      </c>
      <c r="I50" s="43">
        <f t="shared" si="40"/>
        <v>54.8</v>
      </c>
      <c r="J50" s="245">
        <f t="shared" si="30"/>
        <v>0.84306569343065707</v>
      </c>
      <c r="K50" s="245"/>
      <c r="L50" s="378" t="s">
        <v>315</v>
      </c>
      <c r="M50" s="379" t="s">
        <v>312</v>
      </c>
      <c r="N50" s="11" t="s">
        <v>85</v>
      </c>
      <c r="O50" s="57">
        <f t="shared" si="41"/>
        <v>0.58174904942965777</v>
      </c>
      <c r="P50" s="57">
        <f t="shared" si="41"/>
        <v>0.61154177433247203</v>
      </c>
      <c r="Q50" s="57">
        <f t="shared" si="42"/>
        <v>0.58045977011494254</v>
      </c>
      <c r="R50" s="57">
        <f t="shared" si="42"/>
        <v>0.59694989106753815</v>
      </c>
      <c r="S50" s="15"/>
      <c r="T50" s="62">
        <f t="shared" ref="T50:T52" si="48">P50*F50</f>
        <v>-0.21619293712316967</v>
      </c>
      <c r="U50" s="62">
        <f t="shared" si="43"/>
        <v>0.50326797385620925</v>
      </c>
      <c r="V50" s="15"/>
      <c r="W50" s="15">
        <f t="shared" si="47"/>
        <v>0.40884955752212399</v>
      </c>
      <c r="X50" s="15"/>
      <c r="Y50" s="15"/>
      <c r="Z50" s="15"/>
    </row>
    <row r="51" spans="2:26" x14ac:dyDescent="0.2">
      <c r="B51" s="11" t="s">
        <v>20</v>
      </c>
      <c r="C51" s="13">
        <v>60</v>
      </c>
      <c r="D51" s="14">
        <v>498</v>
      </c>
      <c r="E51" s="43">
        <f>D51/5</f>
        <v>99.6</v>
      </c>
      <c r="F51" s="245">
        <f t="shared" si="29"/>
        <v>-0.39759036144578308</v>
      </c>
      <c r="G51" s="13">
        <v>8</v>
      </c>
      <c r="H51" s="14">
        <v>39</v>
      </c>
      <c r="I51" s="43">
        <f>H51/5</f>
        <v>7.8</v>
      </c>
      <c r="J51" s="245">
        <f t="shared" si="30"/>
        <v>2.5641025641025772E-2</v>
      </c>
      <c r="K51" s="245"/>
      <c r="L51" s="11" t="s">
        <v>313</v>
      </c>
      <c r="M51" s="380" t="s">
        <v>310</v>
      </c>
      <c r="N51" s="11" t="s">
        <v>20</v>
      </c>
      <c r="O51" s="57">
        <f t="shared" si="41"/>
        <v>7.6045627376425853E-2</v>
      </c>
      <c r="P51" s="57">
        <f t="shared" si="41"/>
        <v>8.5788113695090443E-2</v>
      </c>
      <c r="Q51" s="57">
        <f t="shared" si="42"/>
        <v>4.5977011494252873E-2</v>
      </c>
      <c r="R51" s="57">
        <f t="shared" si="42"/>
        <v>8.4967320261437912E-2</v>
      </c>
      <c r="S51" s="15"/>
      <c r="T51" s="62">
        <f t="shared" si="48"/>
        <v>-3.4108527131782945E-2</v>
      </c>
      <c r="U51" s="62">
        <f t="shared" si="43"/>
        <v>2.1786492374727779E-3</v>
      </c>
      <c r="V51" s="15"/>
      <c r="W51" s="15">
        <f t="shared" si="47"/>
        <v>1.7699115044247878E-3</v>
      </c>
      <c r="X51" s="15"/>
      <c r="Y51" s="15"/>
      <c r="Z51" s="15"/>
    </row>
    <row r="52" spans="2:26" s="284" customFormat="1" x14ac:dyDescent="0.2">
      <c r="B52" s="276" t="s">
        <v>23</v>
      </c>
      <c r="C52" s="277">
        <v>6</v>
      </c>
      <c r="E52" s="279">
        <f t="shared" si="39"/>
        <v>0</v>
      </c>
      <c r="F52" s="280" t="e">
        <f t="shared" si="29"/>
        <v>#DIV/0!</v>
      </c>
      <c r="G52" s="277">
        <v>5</v>
      </c>
      <c r="I52" s="279">
        <f t="shared" si="40"/>
        <v>0</v>
      </c>
      <c r="J52" s="280" t="e">
        <f t="shared" si="30"/>
        <v>#DIV/0!</v>
      </c>
      <c r="K52" s="280"/>
      <c r="L52" s="280"/>
      <c r="M52" s="279"/>
      <c r="N52" s="285" t="s">
        <v>15</v>
      </c>
      <c r="O52" s="281">
        <f t="shared" si="41"/>
        <v>7.6045627376425855E-3</v>
      </c>
      <c r="P52" s="281">
        <f t="shared" si="41"/>
        <v>0</v>
      </c>
      <c r="Q52" s="281">
        <f t="shared" si="42"/>
        <v>2.8735632183908046E-2</v>
      </c>
      <c r="R52" s="281">
        <f t="shared" si="42"/>
        <v>0</v>
      </c>
      <c r="S52" s="282"/>
      <c r="T52" s="283" t="e">
        <f t="shared" si="48"/>
        <v>#DIV/0!</v>
      </c>
      <c r="U52" s="283" t="e">
        <f t="shared" si="43"/>
        <v>#DIV/0!</v>
      </c>
      <c r="V52" s="282"/>
      <c r="W52" s="282" t="e">
        <f t="shared" si="47"/>
        <v>#DIV/0!</v>
      </c>
      <c r="X52" s="282"/>
      <c r="Y52" s="282"/>
      <c r="Z52" s="282"/>
    </row>
    <row r="53" spans="2:26" x14ac:dyDescent="0.2">
      <c r="B53" s="9"/>
      <c r="C53" s="13">
        <f>SUM(C49:C51)</f>
        <v>789</v>
      </c>
      <c r="D53" s="13">
        <f>SUM(D49:D51)</f>
        <v>5805</v>
      </c>
      <c r="E53" s="43">
        <f t="shared" si="39"/>
        <v>1161</v>
      </c>
      <c r="F53" s="245">
        <f t="shared" si="29"/>
        <v>-0.32041343669250644</v>
      </c>
      <c r="G53" s="13">
        <f>SUM(G49:G51)</f>
        <v>174</v>
      </c>
      <c r="H53" s="13">
        <f>SUM(H49:H51)</f>
        <v>459</v>
      </c>
      <c r="I53" s="43">
        <f t="shared" si="40"/>
        <v>91.8</v>
      </c>
      <c r="J53" s="245">
        <f t="shared" si="30"/>
        <v>0.89542483660130734</v>
      </c>
      <c r="K53" s="245"/>
      <c r="L53" s="245"/>
      <c r="M53" s="43"/>
      <c r="T53" s="246">
        <f>SUM(T48:T51)</f>
        <v>-0.39569336778639097</v>
      </c>
      <c r="U53" s="246">
        <f>SUM(U48:U51)</f>
        <v>1.2309368191721133</v>
      </c>
      <c r="W53" s="15">
        <f t="shared" si="47"/>
        <v>1</v>
      </c>
    </row>
    <row r="54" spans="2:26" x14ac:dyDescent="0.2">
      <c r="F54" s="245"/>
      <c r="J54" s="245"/>
      <c r="K54" s="245"/>
      <c r="L54" s="245"/>
    </row>
    <row r="55" spans="2:26" x14ac:dyDescent="0.2">
      <c r="F55" s="245"/>
      <c r="J55" s="245"/>
      <c r="K55" s="245"/>
      <c r="L55" s="245"/>
    </row>
    <row r="56" spans="2:26" x14ac:dyDescent="0.2">
      <c r="F56" s="245"/>
      <c r="J56" s="245"/>
      <c r="K56" s="245"/>
      <c r="L56" s="245"/>
    </row>
    <row r="57" spans="2:26" x14ac:dyDescent="0.2">
      <c r="F57" s="245"/>
      <c r="J57" s="245"/>
      <c r="K57" s="245"/>
      <c r="L57" s="245"/>
    </row>
    <row r="58" spans="2:26" x14ac:dyDescent="0.2">
      <c r="F58" s="245"/>
      <c r="J58" s="245"/>
      <c r="K58" s="245"/>
      <c r="L58" s="245"/>
    </row>
    <row r="59" spans="2:26" x14ac:dyDescent="0.2">
      <c r="F59" s="245"/>
      <c r="J59" s="245"/>
      <c r="K59" s="245"/>
      <c r="L59" s="245"/>
    </row>
    <row r="60" spans="2:26" x14ac:dyDescent="0.2">
      <c r="C60" s="1" t="s">
        <v>82</v>
      </c>
      <c r="F60" s="245"/>
      <c r="G60" s="1" t="s">
        <v>83</v>
      </c>
      <c r="J60" s="245"/>
      <c r="K60" s="245"/>
      <c r="L60" s="245"/>
      <c r="O60" s="1" t="s">
        <v>82</v>
      </c>
      <c r="Q60" s="1" t="s">
        <v>83</v>
      </c>
      <c r="T60" s="1" t="s">
        <v>82</v>
      </c>
      <c r="U60" s="1" t="s">
        <v>83</v>
      </c>
      <c r="W60" s="1" t="s">
        <v>83</v>
      </c>
    </row>
    <row r="61" spans="2:26" x14ac:dyDescent="0.2">
      <c r="B61" s="12" t="s">
        <v>24</v>
      </c>
      <c r="C61" s="10" t="s">
        <v>78</v>
      </c>
      <c r="D61" s="10" t="s">
        <v>79</v>
      </c>
      <c r="E61" s="10" t="s">
        <v>142</v>
      </c>
      <c r="F61" s="10" t="s">
        <v>209</v>
      </c>
      <c r="G61" s="10" t="s">
        <v>78</v>
      </c>
      <c r="H61" s="10" t="s">
        <v>79</v>
      </c>
      <c r="I61" s="10" t="s">
        <v>142</v>
      </c>
      <c r="J61" s="10" t="s">
        <v>209</v>
      </c>
      <c r="K61" s="10"/>
      <c r="L61" s="10"/>
      <c r="N61" s="12" t="s">
        <v>24</v>
      </c>
      <c r="O61" s="10" t="s">
        <v>78</v>
      </c>
      <c r="P61" s="10" t="s">
        <v>79</v>
      </c>
      <c r="Q61" s="10" t="s">
        <v>78</v>
      </c>
      <c r="R61" s="10" t="s">
        <v>79</v>
      </c>
      <c r="S61" s="10"/>
      <c r="T61" s="10"/>
      <c r="U61" s="10"/>
      <c r="V61" s="10"/>
      <c r="W61" s="10"/>
      <c r="X61" s="10"/>
      <c r="Y61" s="10"/>
      <c r="Z61" s="10"/>
    </row>
    <row r="62" spans="2:26" x14ac:dyDescent="0.2">
      <c r="B62" s="16" t="s">
        <v>38</v>
      </c>
      <c r="C62" s="16">
        <v>122</v>
      </c>
      <c r="D62" s="14">
        <v>869</v>
      </c>
      <c r="E62" s="43">
        <f t="shared" ref="E62:E73" si="49">D62/5</f>
        <v>173.8</v>
      </c>
      <c r="F62" s="245">
        <f t="shared" si="29"/>
        <v>-0.29804372842347526</v>
      </c>
      <c r="G62" s="16">
        <v>24</v>
      </c>
      <c r="H62" s="14">
        <v>279</v>
      </c>
      <c r="I62" s="43">
        <f t="shared" ref="I62:I73" si="50">H62/5</f>
        <v>55.8</v>
      </c>
      <c r="J62" s="245">
        <f t="shared" si="30"/>
        <v>-0.56989247311827951</v>
      </c>
      <c r="K62" s="245"/>
      <c r="L62" s="245"/>
      <c r="N62" s="16" t="s">
        <v>38</v>
      </c>
      <c r="O62" s="57">
        <f t="shared" ref="O62:O72" si="51">C62/C$73</f>
        <v>0.15462610899873258</v>
      </c>
      <c r="P62" s="57">
        <f t="shared" ref="P62:P72" si="52">D62/D$73</f>
        <v>0.14969853574504738</v>
      </c>
      <c r="Q62" s="57">
        <f t="shared" ref="Q62:Q72" si="53">G62/G$73</f>
        <v>0.13793103448275862</v>
      </c>
      <c r="R62" s="57">
        <f t="shared" ref="R62:R72" si="54">H62/H$73</f>
        <v>0.11762225969645869</v>
      </c>
      <c r="S62" s="15"/>
      <c r="T62" s="62">
        <f t="shared" ref="T62:T72" si="55">P62*F62</f>
        <v>-4.4616709732988806E-2</v>
      </c>
      <c r="U62" s="62">
        <f t="shared" ref="U62:U72" si="56">J62*R62</f>
        <v>-6.7032040472175369E-2</v>
      </c>
      <c r="V62" s="15"/>
      <c r="W62" s="15">
        <f>U62/U$73</f>
        <v>0.1058588548601864</v>
      </c>
      <c r="X62" s="15"/>
      <c r="Y62" s="15"/>
      <c r="Z62" s="15"/>
    </row>
    <row r="63" spans="2:26" x14ac:dyDescent="0.2">
      <c r="B63" s="16" t="s">
        <v>75</v>
      </c>
      <c r="C63" s="16">
        <v>0</v>
      </c>
      <c r="D63" s="14">
        <v>8</v>
      </c>
      <c r="E63" s="43">
        <f t="shared" si="49"/>
        <v>1.6</v>
      </c>
      <c r="F63" s="245">
        <f t="shared" si="29"/>
        <v>-1</v>
      </c>
      <c r="G63" s="16">
        <v>0</v>
      </c>
      <c r="H63" s="14">
        <v>2</v>
      </c>
      <c r="I63" s="43">
        <f t="shared" si="50"/>
        <v>0.4</v>
      </c>
      <c r="J63" s="245">
        <f t="shared" si="30"/>
        <v>-1</v>
      </c>
      <c r="K63" s="245"/>
      <c r="L63" s="245"/>
      <c r="N63" s="16" t="s">
        <v>107</v>
      </c>
      <c r="O63" s="57">
        <f t="shared" si="51"/>
        <v>0</v>
      </c>
      <c r="P63" s="57">
        <f t="shared" si="52"/>
        <v>1.3781223083548665E-3</v>
      </c>
      <c r="Q63" s="57">
        <f t="shared" si="53"/>
        <v>0</v>
      </c>
      <c r="R63" s="57">
        <f t="shared" si="54"/>
        <v>8.4317032040472171E-4</v>
      </c>
      <c r="S63" s="15"/>
      <c r="T63" s="62">
        <f t="shared" si="55"/>
        <v>-1.3781223083548665E-3</v>
      </c>
      <c r="U63" s="62">
        <f t="shared" si="56"/>
        <v>-8.4317032040472171E-4</v>
      </c>
      <c r="V63" s="15"/>
      <c r="W63" s="15">
        <f t="shared" ref="W63:W73" si="57">U63/U$73</f>
        <v>1.3315579227696404E-3</v>
      </c>
      <c r="X63" s="15"/>
      <c r="Y63" s="15"/>
      <c r="Z63" s="15"/>
    </row>
    <row r="64" spans="2:26" x14ac:dyDescent="0.2">
      <c r="B64" s="11" t="s">
        <v>32</v>
      </c>
      <c r="C64" s="13">
        <v>28</v>
      </c>
      <c r="D64" s="14">
        <v>249</v>
      </c>
      <c r="E64" s="43">
        <f t="shared" si="49"/>
        <v>49.8</v>
      </c>
      <c r="F64" s="245">
        <f t="shared" si="29"/>
        <v>-0.43775100401606426</v>
      </c>
      <c r="G64" s="16">
        <v>7</v>
      </c>
      <c r="H64" s="14">
        <v>128</v>
      </c>
      <c r="I64" s="43">
        <f t="shared" si="50"/>
        <v>25.6</v>
      </c>
      <c r="J64" s="245">
        <f t="shared" si="30"/>
        <v>-0.7265625</v>
      </c>
      <c r="K64" s="245"/>
      <c r="L64" s="245"/>
      <c r="N64" s="11" t="s">
        <v>32</v>
      </c>
      <c r="O64" s="57">
        <f t="shared" si="51"/>
        <v>3.5487959442332066E-2</v>
      </c>
      <c r="P64" s="57">
        <f t="shared" si="52"/>
        <v>4.2894056847545221E-2</v>
      </c>
      <c r="Q64" s="57">
        <f t="shared" si="53"/>
        <v>4.0229885057471264E-2</v>
      </c>
      <c r="R64" s="57">
        <f t="shared" si="54"/>
        <v>5.3962900505902189E-2</v>
      </c>
      <c r="S64" s="15"/>
      <c r="T64" s="62">
        <f t="shared" si="55"/>
        <v>-1.8776916451335057E-2</v>
      </c>
      <c r="U64" s="62">
        <f t="shared" si="56"/>
        <v>-3.9207419898819561E-2</v>
      </c>
      <c r="V64" s="15"/>
      <c r="W64" s="15">
        <f t="shared" si="57"/>
        <v>6.1917443408788284E-2</v>
      </c>
      <c r="X64" s="15"/>
      <c r="Y64" s="15"/>
      <c r="Z64" s="15"/>
    </row>
    <row r="65" spans="2:26" x14ac:dyDescent="0.2">
      <c r="B65" s="16" t="s">
        <v>69</v>
      </c>
      <c r="C65" s="16">
        <v>2</v>
      </c>
      <c r="D65" s="14">
        <v>5</v>
      </c>
      <c r="E65" s="43">
        <f t="shared" si="49"/>
        <v>1</v>
      </c>
      <c r="F65" s="245">
        <f t="shared" si="29"/>
        <v>1</v>
      </c>
      <c r="G65" s="16">
        <v>0</v>
      </c>
      <c r="H65" s="14">
        <v>2</v>
      </c>
      <c r="I65" s="43">
        <f t="shared" si="50"/>
        <v>0.4</v>
      </c>
      <c r="J65" s="245">
        <f t="shared" si="30"/>
        <v>-1</v>
      </c>
      <c r="K65" s="245"/>
      <c r="L65" s="245"/>
      <c r="N65" s="16" t="s">
        <v>52</v>
      </c>
      <c r="O65" s="57">
        <f t="shared" si="51"/>
        <v>2.5348542458808617E-3</v>
      </c>
      <c r="P65" s="57">
        <f t="shared" si="52"/>
        <v>8.6132644272179156E-4</v>
      </c>
      <c r="Q65" s="57">
        <f t="shared" si="53"/>
        <v>0</v>
      </c>
      <c r="R65" s="57">
        <f t="shared" si="54"/>
        <v>8.4317032040472171E-4</v>
      </c>
      <c r="S65" s="15"/>
      <c r="T65" s="62">
        <f t="shared" si="55"/>
        <v>8.6132644272179156E-4</v>
      </c>
      <c r="U65" s="62">
        <f t="shared" si="56"/>
        <v>-8.4317032040472171E-4</v>
      </c>
      <c r="V65" s="15"/>
      <c r="W65" s="15">
        <f t="shared" si="57"/>
        <v>1.3315579227696404E-3</v>
      </c>
      <c r="X65" s="15"/>
      <c r="Y65" s="15"/>
      <c r="Z65" s="15"/>
    </row>
    <row r="66" spans="2:26" x14ac:dyDescent="0.2">
      <c r="B66" s="11" t="s">
        <v>76</v>
      </c>
      <c r="C66" s="13">
        <v>32</v>
      </c>
      <c r="D66" s="14">
        <v>206</v>
      </c>
      <c r="E66" s="43">
        <f t="shared" si="49"/>
        <v>41.2</v>
      </c>
      <c r="F66" s="245">
        <f t="shared" si="29"/>
        <v>-0.22330097087378642</v>
      </c>
      <c r="G66" s="16">
        <v>8</v>
      </c>
      <c r="H66" s="14">
        <v>80</v>
      </c>
      <c r="I66" s="43">
        <f t="shared" si="50"/>
        <v>16</v>
      </c>
      <c r="J66" s="245">
        <f t="shared" si="30"/>
        <v>-0.5</v>
      </c>
      <c r="K66" s="245"/>
      <c r="L66" s="245"/>
      <c r="N66" s="11" t="s">
        <v>106</v>
      </c>
      <c r="O66" s="57">
        <f t="shared" si="51"/>
        <v>4.0557667934093787E-2</v>
      </c>
      <c r="P66" s="57">
        <f t="shared" si="52"/>
        <v>3.548664944013781E-2</v>
      </c>
      <c r="Q66" s="57">
        <f t="shared" si="53"/>
        <v>4.5977011494252873E-2</v>
      </c>
      <c r="R66" s="57">
        <f t="shared" si="54"/>
        <v>3.3726812816188868E-2</v>
      </c>
      <c r="S66" s="15"/>
      <c r="T66" s="62">
        <f t="shared" si="55"/>
        <v>-7.924203273040482E-3</v>
      </c>
      <c r="U66" s="62">
        <f t="shared" si="56"/>
        <v>-1.6863406408094434E-2</v>
      </c>
      <c r="V66" s="15"/>
      <c r="W66" s="15">
        <f t="shared" si="57"/>
        <v>2.6631158455392809E-2</v>
      </c>
      <c r="X66" s="15"/>
      <c r="Y66" s="15"/>
      <c r="Z66" s="15"/>
    </row>
    <row r="67" spans="2:26" x14ac:dyDescent="0.2">
      <c r="B67" s="16" t="s">
        <v>74</v>
      </c>
      <c r="C67" s="16">
        <v>125</v>
      </c>
      <c r="D67" s="14">
        <v>1004</v>
      </c>
      <c r="E67" s="43">
        <f t="shared" si="49"/>
        <v>200.8</v>
      </c>
      <c r="F67" s="245">
        <f t="shared" si="29"/>
        <v>-0.37749003984063745</v>
      </c>
      <c r="G67" s="16">
        <v>29</v>
      </c>
      <c r="H67" s="14">
        <v>541</v>
      </c>
      <c r="I67" s="43">
        <f t="shared" si="50"/>
        <v>108.2</v>
      </c>
      <c r="J67" s="245">
        <f t="shared" si="30"/>
        <v>-0.73197781885397406</v>
      </c>
      <c r="K67" s="245"/>
      <c r="L67" s="245"/>
      <c r="N67" s="16" t="s">
        <v>74</v>
      </c>
      <c r="O67" s="57">
        <f t="shared" si="51"/>
        <v>0.15842839036755388</v>
      </c>
      <c r="P67" s="57">
        <f t="shared" si="52"/>
        <v>0.17295434969853574</v>
      </c>
      <c r="Q67" s="57">
        <f t="shared" si="53"/>
        <v>0.16666666666666666</v>
      </c>
      <c r="R67" s="57">
        <f t="shared" si="54"/>
        <v>0.22807757166947723</v>
      </c>
      <c r="S67" s="15"/>
      <c r="T67" s="62">
        <f t="shared" si="55"/>
        <v>-6.5288544358311801E-2</v>
      </c>
      <c r="U67" s="62">
        <f t="shared" si="56"/>
        <v>-0.16694772344013489</v>
      </c>
      <c r="V67" s="15"/>
      <c r="W67" s="15">
        <f t="shared" si="57"/>
        <v>0.26364846870838882</v>
      </c>
      <c r="X67" s="15"/>
      <c r="Y67" s="15"/>
      <c r="Z67" s="15"/>
    </row>
    <row r="68" spans="2:26" x14ac:dyDescent="0.2">
      <c r="B68" s="16" t="s">
        <v>71</v>
      </c>
      <c r="C68" s="16">
        <v>427</v>
      </c>
      <c r="D68" s="14">
        <v>3058</v>
      </c>
      <c r="E68" s="43">
        <f t="shared" si="49"/>
        <v>611.6</v>
      </c>
      <c r="F68" s="245">
        <f t="shared" si="29"/>
        <v>-0.30183126226291701</v>
      </c>
      <c r="G68" s="16">
        <v>85</v>
      </c>
      <c r="H68" s="14">
        <v>1164</v>
      </c>
      <c r="I68" s="43">
        <f t="shared" si="50"/>
        <v>232.8</v>
      </c>
      <c r="J68" s="245">
        <f t="shared" si="30"/>
        <v>-0.63487972508591062</v>
      </c>
      <c r="K68" s="245"/>
      <c r="L68" s="245"/>
      <c r="N68" s="16" t="s">
        <v>104</v>
      </c>
      <c r="O68" s="57">
        <f t="shared" si="51"/>
        <v>0.54119138149556401</v>
      </c>
      <c r="P68" s="57">
        <f t="shared" si="52"/>
        <v>0.52678725236864776</v>
      </c>
      <c r="Q68" s="57">
        <f t="shared" si="53"/>
        <v>0.4885057471264368</v>
      </c>
      <c r="R68" s="57">
        <f t="shared" si="54"/>
        <v>0.49072512647554806</v>
      </c>
      <c r="S68" s="15"/>
      <c r="T68" s="62">
        <f t="shared" si="55"/>
        <v>-0.15900086132644278</v>
      </c>
      <c r="U68" s="62">
        <f t="shared" si="56"/>
        <v>-0.31155143338954466</v>
      </c>
      <c r="V68" s="15"/>
      <c r="W68" s="15">
        <f t="shared" si="57"/>
        <v>0.4920106524633821</v>
      </c>
      <c r="X68" s="15"/>
      <c r="Y68" s="15"/>
      <c r="Z68" s="15"/>
    </row>
    <row r="69" spans="2:26" x14ac:dyDescent="0.2">
      <c r="B69" s="16" t="s">
        <v>70</v>
      </c>
      <c r="C69" s="16">
        <v>18</v>
      </c>
      <c r="D69" s="14">
        <v>206</v>
      </c>
      <c r="E69" s="43">
        <f t="shared" si="49"/>
        <v>41.2</v>
      </c>
      <c r="F69" s="245">
        <f t="shared" si="29"/>
        <v>-0.56310679611650483</v>
      </c>
      <c r="G69" s="16">
        <v>7</v>
      </c>
      <c r="H69" s="14">
        <v>83</v>
      </c>
      <c r="I69" s="43">
        <f t="shared" si="50"/>
        <v>16.600000000000001</v>
      </c>
      <c r="J69" s="245">
        <f t="shared" si="30"/>
        <v>-0.57831325301204828</v>
      </c>
      <c r="K69" s="245"/>
      <c r="L69" s="245"/>
      <c r="N69" s="16" t="s">
        <v>105</v>
      </c>
      <c r="O69" s="57">
        <f t="shared" si="51"/>
        <v>2.2813688212927757E-2</v>
      </c>
      <c r="P69" s="57">
        <f t="shared" si="52"/>
        <v>3.548664944013781E-2</v>
      </c>
      <c r="Q69" s="57">
        <f t="shared" si="53"/>
        <v>4.0229885057471264E-2</v>
      </c>
      <c r="R69" s="57">
        <f t="shared" si="54"/>
        <v>3.499156829679595E-2</v>
      </c>
      <c r="S69" s="15"/>
      <c r="T69" s="62">
        <f t="shared" si="55"/>
        <v>-1.9982773471145562E-2</v>
      </c>
      <c r="U69" s="62">
        <f t="shared" si="56"/>
        <v>-2.0236087689713324E-2</v>
      </c>
      <c r="V69" s="15"/>
      <c r="W69" s="15">
        <f t="shared" si="57"/>
        <v>3.1957390146471379E-2</v>
      </c>
      <c r="X69" s="15"/>
      <c r="Y69" s="15"/>
      <c r="Z69" s="15"/>
    </row>
    <row r="70" spans="2:26" x14ac:dyDescent="0.2">
      <c r="B70" s="16" t="s">
        <v>73</v>
      </c>
      <c r="C70" s="16">
        <v>11</v>
      </c>
      <c r="D70" s="14">
        <v>88</v>
      </c>
      <c r="E70" s="43">
        <f t="shared" si="49"/>
        <v>17.600000000000001</v>
      </c>
      <c r="F70" s="245">
        <f t="shared" si="29"/>
        <v>-0.375</v>
      </c>
      <c r="G70" s="16">
        <v>5</v>
      </c>
      <c r="H70" s="14">
        <v>42</v>
      </c>
      <c r="I70" s="43">
        <f t="shared" si="50"/>
        <v>8.4</v>
      </c>
      <c r="J70" s="245">
        <f t="shared" si="30"/>
        <v>-0.40476190476190477</v>
      </c>
      <c r="K70" s="245"/>
      <c r="L70" s="245"/>
      <c r="N70" s="16" t="s">
        <v>108</v>
      </c>
      <c r="O70" s="57">
        <f t="shared" si="51"/>
        <v>1.3941698352344741E-2</v>
      </c>
      <c r="P70" s="57">
        <f t="shared" si="52"/>
        <v>1.5159345391903532E-2</v>
      </c>
      <c r="Q70" s="57">
        <f t="shared" si="53"/>
        <v>2.8735632183908046E-2</v>
      </c>
      <c r="R70" s="57">
        <f t="shared" si="54"/>
        <v>1.7706576728499158E-2</v>
      </c>
      <c r="S70" s="15"/>
      <c r="T70" s="62">
        <f t="shared" si="55"/>
        <v>-5.6847545219638248E-3</v>
      </c>
      <c r="U70" s="62">
        <f t="shared" si="56"/>
        <v>-7.1669477234401358E-3</v>
      </c>
      <c r="V70" s="15"/>
      <c r="W70" s="15">
        <f t="shared" si="57"/>
        <v>1.1318242343541946E-2</v>
      </c>
      <c r="X70" s="15"/>
      <c r="Y70" s="15"/>
      <c r="Z70" s="15"/>
    </row>
    <row r="71" spans="2:26" x14ac:dyDescent="0.2">
      <c r="B71" s="16" t="s">
        <v>72</v>
      </c>
      <c r="C71" s="16">
        <v>2</v>
      </c>
      <c r="D71" s="14">
        <v>15</v>
      </c>
      <c r="E71" s="43">
        <f t="shared" si="49"/>
        <v>3</v>
      </c>
      <c r="F71" s="245">
        <f t="shared" si="29"/>
        <v>-0.33333333333333337</v>
      </c>
      <c r="G71" s="16">
        <v>0</v>
      </c>
      <c r="H71" s="14">
        <v>1</v>
      </c>
      <c r="I71" s="43">
        <f t="shared" si="50"/>
        <v>0.2</v>
      </c>
      <c r="J71" s="245">
        <f t="shared" si="30"/>
        <v>-1</v>
      </c>
      <c r="K71" s="245"/>
      <c r="L71" s="245"/>
      <c r="N71" s="16" t="s">
        <v>109</v>
      </c>
      <c r="O71" s="57">
        <f t="shared" si="51"/>
        <v>2.5348542458808617E-3</v>
      </c>
      <c r="P71" s="57">
        <f t="shared" si="52"/>
        <v>2.5839793281653748E-3</v>
      </c>
      <c r="Q71" s="57">
        <f t="shared" si="53"/>
        <v>0</v>
      </c>
      <c r="R71" s="57">
        <f t="shared" si="54"/>
        <v>4.2158516020236085E-4</v>
      </c>
      <c r="S71" s="15"/>
      <c r="T71" s="62">
        <f t="shared" si="55"/>
        <v>-8.6132644272179167E-4</v>
      </c>
      <c r="U71" s="62">
        <f t="shared" si="56"/>
        <v>-4.2158516020236085E-4</v>
      </c>
      <c r="V71" s="15"/>
      <c r="W71" s="15">
        <f t="shared" si="57"/>
        <v>6.6577896138482018E-4</v>
      </c>
      <c r="X71" s="15"/>
      <c r="Y71" s="15"/>
      <c r="Z71" s="15"/>
    </row>
    <row r="72" spans="2:26" x14ac:dyDescent="0.2">
      <c r="B72" s="11" t="s">
        <v>11</v>
      </c>
      <c r="C72" s="13">
        <v>22</v>
      </c>
      <c r="D72" s="14">
        <v>97</v>
      </c>
      <c r="E72" s="43">
        <f t="shared" si="49"/>
        <v>19.399999999999999</v>
      </c>
      <c r="F72" s="245">
        <f t="shared" si="29"/>
        <v>0.13402061855670122</v>
      </c>
      <c r="G72" s="16">
        <v>9</v>
      </c>
      <c r="H72" s="14">
        <v>50</v>
      </c>
      <c r="I72" s="43">
        <f t="shared" si="50"/>
        <v>10</v>
      </c>
      <c r="J72" s="245">
        <f t="shared" si="30"/>
        <v>-9.9999999999999978E-2</v>
      </c>
      <c r="K72" s="245"/>
      <c r="L72" s="245"/>
      <c r="N72" s="11" t="s">
        <v>11</v>
      </c>
      <c r="O72" s="57">
        <f t="shared" si="51"/>
        <v>2.7883396704689482E-2</v>
      </c>
      <c r="P72" s="57">
        <f t="shared" si="52"/>
        <v>1.6709732988802756E-2</v>
      </c>
      <c r="Q72" s="57">
        <f t="shared" si="53"/>
        <v>5.1724137931034482E-2</v>
      </c>
      <c r="R72" s="57">
        <f t="shared" si="54"/>
        <v>2.1079258010118045E-2</v>
      </c>
      <c r="S72" s="15"/>
      <c r="T72" s="62">
        <f t="shared" si="55"/>
        <v>2.2394487510766612E-3</v>
      </c>
      <c r="U72" s="62">
        <f t="shared" si="56"/>
        <v>-2.1079258010118043E-3</v>
      </c>
      <c r="V72" s="15"/>
      <c r="W72" s="15">
        <f t="shared" si="57"/>
        <v>3.3288948069241011E-3</v>
      </c>
      <c r="X72" s="15"/>
      <c r="Y72" s="15"/>
      <c r="Z72" s="15"/>
    </row>
    <row r="73" spans="2:26" x14ac:dyDescent="0.2">
      <c r="C73" s="16">
        <f>SUM(C62:C72)</f>
        <v>789</v>
      </c>
      <c r="D73" s="16">
        <f t="shared" ref="D73:H73" si="58">SUM(D62:D72)</f>
        <v>5805</v>
      </c>
      <c r="E73" s="43">
        <f t="shared" si="49"/>
        <v>1161</v>
      </c>
      <c r="F73" s="245">
        <f t="shared" si="29"/>
        <v>-0.32041343669250644</v>
      </c>
      <c r="G73" s="16">
        <f t="shared" si="58"/>
        <v>174</v>
      </c>
      <c r="H73" s="16">
        <f t="shared" si="58"/>
        <v>2372</v>
      </c>
      <c r="I73" s="43">
        <f t="shared" si="50"/>
        <v>474.4</v>
      </c>
      <c r="J73" s="245">
        <f t="shared" si="30"/>
        <v>-0.63322091062394603</v>
      </c>
      <c r="K73" s="245"/>
      <c r="L73" s="245"/>
      <c r="O73" s="15"/>
      <c r="P73" s="15"/>
      <c r="Q73" s="15"/>
      <c r="R73" s="15"/>
      <c r="S73" s="15"/>
      <c r="T73" s="15">
        <f>SUM(T62:T72)</f>
        <v>-0.32041343669250649</v>
      </c>
      <c r="U73" s="15">
        <f>SUM(U62:U72)</f>
        <v>-0.63322091062394603</v>
      </c>
      <c r="V73" s="15"/>
      <c r="W73" s="15">
        <f t="shared" si="57"/>
        <v>1</v>
      </c>
      <c r="X73" s="15"/>
      <c r="Y73" s="15"/>
      <c r="Z73" s="15"/>
    </row>
    <row r="74" spans="2:26" x14ac:dyDescent="0.2">
      <c r="C74" s="16"/>
      <c r="D74" s="16"/>
      <c r="E74" s="43"/>
      <c r="F74" s="245"/>
      <c r="G74" s="16"/>
      <c r="H74" s="16"/>
      <c r="I74" s="43"/>
      <c r="J74" s="245"/>
      <c r="K74" s="245"/>
      <c r="L74" s="245"/>
      <c r="O74" s="15"/>
      <c r="P74" s="15"/>
      <c r="Q74" s="15"/>
      <c r="R74" s="15"/>
      <c r="S74" s="15"/>
      <c r="T74" s="15"/>
      <c r="U74" s="15"/>
      <c r="V74" s="15"/>
      <c r="W74" s="15"/>
      <c r="X74" s="15"/>
      <c r="Y74" s="15"/>
      <c r="Z74" s="15"/>
    </row>
    <row r="75" spans="2:26" x14ac:dyDescent="0.2">
      <c r="C75" s="16"/>
      <c r="D75" s="16"/>
      <c r="E75" s="43"/>
      <c r="F75" s="245"/>
      <c r="G75" s="16"/>
      <c r="H75" s="16"/>
      <c r="I75" s="43"/>
      <c r="J75" s="245"/>
      <c r="K75" s="245"/>
      <c r="L75" s="245"/>
      <c r="O75" s="15"/>
      <c r="P75" s="15"/>
      <c r="Q75" s="15"/>
      <c r="R75" s="15"/>
      <c r="S75" s="15"/>
      <c r="T75" s="15"/>
      <c r="U75" s="15"/>
      <c r="V75" s="15"/>
      <c r="W75" s="1"/>
      <c r="X75" s="15"/>
      <c r="Y75" s="15"/>
      <c r="Z75" s="15"/>
    </row>
    <row r="76" spans="2:26" x14ac:dyDescent="0.2">
      <c r="B76" s="1" t="s">
        <v>38</v>
      </c>
      <c r="C76" s="16">
        <f>C62+C63</f>
        <v>122</v>
      </c>
      <c r="D76" s="16">
        <f t="shared" ref="D76" si="59">D62+D63</f>
        <v>877</v>
      </c>
      <c r="E76" s="43">
        <f t="shared" ref="E76:E82" si="60">D76/5</f>
        <v>175.4</v>
      </c>
      <c r="F76" s="245">
        <f t="shared" si="29"/>
        <v>-0.30444697833523382</v>
      </c>
      <c r="G76" s="16">
        <f>G62+G63</f>
        <v>24</v>
      </c>
      <c r="H76" s="16">
        <f t="shared" ref="H76" si="61">H62+H63</f>
        <v>281</v>
      </c>
      <c r="I76" s="43">
        <f t="shared" ref="I76:I82" si="62">H76/5</f>
        <v>56.2</v>
      </c>
      <c r="J76" s="245">
        <f t="shared" si="30"/>
        <v>-0.57295373665480431</v>
      </c>
      <c r="K76" s="245"/>
      <c r="L76" s="377" t="s">
        <v>332</v>
      </c>
      <c r="M76" s="1" t="s">
        <v>325</v>
      </c>
      <c r="N76" s="1" t="s">
        <v>38</v>
      </c>
      <c r="O76" s="57">
        <f t="shared" ref="O76:O77" si="63">C76/C$73</f>
        <v>0.15462610899873258</v>
      </c>
      <c r="P76" s="57">
        <f t="shared" ref="P76:P77" si="64">D76/D$73</f>
        <v>0.15107665805340223</v>
      </c>
      <c r="Q76" s="57">
        <f t="shared" ref="Q76:Q77" si="65">G76/G$73</f>
        <v>0.13793103448275862</v>
      </c>
      <c r="R76" s="57">
        <f t="shared" ref="R76:R77" si="66">H76/H$73</f>
        <v>0.11846543001686341</v>
      </c>
      <c r="S76" s="15"/>
      <c r="T76" s="62">
        <f t="shared" ref="T76:T82" si="67">P76*F76</f>
        <v>-4.5994832041343678E-2</v>
      </c>
      <c r="U76" s="62">
        <f t="shared" ref="U76:U82" si="68">J76*R76</f>
        <v>-6.7875210792580104E-2</v>
      </c>
      <c r="V76" s="15"/>
      <c r="W76" s="15">
        <f>U76/U$73</f>
        <v>0.10719041278295606</v>
      </c>
      <c r="X76" s="15"/>
      <c r="Y76" s="15"/>
      <c r="Z76" s="15"/>
    </row>
    <row r="77" spans="2:26" x14ac:dyDescent="0.2">
      <c r="B77" s="1" t="s">
        <v>218</v>
      </c>
      <c r="C77" s="16">
        <f>C64+C65</f>
        <v>30</v>
      </c>
      <c r="D77" s="16">
        <f t="shared" ref="D77" si="69">D64+D65</f>
        <v>254</v>
      </c>
      <c r="E77" s="43">
        <f t="shared" si="60"/>
        <v>50.8</v>
      </c>
      <c r="F77" s="245">
        <f t="shared" si="29"/>
        <v>-0.40944881889763773</v>
      </c>
      <c r="G77" s="16">
        <f>G64+G65</f>
        <v>7</v>
      </c>
      <c r="H77" s="16">
        <f t="shared" ref="H77" si="70">H64+H65</f>
        <v>130</v>
      </c>
      <c r="I77" s="43">
        <f t="shared" si="62"/>
        <v>26</v>
      </c>
      <c r="J77" s="245">
        <f t="shared" si="30"/>
        <v>-0.73076923076923084</v>
      </c>
      <c r="K77" s="245"/>
      <c r="L77" s="377" t="s">
        <v>333</v>
      </c>
      <c r="M77" s="1" t="s">
        <v>326</v>
      </c>
      <c r="N77" s="1" t="s">
        <v>218</v>
      </c>
      <c r="O77" s="57">
        <f t="shared" si="63"/>
        <v>3.8022813688212927E-2</v>
      </c>
      <c r="P77" s="57">
        <f t="shared" si="64"/>
        <v>4.3755383290267014E-2</v>
      </c>
      <c r="Q77" s="57">
        <f t="shared" si="65"/>
        <v>4.0229885057471264E-2</v>
      </c>
      <c r="R77" s="57">
        <f t="shared" si="66"/>
        <v>5.4806070826306917E-2</v>
      </c>
      <c r="S77" s="15"/>
      <c r="T77" s="62">
        <f t="shared" si="67"/>
        <v>-1.7915590008613261E-2</v>
      </c>
      <c r="U77" s="62">
        <f t="shared" si="68"/>
        <v>-4.0050590219224289E-2</v>
      </c>
      <c r="V77" s="15"/>
      <c r="W77" s="15">
        <f t="shared" ref="W77:W82" si="71">U77/U$73</f>
        <v>6.3249001331557933E-2</v>
      </c>
      <c r="X77" s="15"/>
      <c r="Y77" s="15"/>
      <c r="Z77" s="15"/>
    </row>
    <row r="78" spans="2:26" x14ac:dyDescent="0.2">
      <c r="B78" s="11" t="s">
        <v>76</v>
      </c>
      <c r="C78" s="13">
        <v>32</v>
      </c>
      <c r="D78" s="14">
        <v>206</v>
      </c>
      <c r="E78" s="43">
        <f t="shared" si="60"/>
        <v>41.2</v>
      </c>
      <c r="F78" s="245">
        <f t="shared" si="29"/>
        <v>-0.22330097087378642</v>
      </c>
      <c r="G78" s="16">
        <v>8</v>
      </c>
      <c r="H78" s="14">
        <v>80</v>
      </c>
      <c r="I78" s="43">
        <f t="shared" si="62"/>
        <v>16</v>
      </c>
      <c r="J78" s="245">
        <f t="shared" si="30"/>
        <v>-0.5</v>
      </c>
      <c r="K78" s="245"/>
      <c r="L78" s="377" t="s">
        <v>334</v>
      </c>
      <c r="M78" s="1" t="s">
        <v>327</v>
      </c>
      <c r="N78" s="11" t="s">
        <v>76</v>
      </c>
      <c r="O78" s="57">
        <f t="shared" ref="O78:O82" si="72">C78/C$73</f>
        <v>4.0557667934093787E-2</v>
      </c>
      <c r="P78" s="57">
        <f t="shared" ref="P78:P82" si="73">D78/D$73</f>
        <v>3.548664944013781E-2</v>
      </c>
      <c r="Q78" s="57">
        <f t="shared" ref="Q78:Q82" si="74">G78/G$73</f>
        <v>4.5977011494252873E-2</v>
      </c>
      <c r="R78" s="57">
        <f t="shared" ref="R78:R82" si="75">H78/H$73</f>
        <v>3.3726812816188868E-2</v>
      </c>
      <c r="S78" s="15"/>
      <c r="T78" s="62">
        <f t="shared" si="67"/>
        <v>-7.924203273040482E-3</v>
      </c>
      <c r="U78" s="62">
        <f t="shared" si="68"/>
        <v>-1.6863406408094434E-2</v>
      </c>
      <c r="V78" s="15"/>
      <c r="W78" s="15">
        <f t="shared" si="71"/>
        <v>2.6631158455392809E-2</v>
      </c>
      <c r="X78" s="15"/>
      <c r="Y78" s="15"/>
      <c r="Z78" s="15"/>
    </row>
    <row r="79" spans="2:26" x14ac:dyDescent="0.2">
      <c r="B79" s="16" t="s">
        <v>74</v>
      </c>
      <c r="C79" s="16">
        <v>125</v>
      </c>
      <c r="D79" s="14">
        <v>1004</v>
      </c>
      <c r="E79" s="43">
        <f t="shared" si="60"/>
        <v>200.8</v>
      </c>
      <c r="F79" s="245">
        <f t="shared" si="29"/>
        <v>-0.37749003984063745</v>
      </c>
      <c r="G79" s="16">
        <v>29</v>
      </c>
      <c r="H79" s="14">
        <v>541</v>
      </c>
      <c r="I79" s="43">
        <f t="shared" si="62"/>
        <v>108.2</v>
      </c>
      <c r="J79" s="245">
        <f t="shared" si="30"/>
        <v>-0.73197781885397406</v>
      </c>
      <c r="K79" s="245"/>
      <c r="L79" s="377" t="s">
        <v>335</v>
      </c>
      <c r="M79" s="1" t="s">
        <v>328</v>
      </c>
      <c r="N79" s="16" t="s">
        <v>74</v>
      </c>
      <c r="O79" s="57">
        <f t="shared" si="72"/>
        <v>0.15842839036755388</v>
      </c>
      <c r="P79" s="57">
        <f t="shared" si="73"/>
        <v>0.17295434969853574</v>
      </c>
      <c r="Q79" s="57">
        <f t="shared" si="74"/>
        <v>0.16666666666666666</v>
      </c>
      <c r="R79" s="57">
        <f t="shared" si="75"/>
        <v>0.22807757166947723</v>
      </c>
      <c r="T79" s="62">
        <f t="shared" si="67"/>
        <v>-6.5288544358311801E-2</v>
      </c>
      <c r="U79" s="62">
        <f t="shared" si="68"/>
        <v>-0.16694772344013489</v>
      </c>
      <c r="W79" s="15">
        <f t="shared" si="71"/>
        <v>0.26364846870838882</v>
      </c>
    </row>
    <row r="80" spans="2:26" x14ac:dyDescent="0.2">
      <c r="B80" s="16" t="s">
        <v>71</v>
      </c>
      <c r="C80" s="16">
        <v>427</v>
      </c>
      <c r="D80" s="14">
        <v>3058</v>
      </c>
      <c r="E80" s="43">
        <f t="shared" si="60"/>
        <v>611.6</v>
      </c>
      <c r="F80" s="245">
        <f t="shared" si="29"/>
        <v>-0.30183126226291701</v>
      </c>
      <c r="G80" s="16">
        <v>85</v>
      </c>
      <c r="H80" s="14">
        <v>1164</v>
      </c>
      <c r="I80" s="43">
        <f t="shared" si="62"/>
        <v>232.8</v>
      </c>
      <c r="J80" s="245">
        <f t="shared" si="30"/>
        <v>-0.63487972508591062</v>
      </c>
      <c r="K80" s="245"/>
      <c r="L80" s="377" t="s">
        <v>336</v>
      </c>
      <c r="M80" s="1" t="s">
        <v>329</v>
      </c>
      <c r="N80" s="16" t="s">
        <v>71</v>
      </c>
      <c r="O80" s="57">
        <f t="shared" si="72"/>
        <v>0.54119138149556401</v>
      </c>
      <c r="P80" s="57">
        <f t="shared" si="73"/>
        <v>0.52678725236864776</v>
      </c>
      <c r="Q80" s="57">
        <f t="shared" si="74"/>
        <v>0.4885057471264368</v>
      </c>
      <c r="R80" s="57">
        <f t="shared" si="75"/>
        <v>0.49072512647554806</v>
      </c>
      <c r="T80" s="62">
        <f t="shared" si="67"/>
        <v>-0.15900086132644278</v>
      </c>
      <c r="U80" s="62">
        <f t="shared" si="68"/>
        <v>-0.31155143338954466</v>
      </c>
      <c r="W80" s="15">
        <f t="shared" si="71"/>
        <v>0.4920106524633821</v>
      </c>
    </row>
    <row r="81" spans="2:26" x14ac:dyDescent="0.2">
      <c r="B81" s="16" t="s">
        <v>73</v>
      </c>
      <c r="C81" s="16">
        <v>11</v>
      </c>
      <c r="D81" s="14">
        <v>88</v>
      </c>
      <c r="E81" s="43">
        <f t="shared" si="60"/>
        <v>17.600000000000001</v>
      </c>
      <c r="F81" s="245">
        <f t="shared" si="29"/>
        <v>-0.375</v>
      </c>
      <c r="G81" s="16">
        <v>5</v>
      </c>
      <c r="H81" s="14">
        <v>42</v>
      </c>
      <c r="I81" s="43">
        <f t="shared" si="62"/>
        <v>8.4</v>
      </c>
      <c r="J81" s="245">
        <f t="shared" si="30"/>
        <v>-0.40476190476190477</v>
      </c>
      <c r="K81" s="245"/>
      <c r="L81" s="377" t="s">
        <v>337</v>
      </c>
      <c r="M81" s="1" t="s">
        <v>330</v>
      </c>
      <c r="N81" s="16" t="s">
        <v>73</v>
      </c>
      <c r="O81" s="57">
        <f t="shared" si="72"/>
        <v>1.3941698352344741E-2</v>
      </c>
      <c r="P81" s="57">
        <f t="shared" si="73"/>
        <v>1.5159345391903532E-2</v>
      </c>
      <c r="Q81" s="57">
        <f t="shared" si="74"/>
        <v>2.8735632183908046E-2</v>
      </c>
      <c r="R81" s="57">
        <f t="shared" si="75"/>
        <v>1.7706576728499158E-2</v>
      </c>
      <c r="T81" s="62">
        <f t="shared" si="67"/>
        <v>-5.6847545219638248E-3</v>
      </c>
      <c r="U81" s="62">
        <f t="shared" si="68"/>
        <v>-7.1669477234401358E-3</v>
      </c>
      <c r="W81" s="15">
        <f t="shared" si="71"/>
        <v>1.1318242343541946E-2</v>
      </c>
    </row>
    <row r="82" spans="2:26" x14ac:dyDescent="0.2">
      <c r="B82" s="11" t="s">
        <v>219</v>
      </c>
      <c r="C82" s="43">
        <f>C69+C71+C72</f>
        <v>42</v>
      </c>
      <c r="D82" s="43">
        <f t="shared" ref="D82" si="76">D69+D71+D72</f>
        <v>318</v>
      </c>
      <c r="E82" s="43">
        <f t="shared" si="60"/>
        <v>63.6</v>
      </c>
      <c r="F82" s="245">
        <f t="shared" si="29"/>
        <v>-0.339622641509434</v>
      </c>
      <c r="G82" s="43">
        <f>G69+G71+G72</f>
        <v>16</v>
      </c>
      <c r="H82" s="43">
        <f t="shared" ref="H82" si="77">H69+H71+H72</f>
        <v>134</v>
      </c>
      <c r="I82" s="43">
        <f t="shared" si="62"/>
        <v>26.8</v>
      </c>
      <c r="J82" s="245">
        <f t="shared" si="30"/>
        <v>-0.40298507462686572</v>
      </c>
      <c r="K82" s="245"/>
      <c r="L82" s="377" t="s">
        <v>338</v>
      </c>
      <c r="M82" s="1" t="s">
        <v>331</v>
      </c>
      <c r="N82" s="11" t="s">
        <v>219</v>
      </c>
      <c r="O82" s="57">
        <f t="shared" si="72"/>
        <v>5.3231939163498096E-2</v>
      </c>
      <c r="P82" s="57">
        <f t="shared" si="73"/>
        <v>5.478036175710594E-2</v>
      </c>
      <c r="Q82" s="57">
        <f t="shared" si="74"/>
        <v>9.1954022988505746E-2</v>
      </c>
      <c r="R82" s="57">
        <f t="shared" si="75"/>
        <v>5.6492411467116359E-2</v>
      </c>
      <c r="T82" s="62">
        <f t="shared" si="67"/>
        <v>-1.8604651162790697E-2</v>
      </c>
      <c r="U82" s="62">
        <f t="shared" si="68"/>
        <v>-2.276559865092749E-2</v>
      </c>
      <c r="W82" s="15">
        <f t="shared" si="71"/>
        <v>3.59520639147803E-2</v>
      </c>
    </row>
    <row r="83" spans="2:26" x14ac:dyDescent="0.2">
      <c r="B83" s="11"/>
      <c r="C83" s="43"/>
      <c r="D83" s="43"/>
      <c r="E83" s="43"/>
      <c r="F83" s="245"/>
      <c r="G83" s="43"/>
      <c r="H83" s="43"/>
      <c r="I83" s="43"/>
      <c r="J83" s="245"/>
      <c r="K83" s="245"/>
      <c r="L83" s="245"/>
    </row>
    <row r="84" spans="2:26" x14ac:dyDescent="0.2">
      <c r="F84" s="245"/>
      <c r="J84" s="245"/>
      <c r="K84" s="245"/>
      <c r="L84" s="245"/>
    </row>
    <row r="85" spans="2:26" x14ac:dyDescent="0.2">
      <c r="C85" s="1" t="s">
        <v>82</v>
      </c>
      <c r="F85" s="245"/>
      <c r="G85" s="1" t="s">
        <v>83</v>
      </c>
      <c r="J85" s="245"/>
      <c r="K85" s="245"/>
      <c r="L85" s="245"/>
      <c r="O85" s="1" t="s">
        <v>82</v>
      </c>
      <c r="Q85" s="1" t="s">
        <v>83</v>
      </c>
      <c r="T85" s="1" t="s">
        <v>82</v>
      </c>
      <c r="U85" s="1" t="s">
        <v>83</v>
      </c>
      <c r="W85" s="1" t="s">
        <v>83</v>
      </c>
    </row>
    <row r="86" spans="2:26" x14ac:dyDescent="0.2">
      <c r="B86" s="12" t="s">
        <v>0</v>
      </c>
      <c r="C86" s="10" t="s">
        <v>78</v>
      </c>
      <c r="D86" s="10" t="s">
        <v>79</v>
      </c>
      <c r="E86" s="10" t="s">
        <v>142</v>
      </c>
      <c r="F86" s="10" t="s">
        <v>209</v>
      </c>
      <c r="G86" s="10" t="s">
        <v>78</v>
      </c>
      <c r="H86" s="10" t="s">
        <v>79</v>
      </c>
      <c r="I86" s="10" t="s">
        <v>142</v>
      </c>
      <c r="J86" s="10" t="s">
        <v>209</v>
      </c>
      <c r="K86" s="10"/>
      <c r="L86" s="10"/>
      <c r="N86" s="12" t="s">
        <v>0</v>
      </c>
      <c r="O86" s="10" t="s">
        <v>78</v>
      </c>
      <c r="P86" s="10" t="s">
        <v>79</v>
      </c>
      <c r="Q86" s="10" t="s">
        <v>78</v>
      </c>
      <c r="R86" s="10" t="s">
        <v>79</v>
      </c>
      <c r="S86" s="10"/>
      <c r="T86" s="10"/>
      <c r="U86" s="10"/>
      <c r="V86" s="10"/>
      <c r="W86" s="10"/>
      <c r="X86" s="10"/>
      <c r="Y86" s="10"/>
      <c r="Z86" s="10"/>
    </row>
    <row r="87" spans="2:26" x14ac:dyDescent="0.2">
      <c r="B87" s="11" t="s">
        <v>6</v>
      </c>
      <c r="C87" s="13">
        <v>64</v>
      </c>
      <c r="D87" s="14">
        <v>511</v>
      </c>
      <c r="E87" s="43">
        <f t="shared" ref="E87:E95" si="78">D87/5</f>
        <v>102.2</v>
      </c>
      <c r="F87" s="245">
        <f t="shared" si="29"/>
        <v>-0.3737769080234834</v>
      </c>
      <c r="G87" s="13">
        <v>16</v>
      </c>
      <c r="H87" s="14">
        <v>231</v>
      </c>
      <c r="I87" s="43">
        <f t="shared" ref="I87:I95" si="79">H87/5</f>
        <v>46.2</v>
      </c>
      <c r="J87" s="245">
        <f t="shared" si="30"/>
        <v>-0.65367965367965364</v>
      </c>
      <c r="K87" s="245"/>
      <c r="L87" s="245"/>
      <c r="N87" s="11" t="s">
        <v>6</v>
      </c>
      <c r="O87" s="57">
        <f>C87/C$95</f>
        <v>8.1115335868187574E-2</v>
      </c>
      <c r="P87" s="57">
        <f>D87/D$95</f>
        <v>8.8027562446167093E-2</v>
      </c>
      <c r="Q87" s="57">
        <f t="shared" ref="Q87:R94" si="80">G87/G$95</f>
        <v>9.1954022988505746E-2</v>
      </c>
      <c r="R87" s="57">
        <f t="shared" si="80"/>
        <v>9.7386172006745361E-2</v>
      </c>
      <c r="S87" s="15"/>
      <c r="T87" s="62">
        <f t="shared" ref="T87:T94" si="81">P87*F87</f>
        <v>-3.290267011197244E-2</v>
      </c>
      <c r="U87" s="62">
        <f t="shared" ref="U87:U94" si="82">J87*R87</f>
        <v>-6.3659359190556486E-2</v>
      </c>
      <c r="V87" s="15"/>
      <c r="W87" s="15">
        <f>U87/U$95</f>
        <v>0.10053262316910787</v>
      </c>
      <c r="X87" s="15"/>
      <c r="Y87" s="15"/>
      <c r="Z87" s="15"/>
    </row>
    <row r="88" spans="2:26" x14ac:dyDescent="0.2">
      <c r="B88" s="11" t="s">
        <v>8</v>
      </c>
      <c r="C88" s="13">
        <v>64</v>
      </c>
      <c r="D88" s="14">
        <v>374</v>
      </c>
      <c r="E88" s="43">
        <f t="shared" si="78"/>
        <v>74.8</v>
      </c>
      <c r="F88" s="245">
        <f t="shared" si="29"/>
        <v>-0.14438502673796794</v>
      </c>
      <c r="G88" s="13">
        <v>11</v>
      </c>
      <c r="H88" s="14">
        <v>138</v>
      </c>
      <c r="I88" s="43">
        <f t="shared" si="79"/>
        <v>27.6</v>
      </c>
      <c r="J88" s="245">
        <f t="shared" si="30"/>
        <v>-0.60144927536231885</v>
      </c>
      <c r="K88" s="245"/>
      <c r="L88" s="245"/>
      <c r="N88" s="11" t="s">
        <v>8</v>
      </c>
      <c r="O88" s="57">
        <f t="shared" ref="O88:O94" si="83">C88/C$95</f>
        <v>8.1115335868187574E-2</v>
      </c>
      <c r="P88" s="57">
        <f t="shared" ref="P88:P94" si="84">D88/D$95</f>
        <v>6.4427217915590015E-2</v>
      </c>
      <c r="Q88" s="57">
        <f t="shared" si="80"/>
        <v>6.3218390804597707E-2</v>
      </c>
      <c r="R88" s="57">
        <f t="shared" si="80"/>
        <v>5.81787521079258E-2</v>
      </c>
      <c r="S88" s="15"/>
      <c r="T88" s="62">
        <f t="shared" si="81"/>
        <v>-9.3023255813953504E-3</v>
      </c>
      <c r="U88" s="62">
        <f t="shared" si="82"/>
        <v>-3.499156829679595E-2</v>
      </c>
      <c r="V88" s="15"/>
      <c r="W88" s="15">
        <f t="shared" ref="W88:W95" si="85">U88/U$95</f>
        <v>5.5259653794940085E-2</v>
      </c>
      <c r="X88" s="15"/>
      <c r="Y88" s="15"/>
      <c r="Z88" s="15"/>
    </row>
    <row r="89" spans="2:26" x14ac:dyDescent="0.2">
      <c r="B89" s="11" t="s">
        <v>9</v>
      </c>
      <c r="C89" s="13">
        <v>96</v>
      </c>
      <c r="D89" s="14">
        <v>783</v>
      </c>
      <c r="E89" s="43">
        <f t="shared" si="78"/>
        <v>156.6</v>
      </c>
      <c r="F89" s="245">
        <f t="shared" si="29"/>
        <v>-0.38697318007662829</v>
      </c>
      <c r="G89" s="13">
        <v>23</v>
      </c>
      <c r="H89" s="14">
        <v>297</v>
      </c>
      <c r="I89" s="43">
        <f t="shared" si="79"/>
        <v>59.4</v>
      </c>
      <c r="J89" s="245">
        <f t="shared" si="30"/>
        <v>-0.61279461279461278</v>
      </c>
      <c r="K89" s="245"/>
      <c r="L89" s="245"/>
      <c r="N89" s="11" t="s">
        <v>9</v>
      </c>
      <c r="O89" s="57">
        <f t="shared" si="83"/>
        <v>0.12167300380228137</v>
      </c>
      <c r="P89" s="57">
        <f t="shared" si="84"/>
        <v>0.13488372093023257</v>
      </c>
      <c r="Q89" s="57">
        <f t="shared" si="80"/>
        <v>0.13218390804597702</v>
      </c>
      <c r="R89" s="57">
        <f t="shared" si="80"/>
        <v>0.12521079258010118</v>
      </c>
      <c r="S89" s="15"/>
      <c r="T89" s="62">
        <f t="shared" si="81"/>
        <v>-5.2196382428940563E-2</v>
      </c>
      <c r="U89" s="62">
        <f t="shared" si="82"/>
        <v>-7.672849915682968E-2</v>
      </c>
      <c r="V89" s="15"/>
      <c r="W89" s="15">
        <f t="shared" si="85"/>
        <v>0.12117177097203731</v>
      </c>
      <c r="X89" s="15"/>
      <c r="Y89" s="15"/>
      <c r="Z89" s="15"/>
    </row>
    <row r="90" spans="2:26" x14ac:dyDescent="0.2">
      <c r="B90" s="11" t="s">
        <v>2</v>
      </c>
      <c r="C90" s="13">
        <v>106</v>
      </c>
      <c r="D90" s="14">
        <v>724</v>
      </c>
      <c r="E90" s="43">
        <f t="shared" si="78"/>
        <v>144.80000000000001</v>
      </c>
      <c r="F90" s="245">
        <f t="shared" si="29"/>
        <v>-0.26795580110497241</v>
      </c>
      <c r="G90" s="13">
        <v>19</v>
      </c>
      <c r="H90" s="14">
        <v>307</v>
      </c>
      <c r="I90" s="43">
        <f t="shared" si="79"/>
        <v>61.4</v>
      </c>
      <c r="J90" s="245">
        <f t="shared" si="30"/>
        <v>-0.69055374592833874</v>
      </c>
      <c r="K90" s="245"/>
      <c r="L90" s="245"/>
      <c r="N90" s="11" t="s">
        <v>2</v>
      </c>
      <c r="O90" s="57">
        <f t="shared" si="83"/>
        <v>0.13434727503168567</v>
      </c>
      <c r="P90" s="57">
        <f t="shared" si="84"/>
        <v>0.12472006890611542</v>
      </c>
      <c r="Q90" s="57">
        <f t="shared" si="80"/>
        <v>0.10919540229885058</v>
      </c>
      <c r="R90" s="57">
        <f t="shared" si="80"/>
        <v>0.12942664418212479</v>
      </c>
      <c r="S90" s="15"/>
      <c r="T90" s="62">
        <f t="shared" si="81"/>
        <v>-3.341946597760552E-2</v>
      </c>
      <c r="U90" s="62">
        <f t="shared" si="82"/>
        <v>-8.9376053962900506E-2</v>
      </c>
      <c r="V90" s="15"/>
      <c r="W90" s="15">
        <f t="shared" si="85"/>
        <v>0.14114513981358193</v>
      </c>
      <c r="X90" s="15"/>
      <c r="Y90" s="15"/>
      <c r="Z90" s="15"/>
    </row>
    <row r="91" spans="2:26" x14ac:dyDescent="0.2">
      <c r="B91" s="11" t="s">
        <v>3</v>
      </c>
      <c r="C91" s="13">
        <v>102</v>
      </c>
      <c r="D91" s="14">
        <v>898</v>
      </c>
      <c r="E91" s="43">
        <f t="shared" si="78"/>
        <v>179.6</v>
      </c>
      <c r="F91" s="245">
        <f t="shared" si="29"/>
        <v>-0.43207126948775054</v>
      </c>
      <c r="G91" s="13">
        <v>16</v>
      </c>
      <c r="H91" s="14">
        <v>377</v>
      </c>
      <c r="I91" s="43">
        <f t="shared" si="79"/>
        <v>75.400000000000006</v>
      </c>
      <c r="J91" s="245">
        <f t="shared" si="30"/>
        <v>-0.78779840848806371</v>
      </c>
      <c r="K91" s="245"/>
      <c r="L91" s="245"/>
      <c r="N91" s="11" t="s">
        <v>3</v>
      </c>
      <c r="O91" s="57">
        <f t="shared" si="83"/>
        <v>0.12927756653992395</v>
      </c>
      <c r="P91" s="57">
        <f t="shared" si="84"/>
        <v>0.15469422911283376</v>
      </c>
      <c r="Q91" s="57">
        <f t="shared" si="80"/>
        <v>9.1954022988505746E-2</v>
      </c>
      <c r="R91" s="57">
        <f t="shared" si="80"/>
        <v>0.15893760539629004</v>
      </c>
      <c r="S91" s="15"/>
      <c r="T91" s="62">
        <f t="shared" si="81"/>
        <v>-6.6838931955211026E-2</v>
      </c>
      <c r="U91" s="62">
        <f t="shared" si="82"/>
        <v>-0.12521079258010118</v>
      </c>
      <c r="V91" s="15"/>
      <c r="W91" s="15">
        <f t="shared" si="85"/>
        <v>0.19773635153129165</v>
      </c>
      <c r="X91" s="15"/>
      <c r="Y91" s="15"/>
      <c r="Z91" s="15"/>
    </row>
    <row r="92" spans="2:26" x14ac:dyDescent="0.2">
      <c r="B92" s="11" t="s">
        <v>4</v>
      </c>
      <c r="C92" s="13">
        <v>161</v>
      </c>
      <c r="D92" s="14">
        <v>1200</v>
      </c>
      <c r="E92" s="43">
        <f t="shared" si="78"/>
        <v>240</v>
      </c>
      <c r="F92" s="245">
        <f t="shared" si="29"/>
        <v>-0.32916666666666672</v>
      </c>
      <c r="G92" s="13">
        <v>35</v>
      </c>
      <c r="H92" s="14">
        <v>501</v>
      </c>
      <c r="I92" s="43">
        <f t="shared" si="79"/>
        <v>100.2</v>
      </c>
      <c r="J92" s="245">
        <f t="shared" si="30"/>
        <v>-0.65069860279441116</v>
      </c>
      <c r="K92" s="245"/>
      <c r="L92" s="245"/>
      <c r="N92" s="11" t="s">
        <v>4</v>
      </c>
      <c r="O92" s="57">
        <f t="shared" si="83"/>
        <v>0.20405576679340937</v>
      </c>
      <c r="P92" s="57">
        <f t="shared" si="84"/>
        <v>0.20671834625322996</v>
      </c>
      <c r="Q92" s="57">
        <f t="shared" si="80"/>
        <v>0.20114942528735633</v>
      </c>
      <c r="R92" s="57">
        <f t="shared" si="80"/>
        <v>0.21121416526138279</v>
      </c>
      <c r="S92" s="15"/>
      <c r="T92" s="62">
        <f t="shared" si="81"/>
        <v>-6.8044788975021545E-2</v>
      </c>
      <c r="U92" s="62">
        <f t="shared" si="82"/>
        <v>-0.13743676222596962</v>
      </c>
      <c r="V92" s="15"/>
      <c r="W92" s="15">
        <f t="shared" si="85"/>
        <v>0.21704394141145139</v>
      </c>
      <c r="X92" s="15"/>
      <c r="Y92" s="15"/>
      <c r="Z92" s="15"/>
    </row>
    <row r="93" spans="2:26" x14ac:dyDescent="0.2">
      <c r="B93" s="11" t="s">
        <v>5</v>
      </c>
      <c r="C93" s="13">
        <v>117</v>
      </c>
      <c r="D93" s="14">
        <v>780</v>
      </c>
      <c r="E93" s="43">
        <f t="shared" si="78"/>
        <v>156</v>
      </c>
      <c r="F93" s="245">
        <f t="shared" si="29"/>
        <v>-0.25</v>
      </c>
      <c r="G93" s="13">
        <v>33</v>
      </c>
      <c r="H93" s="14">
        <v>274</v>
      </c>
      <c r="I93" s="43">
        <f t="shared" si="79"/>
        <v>54.8</v>
      </c>
      <c r="J93" s="245">
        <f t="shared" si="30"/>
        <v>-0.3978102189781022</v>
      </c>
      <c r="K93" s="245"/>
      <c r="L93" s="245"/>
      <c r="N93" s="11" t="s">
        <v>5</v>
      </c>
      <c r="O93" s="57">
        <f t="shared" si="83"/>
        <v>0.14828897338403041</v>
      </c>
      <c r="P93" s="57">
        <f t="shared" si="84"/>
        <v>0.13436692506459949</v>
      </c>
      <c r="Q93" s="57">
        <f t="shared" si="80"/>
        <v>0.18965517241379309</v>
      </c>
      <c r="R93" s="57">
        <f t="shared" si="80"/>
        <v>0.11551433389544688</v>
      </c>
      <c r="S93" s="15"/>
      <c r="T93" s="62">
        <f t="shared" si="81"/>
        <v>-3.3591731266149873E-2</v>
      </c>
      <c r="U93" s="62">
        <f t="shared" si="82"/>
        <v>-4.5952782462057334E-2</v>
      </c>
      <c r="V93" s="15"/>
      <c r="W93" s="15">
        <f t="shared" si="85"/>
        <v>7.2569906790945424E-2</v>
      </c>
      <c r="X93" s="15"/>
      <c r="Y93" s="15"/>
      <c r="Z93" s="15"/>
    </row>
    <row r="94" spans="2:26" x14ac:dyDescent="0.2">
      <c r="B94" s="11" t="s">
        <v>7</v>
      </c>
      <c r="C94" s="13">
        <v>79</v>
      </c>
      <c r="D94" s="14">
        <v>535</v>
      </c>
      <c r="E94" s="43">
        <f t="shared" si="78"/>
        <v>107</v>
      </c>
      <c r="F94" s="245">
        <f t="shared" si="29"/>
        <v>-0.26168224299065423</v>
      </c>
      <c r="G94" s="13">
        <v>21</v>
      </c>
      <c r="H94" s="14">
        <v>247</v>
      </c>
      <c r="I94" s="43">
        <f t="shared" si="79"/>
        <v>49.4</v>
      </c>
      <c r="J94" s="245">
        <f t="shared" si="30"/>
        <v>-0.5748987854251012</v>
      </c>
      <c r="K94" s="245"/>
      <c r="L94" s="245"/>
      <c r="N94" s="11" t="s">
        <v>7</v>
      </c>
      <c r="O94" s="57">
        <f t="shared" si="83"/>
        <v>0.10012674271229405</v>
      </c>
      <c r="P94" s="57">
        <f t="shared" si="84"/>
        <v>9.2161929371231702E-2</v>
      </c>
      <c r="Q94" s="57">
        <f t="shared" si="80"/>
        <v>0.1206896551724138</v>
      </c>
      <c r="R94" s="57">
        <f t="shared" si="80"/>
        <v>0.10413153456998314</v>
      </c>
      <c r="S94" s="15"/>
      <c r="T94" s="62">
        <f t="shared" si="81"/>
        <v>-2.4117140396210168E-2</v>
      </c>
      <c r="U94" s="62">
        <f t="shared" si="82"/>
        <v>-5.9865092748735249E-2</v>
      </c>
      <c r="V94" s="15"/>
      <c r="W94" s="15">
        <f t="shared" si="85"/>
        <v>9.4540612516644501E-2</v>
      </c>
      <c r="X94" s="15"/>
      <c r="Y94" s="15"/>
      <c r="Z94" s="15"/>
    </row>
    <row r="95" spans="2:26" x14ac:dyDescent="0.2">
      <c r="B95" s="9"/>
      <c r="C95" s="13">
        <f>SUM(C87:C94)</f>
        <v>789</v>
      </c>
      <c r="D95" s="13">
        <f t="shared" ref="D95:H95" si="86">SUM(D87:D94)</f>
        <v>5805</v>
      </c>
      <c r="E95" s="43">
        <f t="shared" si="78"/>
        <v>1161</v>
      </c>
      <c r="F95" s="245">
        <f t="shared" si="29"/>
        <v>-0.32041343669250644</v>
      </c>
      <c r="G95" s="13">
        <f t="shared" si="86"/>
        <v>174</v>
      </c>
      <c r="H95" s="13">
        <f t="shared" si="86"/>
        <v>2372</v>
      </c>
      <c r="I95" s="43">
        <f t="shared" si="79"/>
        <v>474.4</v>
      </c>
      <c r="J95" s="245">
        <f t="shared" si="30"/>
        <v>-0.63322091062394603</v>
      </c>
      <c r="K95" s="245"/>
      <c r="L95" s="245"/>
      <c r="T95" s="246">
        <f>SUM(T87:T94)</f>
        <v>-0.32041343669250649</v>
      </c>
      <c r="U95" s="246">
        <f>SUM(U87:U94)</f>
        <v>-0.63322091062394592</v>
      </c>
      <c r="W95" s="15">
        <f t="shared" si="85"/>
        <v>1</v>
      </c>
    </row>
    <row r="96" spans="2:26" x14ac:dyDescent="0.2">
      <c r="B96" s="9"/>
      <c r="C96" s="9"/>
      <c r="F96" s="245"/>
      <c r="J96" s="245"/>
      <c r="K96" s="245"/>
      <c r="L96" s="245"/>
    </row>
    <row r="97" spans="2:26" x14ac:dyDescent="0.2">
      <c r="F97" s="245"/>
      <c r="J97" s="245"/>
      <c r="K97" s="245"/>
      <c r="L97" s="245"/>
    </row>
    <row r="98" spans="2:26" x14ac:dyDescent="0.2">
      <c r="F98" s="245"/>
      <c r="J98" s="245"/>
      <c r="K98" s="245"/>
      <c r="L98" s="245"/>
    </row>
    <row r="99" spans="2:26" x14ac:dyDescent="0.2">
      <c r="F99" s="245"/>
      <c r="J99" s="245"/>
      <c r="K99" s="245"/>
      <c r="L99" s="245"/>
    </row>
    <row r="100" spans="2:26" x14ac:dyDescent="0.2">
      <c r="C100" s="1" t="s">
        <v>82</v>
      </c>
      <c r="F100" s="245"/>
      <c r="G100" s="1" t="s">
        <v>83</v>
      </c>
      <c r="J100" s="245"/>
      <c r="K100" s="245"/>
      <c r="L100" s="245"/>
      <c r="O100" s="1" t="s">
        <v>82</v>
      </c>
      <c r="Q100" s="1" t="s">
        <v>83</v>
      </c>
      <c r="T100" s="1" t="s">
        <v>82</v>
      </c>
      <c r="U100" s="1" t="s">
        <v>83</v>
      </c>
      <c r="W100" s="1" t="s">
        <v>83</v>
      </c>
    </row>
    <row r="101" spans="2:26" x14ac:dyDescent="0.2">
      <c r="B101" s="12" t="s">
        <v>65</v>
      </c>
      <c r="C101" s="10" t="s">
        <v>78</v>
      </c>
      <c r="D101" s="10" t="s">
        <v>79</v>
      </c>
      <c r="E101" s="10" t="s">
        <v>142</v>
      </c>
      <c r="F101" s="10" t="s">
        <v>209</v>
      </c>
      <c r="G101" s="10" t="s">
        <v>78</v>
      </c>
      <c r="H101" s="10" t="s">
        <v>79</v>
      </c>
      <c r="I101" s="10" t="s">
        <v>142</v>
      </c>
      <c r="J101" s="10" t="s">
        <v>209</v>
      </c>
      <c r="K101" s="10"/>
      <c r="L101" s="10"/>
      <c r="N101" s="12" t="s">
        <v>65</v>
      </c>
      <c r="O101" s="10" t="s">
        <v>78</v>
      </c>
      <c r="P101" s="10" t="s">
        <v>79</v>
      </c>
      <c r="Q101" s="10" t="s">
        <v>78</v>
      </c>
      <c r="R101" s="10" t="s">
        <v>79</v>
      </c>
      <c r="S101" s="10"/>
      <c r="T101" s="10"/>
      <c r="U101" s="10"/>
      <c r="V101" s="10"/>
      <c r="W101" s="10"/>
      <c r="X101" s="10"/>
      <c r="Y101" s="10"/>
      <c r="Z101" s="10"/>
    </row>
    <row r="102" spans="2:26" x14ac:dyDescent="0.2">
      <c r="B102" s="11" t="s">
        <v>66</v>
      </c>
      <c r="C102" s="13">
        <v>163</v>
      </c>
      <c r="D102" s="14">
        <v>1354</v>
      </c>
      <c r="E102" s="43">
        <f t="shared" ref="E102:E105" si="87">D102/5</f>
        <v>270.8</v>
      </c>
      <c r="F102" s="245">
        <f t="shared" ref="F102" si="88">(C102/E102-1)</f>
        <v>-0.39807976366322007</v>
      </c>
      <c r="G102" s="13">
        <v>20</v>
      </c>
      <c r="H102" s="14">
        <v>513</v>
      </c>
      <c r="I102" s="43">
        <f t="shared" ref="I102:I105" si="89">H102/5</f>
        <v>102.6</v>
      </c>
      <c r="J102" s="245">
        <f t="shared" ref="J102" si="90">(G102/I102-1)</f>
        <v>-0.80506822612085771</v>
      </c>
      <c r="K102" s="245"/>
      <c r="L102" s="377" t="s">
        <v>341</v>
      </c>
      <c r="M102" s="1" t="s">
        <v>339</v>
      </c>
      <c r="N102" s="11" t="s">
        <v>66</v>
      </c>
      <c r="O102" s="57">
        <f>C102/C$105</f>
        <v>0.20659062103929024</v>
      </c>
      <c r="P102" s="57">
        <f>D102/D$105</f>
        <v>0.23324720068906116</v>
      </c>
      <c r="Q102" s="57">
        <f>G102/G$105</f>
        <v>0.11494252873563218</v>
      </c>
      <c r="R102" s="57">
        <f>H102/H$105</f>
        <v>0.21627318718381114</v>
      </c>
      <c r="S102" s="15"/>
      <c r="T102" s="62">
        <f t="shared" ref="T102:T104" si="91">P102*F102</f>
        <v>-9.2850990525409127E-2</v>
      </c>
      <c r="U102" s="62">
        <f t="shared" ref="U102:U104" si="92">J102*R102</f>
        <v>-0.17411467116357504</v>
      </c>
      <c r="V102" s="15"/>
      <c r="W102" s="15">
        <f>U102/U$105</f>
        <v>0.26958224543080939</v>
      </c>
      <c r="X102" s="15"/>
      <c r="Y102" s="15"/>
      <c r="Z102" s="15"/>
    </row>
    <row r="103" spans="2:26" x14ac:dyDescent="0.2">
      <c r="B103" s="11" t="s">
        <v>67</v>
      </c>
      <c r="C103" s="13">
        <v>618</v>
      </c>
      <c r="D103" s="14">
        <v>4451</v>
      </c>
      <c r="E103" s="43">
        <f t="shared" si="87"/>
        <v>890.2</v>
      </c>
      <c r="F103" s="245">
        <f>(C103/E103-1)</f>
        <v>-0.30577398337452266</v>
      </c>
      <c r="G103" s="13">
        <v>148</v>
      </c>
      <c r="H103" s="14">
        <v>1859</v>
      </c>
      <c r="I103" s="43">
        <f t="shared" si="89"/>
        <v>371.8</v>
      </c>
      <c r="J103" s="245">
        <f>(G103/I103-1)</f>
        <v>-0.60193652501344808</v>
      </c>
      <c r="K103" s="245"/>
      <c r="L103" s="377" t="s">
        <v>342</v>
      </c>
      <c r="M103" s="1" t="s">
        <v>340</v>
      </c>
      <c r="N103" s="11" t="s">
        <v>67</v>
      </c>
      <c r="O103" s="57">
        <f>C103/C$105</f>
        <v>0.78326996197718635</v>
      </c>
      <c r="P103" s="57">
        <f t="shared" ref="P103:P104" si="93">D103/D$105</f>
        <v>0.76675279931093887</v>
      </c>
      <c r="Q103" s="57">
        <f t="shared" ref="Q103:Q104" si="94">G103/G$105</f>
        <v>0.85057471264367812</v>
      </c>
      <c r="R103" s="57">
        <f t="shared" ref="R103:R104" si="95">H103/H$105</f>
        <v>0.78372681281618883</v>
      </c>
      <c r="S103" s="15"/>
      <c r="T103" s="62">
        <f t="shared" si="91"/>
        <v>-0.23445305770887173</v>
      </c>
      <c r="U103" s="62">
        <f t="shared" si="92"/>
        <v>-0.47175379426644176</v>
      </c>
      <c r="V103" s="15"/>
      <c r="W103" s="15">
        <f t="shared" ref="W103:W105" si="96">U103/U$105</f>
        <v>0.73041775456919056</v>
      </c>
      <c r="X103" s="15"/>
      <c r="Y103" s="15"/>
      <c r="Z103" s="15"/>
    </row>
    <row r="104" spans="2:26" x14ac:dyDescent="0.2">
      <c r="B104" s="11" t="s">
        <v>15</v>
      </c>
      <c r="C104" s="13">
        <v>8</v>
      </c>
      <c r="E104" s="43">
        <f t="shared" si="87"/>
        <v>0</v>
      </c>
      <c r="F104" s="245">
        <v>8</v>
      </c>
      <c r="G104" s="13">
        <v>6</v>
      </c>
      <c r="I104" s="43">
        <f t="shared" si="89"/>
        <v>0</v>
      </c>
      <c r="J104" s="245">
        <v>6</v>
      </c>
      <c r="K104" s="245"/>
      <c r="L104" s="245"/>
      <c r="N104" s="11" t="s">
        <v>15</v>
      </c>
      <c r="O104" s="57">
        <f>C104/C$105</f>
        <v>1.0139416983523447E-2</v>
      </c>
      <c r="P104" s="57">
        <f t="shared" si="93"/>
        <v>0</v>
      </c>
      <c r="Q104" s="57">
        <f t="shared" si="94"/>
        <v>3.4482758620689655E-2</v>
      </c>
      <c r="R104" s="57">
        <f t="shared" si="95"/>
        <v>0</v>
      </c>
      <c r="S104" s="15"/>
      <c r="T104" s="59">
        <f t="shared" si="91"/>
        <v>0</v>
      </c>
      <c r="U104" s="62">
        <f t="shared" si="92"/>
        <v>0</v>
      </c>
      <c r="V104" s="15"/>
      <c r="W104" s="15">
        <f t="shared" si="96"/>
        <v>0</v>
      </c>
      <c r="X104" s="15"/>
      <c r="Y104" s="15"/>
      <c r="Z104" s="15"/>
    </row>
    <row r="105" spans="2:26" x14ac:dyDescent="0.2">
      <c r="B105" s="9"/>
      <c r="C105" s="13">
        <f>SUM(C102:C104)</f>
        <v>789</v>
      </c>
      <c r="D105" s="13">
        <f t="shared" ref="D105:H105" si="97">SUM(D102:D104)</f>
        <v>5805</v>
      </c>
      <c r="E105" s="43">
        <f t="shared" si="87"/>
        <v>1161</v>
      </c>
      <c r="F105" s="245">
        <f t="shared" ref="F105" si="98">(C105/E105-1)</f>
        <v>-0.32041343669250644</v>
      </c>
      <c r="G105" s="13">
        <f t="shared" si="97"/>
        <v>174</v>
      </c>
      <c r="H105" s="13">
        <f t="shared" si="97"/>
        <v>2372</v>
      </c>
      <c r="I105" s="43">
        <f t="shared" si="89"/>
        <v>474.4</v>
      </c>
      <c r="J105" s="245">
        <f t="shared" ref="J105" si="99">(G105/I105-1)</f>
        <v>-0.63322091062394603</v>
      </c>
      <c r="K105" s="245"/>
      <c r="L105" s="245"/>
      <c r="T105" s="246">
        <f>SUM(T102:T104)</f>
        <v>-0.32730404823428083</v>
      </c>
      <c r="U105" s="246">
        <f>SUM(U102:U104)</f>
        <v>-0.64586846543001686</v>
      </c>
      <c r="W105" s="15">
        <f t="shared" si="96"/>
        <v>1</v>
      </c>
    </row>
    <row r="109" spans="2:26" x14ac:dyDescent="0.2">
      <c r="C109" t="s">
        <v>79</v>
      </c>
    </row>
    <row r="110" spans="2:26" x14ac:dyDescent="0.2">
      <c r="C110" s="261">
        <v>12</v>
      </c>
      <c r="D110" s="261">
        <v>13</v>
      </c>
      <c r="E110" s="261">
        <v>14</v>
      </c>
      <c r="F110" s="261">
        <v>15</v>
      </c>
      <c r="G110" s="261">
        <v>16</v>
      </c>
      <c r="H110" s="261">
        <v>17</v>
      </c>
      <c r="I110" s="261">
        <v>18</v>
      </c>
      <c r="J110" s="261">
        <v>19</v>
      </c>
      <c r="K110" s="261"/>
      <c r="L110" s="261"/>
    </row>
    <row r="111" spans="2:26" x14ac:dyDescent="0.2">
      <c r="B111" t="s">
        <v>221</v>
      </c>
      <c r="C111">
        <v>20</v>
      </c>
      <c r="D111">
        <v>12</v>
      </c>
      <c r="E111">
        <v>14</v>
      </c>
      <c r="F111">
        <v>14</v>
      </c>
      <c r="G111">
        <v>17</v>
      </c>
      <c r="H111">
        <v>19</v>
      </c>
      <c r="I111">
        <v>15</v>
      </c>
      <c r="J111">
        <v>13</v>
      </c>
    </row>
    <row r="112" spans="2:26" x14ac:dyDescent="0.2">
      <c r="B112" t="s">
        <v>59</v>
      </c>
      <c r="C112">
        <v>59</v>
      </c>
      <c r="D112">
        <v>57</v>
      </c>
      <c r="E112">
        <v>47</v>
      </c>
      <c r="F112">
        <v>55</v>
      </c>
      <c r="G112">
        <v>55</v>
      </c>
      <c r="H112">
        <v>49</v>
      </c>
      <c r="I112">
        <v>53</v>
      </c>
      <c r="J112">
        <v>44</v>
      </c>
    </row>
    <row r="113" spans="2:12" x14ac:dyDescent="0.2">
      <c r="B113" t="s">
        <v>223</v>
      </c>
      <c r="C113">
        <v>143</v>
      </c>
      <c r="D113">
        <v>138</v>
      </c>
      <c r="E113">
        <v>167</v>
      </c>
      <c r="F113">
        <v>161</v>
      </c>
      <c r="G113">
        <v>167</v>
      </c>
      <c r="H113">
        <v>177</v>
      </c>
      <c r="I113">
        <v>170</v>
      </c>
      <c r="J113">
        <v>170</v>
      </c>
    </row>
    <row r="114" spans="2:12" x14ac:dyDescent="0.2">
      <c r="B114" t="s">
        <v>62</v>
      </c>
      <c r="C114">
        <v>14</v>
      </c>
      <c r="D114">
        <v>22</v>
      </c>
      <c r="E114">
        <v>23</v>
      </c>
      <c r="F114">
        <v>36</v>
      </c>
      <c r="G114">
        <v>35</v>
      </c>
      <c r="H114">
        <v>33</v>
      </c>
      <c r="I114">
        <v>33</v>
      </c>
      <c r="J114">
        <v>27</v>
      </c>
    </row>
    <row r="115" spans="2:12" x14ac:dyDescent="0.2">
      <c r="B115" t="s">
        <v>63</v>
      </c>
      <c r="C115">
        <v>36</v>
      </c>
      <c r="D115">
        <v>43</v>
      </c>
      <c r="E115">
        <v>40</v>
      </c>
      <c r="F115">
        <v>39</v>
      </c>
      <c r="G115">
        <v>44</v>
      </c>
      <c r="H115">
        <v>32</v>
      </c>
      <c r="I115">
        <v>33</v>
      </c>
      <c r="J115">
        <v>46</v>
      </c>
    </row>
    <row r="116" spans="2:12" x14ac:dyDescent="0.2">
      <c r="B116" t="s">
        <v>64</v>
      </c>
      <c r="C116">
        <v>0</v>
      </c>
      <c r="D116">
        <v>0</v>
      </c>
      <c r="E116">
        <v>0</v>
      </c>
      <c r="F116">
        <v>0</v>
      </c>
      <c r="G116">
        <v>0</v>
      </c>
      <c r="H116">
        <v>0</v>
      </c>
      <c r="I116">
        <v>0</v>
      </c>
      <c r="J116">
        <v>0</v>
      </c>
    </row>
    <row r="119" spans="2:12" x14ac:dyDescent="0.2">
      <c r="C119" s="1" t="s">
        <v>166</v>
      </c>
    </row>
    <row r="120" spans="2:12" x14ac:dyDescent="0.2">
      <c r="C120" s="261">
        <v>12</v>
      </c>
      <c r="D120" s="261">
        <v>13</v>
      </c>
      <c r="E120" s="261">
        <v>14</v>
      </c>
      <c r="F120" s="261">
        <v>15</v>
      </c>
      <c r="G120" s="261">
        <v>16</v>
      </c>
      <c r="H120" s="261">
        <v>17</v>
      </c>
      <c r="I120" s="261">
        <v>18</v>
      </c>
      <c r="J120" s="261">
        <v>19</v>
      </c>
      <c r="K120" s="261"/>
      <c r="L120" s="261"/>
    </row>
    <row r="121" spans="2:12" x14ac:dyDescent="0.2">
      <c r="B121" t="s">
        <v>221</v>
      </c>
      <c r="C121" s="43">
        <f>C111/5</f>
        <v>4</v>
      </c>
      <c r="D121" s="43">
        <f t="shared" ref="D121:J121" si="100">D111/5</f>
        <v>2.4</v>
      </c>
      <c r="E121" s="43">
        <f t="shared" si="100"/>
        <v>2.8</v>
      </c>
      <c r="F121" s="43">
        <f t="shared" si="100"/>
        <v>2.8</v>
      </c>
      <c r="G121" s="43">
        <f t="shared" si="100"/>
        <v>3.4</v>
      </c>
      <c r="H121" s="43">
        <f t="shared" si="100"/>
        <v>3.8</v>
      </c>
      <c r="I121" s="43">
        <f t="shared" si="100"/>
        <v>3</v>
      </c>
      <c r="J121" s="43">
        <f t="shared" si="100"/>
        <v>2.6</v>
      </c>
      <c r="K121" s="43"/>
      <c r="L121" s="43"/>
    </row>
    <row r="122" spans="2:12" x14ac:dyDescent="0.2">
      <c r="B122" t="s">
        <v>59</v>
      </c>
      <c r="C122" s="43">
        <f t="shared" ref="C122:J126" si="101">C112/5</f>
        <v>11.8</v>
      </c>
      <c r="D122" s="43">
        <f t="shared" si="101"/>
        <v>11.4</v>
      </c>
      <c r="E122" s="43">
        <f t="shared" si="101"/>
        <v>9.4</v>
      </c>
      <c r="F122" s="43">
        <f t="shared" si="101"/>
        <v>11</v>
      </c>
      <c r="G122" s="43">
        <f t="shared" si="101"/>
        <v>11</v>
      </c>
      <c r="H122" s="43">
        <f t="shared" si="101"/>
        <v>9.8000000000000007</v>
      </c>
      <c r="I122" s="43">
        <f t="shared" si="101"/>
        <v>10.6</v>
      </c>
      <c r="J122" s="43">
        <f t="shared" si="101"/>
        <v>8.8000000000000007</v>
      </c>
      <c r="K122" s="43"/>
      <c r="L122" s="43"/>
    </row>
    <row r="123" spans="2:12" x14ac:dyDescent="0.2">
      <c r="B123" t="s">
        <v>223</v>
      </c>
      <c r="C123" s="43">
        <f t="shared" si="101"/>
        <v>28.6</v>
      </c>
      <c r="D123" s="43">
        <f t="shared" si="101"/>
        <v>27.6</v>
      </c>
      <c r="E123" s="43">
        <f t="shared" si="101"/>
        <v>33.4</v>
      </c>
      <c r="F123" s="43">
        <f t="shared" si="101"/>
        <v>32.200000000000003</v>
      </c>
      <c r="G123" s="43">
        <f t="shared" si="101"/>
        <v>33.4</v>
      </c>
      <c r="H123" s="43">
        <f t="shared" si="101"/>
        <v>35.4</v>
      </c>
      <c r="I123" s="43">
        <f t="shared" si="101"/>
        <v>34</v>
      </c>
      <c r="J123" s="43">
        <f t="shared" si="101"/>
        <v>34</v>
      </c>
      <c r="K123" s="43"/>
      <c r="L123" s="43"/>
    </row>
    <row r="124" spans="2:12" x14ac:dyDescent="0.2">
      <c r="B124" t="s">
        <v>62</v>
      </c>
      <c r="C124" s="43">
        <f t="shared" si="101"/>
        <v>2.8</v>
      </c>
      <c r="D124" s="43">
        <f t="shared" si="101"/>
        <v>4.4000000000000004</v>
      </c>
      <c r="E124" s="43">
        <f t="shared" si="101"/>
        <v>4.5999999999999996</v>
      </c>
      <c r="F124" s="43">
        <f t="shared" si="101"/>
        <v>7.2</v>
      </c>
      <c r="G124" s="43">
        <f t="shared" si="101"/>
        <v>7</v>
      </c>
      <c r="H124" s="43">
        <f t="shared" si="101"/>
        <v>6.6</v>
      </c>
      <c r="I124" s="43">
        <f t="shared" si="101"/>
        <v>6.6</v>
      </c>
      <c r="J124" s="43">
        <f t="shared" si="101"/>
        <v>5.4</v>
      </c>
      <c r="K124" s="43"/>
      <c r="L124" s="43"/>
    </row>
    <row r="125" spans="2:12" x14ac:dyDescent="0.2">
      <c r="B125" t="s">
        <v>63</v>
      </c>
      <c r="C125" s="43">
        <f t="shared" si="101"/>
        <v>7.2</v>
      </c>
      <c r="D125" s="43">
        <f t="shared" si="101"/>
        <v>8.6</v>
      </c>
      <c r="E125" s="43">
        <f t="shared" si="101"/>
        <v>8</v>
      </c>
      <c r="F125" s="43">
        <f t="shared" si="101"/>
        <v>7.8</v>
      </c>
      <c r="G125" s="43">
        <f t="shared" si="101"/>
        <v>8.8000000000000007</v>
      </c>
      <c r="H125" s="43">
        <f t="shared" si="101"/>
        <v>6.4</v>
      </c>
      <c r="I125" s="43">
        <f t="shared" si="101"/>
        <v>6.6</v>
      </c>
      <c r="J125" s="43">
        <f t="shared" si="101"/>
        <v>9.1999999999999993</v>
      </c>
      <c r="K125" s="43"/>
      <c r="L125" s="43"/>
    </row>
    <row r="126" spans="2:12" x14ac:dyDescent="0.2">
      <c r="B126" t="s">
        <v>64</v>
      </c>
      <c r="C126" s="43">
        <f t="shared" si="101"/>
        <v>0</v>
      </c>
      <c r="D126" s="43">
        <f t="shared" si="101"/>
        <v>0</v>
      </c>
      <c r="E126" s="43">
        <f t="shared" si="101"/>
        <v>0</v>
      </c>
      <c r="F126" s="43">
        <f t="shared" si="101"/>
        <v>0</v>
      </c>
      <c r="G126" s="43">
        <f t="shared" si="101"/>
        <v>0</v>
      </c>
      <c r="H126" s="43">
        <f t="shared" si="101"/>
        <v>0</v>
      </c>
      <c r="I126" s="43">
        <f t="shared" si="101"/>
        <v>0</v>
      </c>
      <c r="J126" s="43">
        <f t="shared" si="101"/>
        <v>0</v>
      </c>
      <c r="K126" s="43"/>
      <c r="L126" s="43"/>
    </row>
    <row r="128" spans="2:12" x14ac:dyDescent="0.2">
      <c r="C128">
        <v>2020</v>
      </c>
    </row>
    <row r="129" spans="2:12" x14ac:dyDescent="0.2">
      <c r="C129" s="261">
        <v>12</v>
      </c>
      <c r="D129" s="261">
        <v>13</v>
      </c>
      <c r="E129" s="261">
        <v>14</v>
      </c>
      <c r="F129" s="261">
        <v>15</v>
      </c>
      <c r="G129" s="261">
        <v>16</v>
      </c>
      <c r="H129" s="261">
        <v>17</v>
      </c>
      <c r="I129" s="261">
        <v>18</v>
      </c>
      <c r="J129" s="261">
        <v>19</v>
      </c>
      <c r="K129" s="261"/>
      <c r="L129" s="261"/>
    </row>
    <row r="130" spans="2:12" x14ac:dyDescent="0.2">
      <c r="B130" t="s">
        <v>221</v>
      </c>
      <c r="C130">
        <v>0</v>
      </c>
      <c r="D130">
        <v>1</v>
      </c>
      <c r="E130">
        <v>0</v>
      </c>
      <c r="F130">
        <v>0</v>
      </c>
      <c r="G130">
        <v>1</v>
      </c>
      <c r="H130">
        <v>0</v>
      </c>
      <c r="I130">
        <v>3</v>
      </c>
      <c r="J130">
        <v>1</v>
      </c>
    </row>
    <row r="131" spans="2:12" x14ac:dyDescent="0.2">
      <c r="B131" t="s">
        <v>59</v>
      </c>
      <c r="C131">
        <v>1</v>
      </c>
      <c r="D131">
        <v>3</v>
      </c>
      <c r="E131">
        <v>2</v>
      </c>
      <c r="F131">
        <v>5</v>
      </c>
      <c r="G131">
        <v>3</v>
      </c>
      <c r="H131">
        <v>7</v>
      </c>
      <c r="I131">
        <v>6</v>
      </c>
      <c r="J131">
        <v>5</v>
      </c>
    </row>
    <row r="132" spans="2:12" x14ac:dyDescent="0.2">
      <c r="B132" t="s">
        <v>223</v>
      </c>
      <c r="C132">
        <v>12</v>
      </c>
      <c r="D132">
        <v>15</v>
      </c>
      <c r="E132">
        <v>14</v>
      </c>
      <c r="F132">
        <v>15</v>
      </c>
      <c r="G132">
        <v>14</v>
      </c>
      <c r="H132">
        <v>13</v>
      </c>
      <c r="I132">
        <v>9</v>
      </c>
      <c r="J132">
        <v>15</v>
      </c>
    </row>
    <row r="133" spans="2:12" x14ac:dyDescent="0.2">
      <c r="B133" t="s">
        <v>62</v>
      </c>
      <c r="C133">
        <v>1</v>
      </c>
      <c r="D133">
        <v>3</v>
      </c>
      <c r="E133">
        <v>0</v>
      </c>
      <c r="F133">
        <v>3</v>
      </c>
      <c r="G133">
        <v>4</v>
      </c>
      <c r="H133">
        <v>3</v>
      </c>
      <c r="I133">
        <v>2</v>
      </c>
      <c r="J133">
        <v>2</v>
      </c>
    </row>
    <row r="134" spans="2:12" x14ac:dyDescent="0.2">
      <c r="B134" t="s">
        <v>63</v>
      </c>
      <c r="C134">
        <v>1</v>
      </c>
      <c r="D134">
        <v>0</v>
      </c>
      <c r="E134">
        <v>2</v>
      </c>
      <c r="F134">
        <v>1</v>
      </c>
      <c r="G134">
        <v>5</v>
      </c>
      <c r="H134">
        <v>2</v>
      </c>
      <c r="I134">
        <v>2</v>
      </c>
      <c r="J134">
        <v>2</v>
      </c>
    </row>
    <row r="135" spans="2:12" x14ac:dyDescent="0.2">
      <c r="B135" t="s">
        <v>64</v>
      </c>
      <c r="C135">
        <v>0</v>
      </c>
      <c r="F135">
        <v>0</v>
      </c>
      <c r="H135">
        <v>0</v>
      </c>
      <c r="I135">
        <v>0</v>
      </c>
      <c r="J135">
        <v>0</v>
      </c>
    </row>
  </sheetData>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B2:P185"/>
  <sheetViews>
    <sheetView topLeftCell="A4" workbookViewId="0">
      <selection activeCell="N77" sqref="N77"/>
    </sheetView>
  </sheetViews>
  <sheetFormatPr baseColWidth="10" defaultRowHeight="12.75" x14ac:dyDescent="0.2"/>
  <cols>
    <col min="1" max="1" width="1.85546875" style="44" customWidth="1"/>
    <col min="2" max="2" width="7" style="44" customWidth="1"/>
    <col min="3" max="8" width="10.7109375" style="44" customWidth="1"/>
    <col min="9" max="9" width="15.5703125" style="44" customWidth="1"/>
    <col min="10" max="10" width="5" style="44" bestFit="1" customWidth="1"/>
    <col min="11" max="11" width="6.85546875" style="44" customWidth="1"/>
    <col min="12" max="13" width="10.7109375" style="44" customWidth="1"/>
    <col min="14" max="14" width="20.140625" style="44" customWidth="1"/>
    <col min="15" max="17" width="10.7109375" style="44" customWidth="1"/>
    <col min="18" max="18" width="1" style="44" customWidth="1"/>
    <col min="19" max="19" width="7.140625" style="44" customWidth="1"/>
    <col min="20" max="24" width="10.7109375" style="44" customWidth="1"/>
    <col min="25" max="25" width="10.140625" style="44" customWidth="1"/>
    <col min="26" max="16384" width="11.42578125" style="44"/>
  </cols>
  <sheetData>
    <row r="2" spans="2:12" x14ac:dyDescent="0.2">
      <c r="B2" s="44" t="s">
        <v>164</v>
      </c>
    </row>
    <row r="3" spans="2:12" s="45" customFormat="1" x14ac:dyDescent="0.2">
      <c r="B3" s="139" t="s">
        <v>113</v>
      </c>
    </row>
    <row r="4" spans="2:12" s="45" customFormat="1" ht="12" x14ac:dyDescent="0.2"/>
    <row r="5" spans="2:12" s="45" customFormat="1" ht="12" x14ac:dyDescent="0.2">
      <c r="B5" s="140"/>
      <c r="C5" s="141">
        <v>2015</v>
      </c>
      <c r="D5" s="141">
        <v>2016</v>
      </c>
      <c r="E5" s="141">
        <v>2017</v>
      </c>
      <c r="F5" s="141">
        <v>2018</v>
      </c>
      <c r="G5" s="141">
        <v>2019</v>
      </c>
      <c r="H5" s="142" t="s">
        <v>165</v>
      </c>
      <c r="I5" s="142" t="s">
        <v>166</v>
      </c>
      <c r="K5" s="140"/>
      <c r="L5" s="143">
        <v>2020</v>
      </c>
    </row>
    <row r="6" spans="2:12" s="45" customFormat="1" ht="12" x14ac:dyDescent="0.2">
      <c r="B6" s="56" t="s">
        <v>167</v>
      </c>
      <c r="C6" s="46">
        <v>128</v>
      </c>
      <c r="D6" s="46">
        <v>135</v>
      </c>
      <c r="E6" s="46">
        <v>165</v>
      </c>
      <c r="F6" s="46">
        <v>131</v>
      </c>
      <c r="G6" s="46">
        <v>150</v>
      </c>
      <c r="H6" s="144">
        <f t="shared" ref="H6:H15" si="0">SUM(C6:G6)</f>
        <v>709</v>
      </c>
      <c r="I6" s="144">
        <f>H6/5</f>
        <v>141.80000000000001</v>
      </c>
      <c r="K6" s="56" t="s">
        <v>167</v>
      </c>
      <c r="L6" s="46">
        <v>30</v>
      </c>
    </row>
    <row r="7" spans="2:12" s="45" customFormat="1" ht="12" x14ac:dyDescent="0.2">
      <c r="B7" s="56" t="s">
        <v>168</v>
      </c>
      <c r="C7" s="48">
        <v>113</v>
      </c>
      <c r="D7" s="48">
        <v>100</v>
      </c>
      <c r="E7" s="48">
        <v>147</v>
      </c>
      <c r="F7" s="48">
        <v>118</v>
      </c>
      <c r="G7" s="48">
        <v>103</v>
      </c>
      <c r="H7" s="145">
        <f t="shared" si="0"/>
        <v>581</v>
      </c>
      <c r="I7" s="145">
        <f t="shared" ref="I7:I29" si="1">H7/5</f>
        <v>116.2</v>
      </c>
      <c r="K7" s="56" t="s">
        <v>168</v>
      </c>
      <c r="L7" s="48">
        <v>35</v>
      </c>
    </row>
    <row r="8" spans="2:12" s="45" customFormat="1" ht="12" x14ac:dyDescent="0.2">
      <c r="B8" s="56" t="s">
        <v>169</v>
      </c>
      <c r="C8" s="46">
        <v>78</v>
      </c>
      <c r="D8" s="46">
        <v>85</v>
      </c>
      <c r="E8" s="46">
        <v>96</v>
      </c>
      <c r="F8" s="46">
        <v>91</v>
      </c>
      <c r="G8" s="46">
        <v>103</v>
      </c>
      <c r="H8" s="144">
        <f t="shared" si="0"/>
        <v>453</v>
      </c>
      <c r="I8" s="144">
        <f t="shared" si="1"/>
        <v>90.6</v>
      </c>
      <c r="K8" s="56" t="s">
        <v>169</v>
      </c>
      <c r="L8" s="46">
        <v>28</v>
      </c>
    </row>
    <row r="9" spans="2:12" s="45" customFormat="1" ht="12" x14ac:dyDescent="0.2">
      <c r="B9" s="56" t="s">
        <v>170</v>
      </c>
      <c r="C9" s="48">
        <v>70</v>
      </c>
      <c r="D9" s="48">
        <v>81</v>
      </c>
      <c r="E9" s="48">
        <v>74</v>
      </c>
      <c r="F9" s="48">
        <v>78</v>
      </c>
      <c r="G9" s="48">
        <v>95</v>
      </c>
      <c r="H9" s="145">
        <f t="shared" si="0"/>
        <v>398</v>
      </c>
      <c r="I9" s="145">
        <f t="shared" si="1"/>
        <v>79.599999999999994</v>
      </c>
      <c r="K9" s="56" t="s">
        <v>170</v>
      </c>
      <c r="L9" s="48">
        <v>18</v>
      </c>
    </row>
    <row r="10" spans="2:12" s="45" customFormat="1" ht="12" x14ac:dyDescent="0.2">
      <c r="B10" s="56" t="s">
        <v>171</v>
      </c>
      <c r="C10" s="46">
        <v>85</v>
      </c>
      <c r="D10" s="46">
        <v>75</v>
      </c>
      <c r="E10" s="46">
        <v>102</v>
      </c>
      <c r="F10" s="46">
        <v>89</v>
      </c>
      <c r="G10" s="46">
        <v>99</v>
      </c>
      <c r="H10" s="144">
        <f t="shared" si="0"/>
        <v>450</v>
      </c>
      <c r="I10" s="144">
        <f t="shared" si="1"/>
        <v>90</v>
      </c>
      <c r="K10" s="56" t="s">
        <v>171</v>
      </c>
      <c r="L10" s="46">
        <v>27</v>
      </c>
    </row>
    <row r="11" spans="2:12" s="45" customFormat="1" ht="12" x14ac:dyDescent="0.2">
      <c r="B11" s="56" t="s">
        <v>172</v>
      </c>
      <c r="C11" s="48">
        <v>112</v>
      </c>
      <c r="D11" s="48">
        <v>95</v>
      </c>
      <c r="E11" s="48">
        <v>143</v>
      </c>
      <c r="F11" s="48">
        <v>120</v>
      </c>
      <c r="G11" s="48">
        <v>125</v>
      </c>
      <c r="H11" s="145">
        <f t="shared" si="0"/>
        <v>595</v>
      </c>
      <c r="I11" s="145">
        <f t="shared" si="1"/>
        <v>119</v>
      </c>
      <c r="K11" s="56" t="s">
        <v>172</v>
      </c>
      <c r="L11" s="48">
        <v>33</v>
      </c>
    </row>
    <row r="12" spans="2:12" s="45" customFormat="1" ht="12" x14ac:dyDescent="0.2">
      <c r="B12" s="56" t="s">
        <v>173</v>
      </c>
      <c r="C12" s="46">
        <v>149</v>
      </c>
      <c r="D12" s="46">
        <v>151</v>
      </c>
      <c r="E12" s="46">
        <v>170</v>
      </c>
      <c r="F12" s="46">
        <v>150</v>
      </c>
      <c r="G12" s="46">
        <v>170</v>
      </c>
      <c r="H12" s="144">
        <f t="shared" si="0"/>
        <v>790</v>
      </c>
      <c r="I12" s="144">
        <f t="shared" si="1"/>
        <v>158</v>
      </c>
      <c r="K12" s="56" t="s">
        <v>173</v>
      </c>
      <c r="L12" s="46">
        <v>35</v>
      </c>
    </row>
    <row r="13" spans="2:12" s="45" customFormat="1" ht="12" x14ac:dyDescent="0.2">
      <c r="B13" s="56" t="s">
        <v>174</v>
      </c>
      <c r="C13" s="48">
        <v>303</v>
      </c>
      <c r="D13" s="48">
        <v>331</v>
      </c>
      <c r="E13" s="48">
        <v>315</v>
      </c>
      <c r="F13" s="48">
        <v>303</v>
      </c>
      <c r="G13" s="48">
        <v>291</v>
      </c>
      <c r="H13" s="145">
        <f t="shared" si="0"/>
        <v>1543</v>
      </c>
      <c r="I13" s="145">
        <f t="shared" si="1"/>
        <v>308.60000000000002</v>
      </c>
      <c r="K13" s="56" t="s">
        <v>174</v>
      </c>
      <c r="L13" s="48">
        <v>53</v>
      </c>
    </row>
    <row r="14" spans="2:12" s="45" customFormat="1" ht="12" x14ac:dyDescent="0.2">
      <c r="B14" s="56" t="s">
        <v>175</v>
      </c>
      <c r="C14" s="46">
        <v>473</v>
      </c>
      <c r="D14" s="46">
        <v>512</v>
      </c>
      <c r="E14" s="46">
        <v>490</v>
      </c>
      <c r="F14" s="46">
        <v>465</v>
      </c>
      <c r="G14" s="46">
        <v>500</v>
      </c>
      <c r="H14" s="144">
        <f t="shared" si="0"/>
        <v>2440</v>
      </c>
      <c r="I14" s="144">
        <f t="shared" si="1"/>
        <v>488</v>
      </c>
      <c r="K14" s="56" t="s">
        <v>175</v>
      </c>
      <c r="L14" s="46">
        <v>81</v>
      </c>
    </row>
    <row r="15" spans="2:12" s="45" customFormat="1" ht="12" x14ac:dyDescent="0.2">
      <c r="B15" s="56" t="s">
        <v>176</v>
      </c>
      <c r="C15" s="48">
        <v>435</v>
      </c>
      <c r="D15" s="48">
        <v>443</v>
      </c>
      <c r="E15" s="48">
        <v>448</v>
      </c>
      <c r="F15" s="48">
        <v>403</v>
      </c>
      <c r="G15" s="48">
        <v>441</v>
      </c>
      <c r="H15" s="145">
        <f t="shared" si="0"/>
        <v>2170</v>
      </c>
      <c r="I15" s="145">
        <f t="shared" si="1"/>
        <v>434</v>
      </c>
      <c r="K15" s="56" t="s">
        <v>176</v>
      </c>
      <c r="L15" s="48">
        <v>90</v>
      </c>
    </row>
    <row r="16" spans="2:12" s="45" customFormat="1" ht="12" x14ac:dyDescent="0.2">
      <c r="B16" s="56" t="s">
        <v>177</v>
      </c>
      <c r="C16" s="48">
        <v>391</v>
      </c>
      <c r="D16" s="48">
        <v>399</v>
      </c>
      <c r="E16" s="48">
        <v>401</v>
      </c>
      <c r="F16" s="48">
        <v>353</v>
      </c>
      <c r="G16" s="48">
        <v>363</v>
      </c>
      <c r="H16" s="145">
        <f t="shared" ref="H16:H29" si="2">SUM(C16:G16)</f>
        <v>1907</v>
      </c>
      <c r="I16" s="145">
        <f t="shared" si="1"/>
        <v>381.4</v>
      </c>
      <c r="K16" s="56" t="s">
        <v>177</v>
      </c>
      <c r="L16" s="48">
        <v>114</v>
      </c>
    </row>
    <row r="17" spans="2:13" s="45" customFormat="1" ht="12" x14ac:dyDescent="0.2">
      <c r="B17" s="56" t="s">
        <v>178</v>
      </c>
      <c r="C17" s="46">
        <v>415</v>
      </c>
      <c r="D17" s="46">
        <v>416</v>
      </c>
      <c r="E17" s="46">
        <v>497</v>
      </c>
      <c r="F17" s="46">
        <v>440</v>
      </c>
      <c r="G17" s="46">
        <v>421</v>
      </c>
      <c r="H17" s="144">
        <f t="shared" si="2"/>
        <v>2189</v>
      </c>
      <c r="I17" s="144">
        <f t="shared" si="1"/>
        <v>437.8</v>
      </c>
      <c r="K17" s="56" t="s">
        <v>178</v>
      </c>
      <c r="L17" s="46">
        <v>101</v>
      </c>
    </row>
    <row r="18" spans="2:13" s="45" customFormat="1" ht="12" x14ac:dyDescent="0.2">
      <c r="B18" s="56" t="s">
        <v>179</v>
      </c>
      <c r="C18" s="48">
        <v>486</v>
      </c>
      <c r="D18" s="48">
        <v>442</v>
      </c>
      <c r="E18" s="48">
        <v>506</v>
      </c>
      <c r="F18" s="48">
        <v>441</v>
      </c>
      <c r="G18" s="48">
        <v>474</v>
      </c>
      <c r="H18" s="145">
        <f t="shared" si="2"/>
        <v>2349</v>
      </c>
      <c r="I18" s="145">
        <f t="shared" si="1"/>
        <v>469.8</v>
      </c>
      <c r="K18" s="56" t="s">
        <v>179</v>
      </c>
      <c r="L18" s="48">
        <v>79</v>
      </c>
    </row>
    <row r="19" spans="2:13" s="45" customFormat="1" ht="12" x14ac:dyDescent="0.2">
      <c r="B19" s="56" t="s">
        <v>180</v>
      </c>
      <c r="C19" s="46">
        <v>440</v>
      </c>
      <c r="D19" s="46">
        <v>446</v>
      </c>
      <c r="E19" s="46">
        <v>463</v>
      </c>
      <c r="F19" s="46">
        <v>476</v>
      </c>
      <c r="G19" s="46">
        <v>457</v>
      </c>
      <c r="H19" s="144">
        <f t="shared" si="2"/>
        <v>2282</v>
      </c>
      <c r="I19" s="144">
        <f t="shared" si="1"/>
        <v>456.4</v>
      </c>
      <c r="K19" s="56" t="s">
        <v>180</v>
      </c>
      <c r="L19" s="46">
        <v>116</v>
      </c>
    </row>
    <row r="20" spans="2:13" s="45" customFormat="1" ht="12" x14ac:dyDescent="0.2">
      <c r="B20" s="56" t="s">
        <v>181</v>
      </c>
      <c r="C20" s="48">
        <v>479</v>
      </c>
      <c r="D20" s="48">
        <v>507</v>
      </c>
      <c r="E20" s="48">
        <v>520</v>
      </c>
      <c r="F20" s="48">
        <v>454</v>
      </c>
      <c r="G20" s="48">
        <v>505</v>
      </c>
      <c r="H20" s="145">
        <f t="shared" si="2"/>
        <v>2465</v>
      </c>
      <c r="I20" s="145">
        <f t="shared" si="1"/>
        <v>493</v>
      </c>
      <c r="K20" s="56" t="s">
        <v>181</v>
      </c>
      <c r="L20" s="48">
        <v>140</v>
      </c>
    </row>
    <row r="21" spans="2:13" s="45" customFormat="1" ht="12" x14ac:dyDescent="0.2">
      <c r="B21" s="56" t="s">
        <v>182</v>
      </c>
      <c r="C21" s="46">
        <v>550</v>
      </c>
      <c r="D21" s="46">
        <v>518</v>
      </c>
      <c r="E21" s="46">
        <v>602</v>
      </c>
      <c r="F21" s="46">
        <v>524</v>
      </c>
      <c r="G21" s="46">
        <v>493</v>
      </c>
      <c r="H21" s="144">
        <f t="shared" si="2"/>
        <v>2687</v>
      </c>
      <c r="I21" s="144">
        <f t="shared" si="1"/>
        <v>537.4</v>
      </c>
      <c r="K21" s="56" t="s">
        <v>182</v>
      </c>
      <c r="L21" s="46">
        <v>157</v>
      </c>
    </row>
    <row r="22" spans="2:13" s="45" customFormat="1" ht="12" x14ac:dyDescent="0.2">
      <c r="B22" s="56" t="s">
        <v>183</v>
      </c>
      <c r="C22" s="48">
        <v>591</v>
      </c>
      <c r="D22" s="48">
        <v>645</v>
      </c>
      <c r="E22" s="48">
        <v>675</v>
      </c>
      <c r="F22" s="48">
        <v>665</v>
      </c>
      <c r="G22" s="48">
        <v>641</v>
      </c>
      <c r="H22" s="145">
        <f t="shared" si="2"/>
        <v>3217</v>
      </c>
      <c r="I22" s="145">
        <f t="shared" si="1"/>
        <v>643.4</v>
      </c>
      <c r="K22" s="56" t="s">
        <v>183</v>
      </c>
      <c r="L22" s="48">
        <v>154</v>
      </c>
    </row>
    <row r="23" spans="2:13" s="45" customFormat="1" ht="12" x14ac:dyDescent="0.2">
      <c r="B23" s="56" t="s">
        <v>184</v>
      </c>
      <c r="C23" s="46">
        <v>757</v>
      </c>
      <c r="D23" s="46">
        <v>723</v>
      </c>
      <c r="E23" s="46">
        <v>830</v>
      </c>
      <c r="F23" s="46">
        <v>759</v>
      </c>
      <c r="G23" s="46">
        <v>723</v>
      </c>
      <c r="H23" s="144">
        <f t="shared" si="2"/>
        <v>3792</v>
      </c>
      <c r="I23" s="144">
        <f t="shared" si="1"/>
        <v>758.4</v>
      </c>
      <c r="K23" s="56" t="s">
        <v>184</v>
      </c>
      <c r="L23" s="46">
        <v>160</v>
      </c>
    </row>
    <row r="24" spans="2:13" s="45" customFormat="1" ht="12" x14ac:dyDescent="0.2">
      <c r="B24" s="56" t="s">
        <v>185</v>
      </c>
      <c r="C24" s="48">
        <v>674</v>
      </c>
      <c r="D24" s="48">
        <v>632</v>
      </c>
      <c r="E24" s="48">
        <v>785</v>
      </c>
      <c r="F24" s="48">
        <v>618</v>
      </c>
      <c r="G24" s="48">
        <v>650</v>
      </c>
      <c r="H24" s="145">
        <f t="shared" si="2"/>
        <v>3359</v>
      </c>
      <c r="I24" s="145">
        <f t="shared" si="1"/>
        <v>671.8</v>
      </c>
      <c r="K24" s="56" t="s">
        <v>185</v>
      </c>
      <c r="L24" s="48">
        <v>157</v>
      </c>
    </row>
    <row r="25" spans="2:13" s="45" customFormat="1" ht="12" x14ac:dyDescent="0.2">
      <c r="B25" s="56" t="s">
        <v>186</v>
      </c>
      <c r="C25" s="46">
        <v>516</v>
      </c>
      <c r="D25" s="46">
        <v>480</v>
      </c>
      <c r="E25" s="46">
        <v>560</v>
      </c>
      <c r="F25" s="46">
        <v>494</v>
      </c>
      <c r="G25" s="46">
        <v>446</v>
      </c>
      <c r="H25" s="144">
        <f t="shared" si="2"/>
        <v>2496</v>
      </c>
      <c r="I25" s="144">
        <f t="shared" si="1"/>
        <v>499.2</v>
      </c>
      <c r="K25" s="56" t="s">
        <v>186</v>
      </c>
      <c r="L25" s="46">
        <v>119</v>
      </c>
    </row>
    <row r="26" spans="2:13" s="45" customFormat="1" ht="12" x14ac:dyDescent="0.2">
      <c r="B26" s="56" t="s">
        <v>187</v>
      </c>
      <c r="C26" s="46">
        <v>346</v>
      </c>
      <c r="D26" s="46">
        <v>289</v>
      </c>
      <c r="E26" s="46">
        <v>354</v>
      </c>
      <c r="F26" s="46">
        <v>344</v>
      </c>
      <c r="G26" s="46">
        <v>346</v>
      </c>
      <c r="H26" s="144">
        <f t="shared" si="2"/>
        <v>1679</v>
      </c>
      <c r="I26" s="144">
        <f t="shared" si="1"/>
        <v>335.8</v>
      </c>
      <c r="K26" s="56" t="s">
        <v>187</v>
      </c>
      <c r="L26" s="46">
        <v>87</v>
      </c>
    </row>
    <row r="27" spans="2:13" s="45" customFormat="1" ht="12" x14ac:dyDescent="0.2">
      <c r="B27" s="56" t="s">
        <v>188</v>
      </c>
      <c r="C27" s="48">
        <v>288</v>
      </c>
      <c r="D27" s="48">
        <v>271</v>
      </c>
      <c r="E27" s="48">
        <v>308</v>
      </c>
      <c r="F27" s="48">
        <v>269</v>
      </c>
      <c r="G27" s="48">
        <v>245</v>
      </c>
      <c r="H27" s="145">
        <f t="shared" si="2"/>
        <v>1381</v>
      </c>
      <c r="I27" s="145">
        <f t="shared" si="1"/>
        <v>276.2</v>
      </c>
      <c r="K27" s="56" t="s">
        <v>188</v>
      </c>
      <c r="L27" s="48">
        <v>71</v>
      </c>
    </row>
    <row r="28" spans="2:13" s="45" customFormat="1" ht="12" x14ac:dyDescent="0.2">
      <c r="B28" s="56" t="s">
        <v>189</v>
      </c>
      <c r="C28" s="46">
        <v>223</v>
      </c>
      <c r="D28" s="46">
        <v>233</v>
      </c>
      <c r="E28" s="46">
        <v>226</v>
      </c>
      <c r="F28" s="46">
        <v>240</v>
      </c>
      <c r="G28" s="46">
        <v>210</v>
      </c>
      <c r="H28" s="144">
        <f t="shared" si="2"/>
        <v>1132</v>
      </c>
      <c r="I28" s="144">
        <f t="shared" si="1"/>
        <v>226.4</v>
      </c>
      <c r="K28" s="56" t="s">
        <v>189</v>
      </c>
      <c r="L28" s="46">
        <v>49</v>
      </c>
    </row>
    <row r="29" spans="2:13" s="45" customFormat="1" ht="12" x14ac:dyDescent="0.2">
      <c r="B29" s="56" t="s">
        <v>190</v>
      </c>
      <c r="C29" s="48">
        <v>159</v>
      </c>
      <c r="D29" s="48">
        <v>168</v>
      </c>
      <c r="E29" s="48">
        <v>188</v>
      </c>
      <c r="F29" s="48">
        <v>209</v>
      </c>
      <c r="G29" s="48">
        <v>192</v>
      </c>
      <c r="H29" s="145">
        <f t="shared" si="2"/>
        <v>916</v>
      </c>
      <c r="I29" s="145">
        <f t="shared" si="1"/>
        <v>183.2</v>
      </c>
      <c r="K29" s="56" t="s">
        <v>190</v>
      </c>
      <c r="L29" s="48">
        <v>71</v>
      </c>
    </row>
    <row r="30" spans="2:13" s="45" customFormat="1" ht="12" x14ac:dyDescent="0.2">
      <c r="B30" s="146" t="s">
        <v>110</v>
      </c>
      <c r="C30" s="147">
        <f>SUM(C6:C29)</f>
        <v>8261</v>
      </c>
      <c r="D30" s="147">
        <f t="shared" ref="D30:I30" si="3">SUM(D6:D29)</f>
        <v>8177</v>
      </c>
      <c r="E30" s="147">
        <f t="shared" si="3"/>
        <v>9065</v>
      </c>
      <c r="F30" s="147">
        <f t="shared" si="3"/>
        <v>8234</v>
      </c>
      <c r="G30" s="147">
        <f t="shared" si="3"/>
        <v>8243</v>
      </c>
      <c r="H30" s="147">
        <f t="shared" si="3"/>
        <v>41980</v>
      </c>
      <c r="I30" s="147">
        <f t="shared" si="3"/>
        <v>8396</v>
      </c>
      <c r="K30" s="146" t="s">
        <v>110</v>
      </c>
      <c r="L30" s="147">
        <f t="shared" ref="L30" si="4">SUM(L6:L29)</f>
        <v>2005</v>
      </c>
      <c r="M30" s="149">
        <f>L30/I30-1</f>
        <v>-0.76119580752739402</v>
      </c>
    </row>
    <row r="31" spans="2:13" s="45" customFormat="1" ht="12" x14ac:dyDescent="0.2">
      <c r="B31" s="45" t="s">
        <v>191</v>
      </c>
      <c r="C31" s="150">
        <f>C124/C30</f>
        <v>1.3104950974458298</v>
      </c>
      <c r="D31" s="150">
        <f t="shared" ref="D31:I31" si="5">D124/D30</f>
        <v>1.311116546410664</v>
      </c>
      <c r="E31" s="150">
        <f t="shared" si="5"/>
        <v>1.3001654715940429</v>
      </c>
      <c r="F31" s="150">
        <f t="shared" si="5"/>
        <v>1.3248724799611367</v>
      </c>
      <c r="G31" s="150">
        <f t="shared" si="5"/>
        <v>1.3077762950382141</v>
      </c>
      <c r="H31" s="150">
        <f t="shared" si="5"/>
        <v>1.3106717484516437</v>
      </c>
      <c r="I31" s="150">
        <f t="shared" si="5"/>
        <v>1.3106717484516437</v>
      </c>
      <c r="L31" s="150">
        <f t="shared" ref="L31" si="6">L124/L30</f>
        <v>1.2094763092269327</v>
      </c>
    </row>
    <row r="35" spans="2:12" x14ac:dyDescent="0.2">
      <c r="B35" s="151" t="s">
        <v>112</v>
      </c>
      <c r="C35" s="45"/>
      <c r="D35" s="45"/>
      <c r="E35" s="45"/>
      <c r="F35" s="45"/>
      <c r="G35" s="45"/>
      <c r="H35" s="45"/>
      <c r="I35" s="45"/>
      <c r="J35" s="45"/>
    </row>
    <row r="36" spans="2:12" x14ac:dyDescent="0.2">
      <c r="B36" s="45"/>
      <c r="C36" s="45"/>
      <c r="D36" s="45"/>
      <c r="E36" s="45"/>
      <c r="F36" s="45"/>
      <c r="G36" s="45"/>
      <c r="H36" s="45"/>
      <c r="I36" s="45"/>
      <c r="J36" s="45"/>
    </row>
    <row r="37" spans="2:12" x14ac:dyDescent="0.2">
      <c r="B37" s="140"/>
      <c r="C37" s="141">
        <v>2015</v>
      </c>
      <c r="D37" s="141">
        <v>2016</v>
      </c>
      <c r="E37" s="141">
        <v>2017</v>
      </c>
      <c r="F37" s="141">
        <v>2018</v>
      </c>
      <c r="G37" s="141">
        <v>2019</v>
      </c>
      <c r="H37" s="142" t="s">
        <v>165</v>
      </c>
      <c r="I37" s="142" t="s">
        <v>166</v>
      </c>
      <c r="J37" s="45"/>
      <c r="K37" s="140"/>
      <c r="L37" s="143">
        <v>2020</v>
      </c>
    </row>
    <row r="38" spans="2:12" x14ac:dyDescent="0.2">
      <c r="B38" s="56" t="s">
        <v>167</v>
      </c>
      <c r="C38" s="46">
        <v>16</v>
      </c>
      <c r="D38" s="46">
        <v>8</v>
      </c>
      <c r="E38" s="46">
        <v>15</v>
      </c>
      <c r="F38" s="46">
        <v>6</v>
      </c>
      <c r="G38" s="46">
        <v>16</v>
      </c>
      <c r="H38" s="144">
        <f t="shared" ref="H38:H47" si="7">SUM(C38:G38)</f>
        <v>61</v>
      </c>
      <c r="I38" s="144">
        <f>H38/5</f>
        <v>12.2</v>
      </c>
      <c r="J38" s="45"/>
      <c r="K38" s="56" t="s">
        <v>167</v>
      </c>
      <c r="L38" s="46">
        <v>8</v>
      </c>
    </row>
    <row r="39" spans="2:12" x14ac:dyDescent="0.2">
      <c r="B39" s="56" t="s">
        <v>168</v>
      </c>
      <c r="C39" s="48">
        <v>16</v>
      </c>
      <c r="D39" s="48">
        <v>6</v>
      </c>
      <c r="E39" s="48">
        <v>17</v>
      </c>
      <c r="F39" s="48">
        <v>17</v>
      </c>
      <c r="G39" s="48">
        <v>6</v>
      </c>
      <c r="H39" s="145">
        <f t="shared" si="7"/>
        <v>62</v>
      </c>
      <c r="I39" s="145">
        <f t="shared" ref="I39:I62" si="8">H39/5</f>
        <v>12.4</v>
      </c>
      <c r="J39" s="45"/>
      <c r="K39" s="56" t="s">
        <v>168</v>
      </c>
      <c r="L39" s="48">
        <v>6</v>
      </c>
    </row>
    <row r="40" spans="2:12" x14ac:dyDescent="0.2">
      <c r="B40" s="56" t="s">
        <v>169</v>
      </c>
      <c r="C40" s="46">
        <v>15</v>
      </c>
      <c r="D40" s="46">
        <v>5</v>
      </c>
      <c r="E40" s="46">
        <v>9</v>
      </c>
      <c r="F40" s="46">
        <v>15</v>
      </c>
      <c r="G40" s="46">
        <v>13</v>
      </c>
      <c r="H40" s="144">
        <f t="shared" si="7"/>
        <v>57</v>
      </c>
      <c r="I40" s="144">
        <f t="shared" si="8"/>
        <v>11.4</v>
      </c>
      <c r="J40" s="45"/>
      <c r="K40" s="56" t="s">
        <v>169</v>
      </c>
      <c r="L40" s="46">
        <v>4</v>
      </c>
    </row>
    <row r="41" spans="2:12" x14ac:dyDescent="0.2">
      <c r="B41" s="56" t="s">
        <v>170</v>
      </c>
      <c r="C41" s="48">
        <v>13</v>
      </c>
      <c r="D41" s="48">
        <v>16</v>
      </c>
      <c r="E41" s="48">
        <v>11</v>
      </c>
      <c r="F41" s="48">
        <v>9</v>
      </c>
      <c r="G41" s="48">
        <v>15</v>
      </c>
      <c r="H41" s="145">
        <f t="shared" si="7"/>
        <v>64</v>
      </c>
      <c r="I41" s="145">
        <f t="shared" si="8"/>
        <v>12.8</v>
      </c>
      <c r="J41" s="45"/>
      <c r="K41" s="56" t="s">
        <v>170</v>
      </c>
      <c r="L41" s="48">
        <v>3</v>
      </c>
    </row>
    <row r="42" spans="2:12" x14ac:dyDescent="0.2">
      <c r="B42" s="56" t="s">
        <v>171</v>
      </c>
      <c r="C42" s="46">
        <v>6</v>
      </c>
      <c r="D42" s="46">
        <v>14</v>
      </c>
      <c r="E42" s="46">
        <v>9</v>
      </c>
      <c r="F42" s="46">
        <v>7</v>
      </c>
      <c r="G42" s="46">
        <v>12</v>
      </c>
      <c r="H42" s="144">
        <f t="shared" si="7"/>
        <v>48</v>
      </c>
      <c r="I42" s="144">
        <f t="shared" si="8"/>
        <v>9.6</v>
      </c>
      <c r="J42" s="45"/>
      <c r="K42" s="56" t="s">
        <v>171</v>
      </c>
      <c r="L42" s="46">
        <v>3</v>
      </c>
    </row>
    <row r="43" spans="2:12" x14ac:dyDescent="0.2">
      <c r="B43" s="56" t="s">
        <v>172</v>
      </c>
      <c r="C43" s="48">
        <v>10</v>
      </c>
      <c r="D43" s="48">
        <v>12</v>
      </c>
      <c r="E43" s="48">
        <v>20</v>
      </c>
      <c r="F43" s="48">
        <v>9</v>
      </c>
      <c r="G43" s="48">
        <v>17</v>
      </c>
      <c r="H43" s="145">
        <f t="shared" si="7"/>
        <v>68</v>
      </c>
      <c r="I43" s="145">
        <f t="shared" si="8"/>
        <v>13.6</v>
      </c>
      <c r="J43" s="45"/>
      <c r="K43" s="56" t="s">
        <v>172</v>
      </c>
      <c r="L43" s="48">
        <v>8</v>
      </c>
    </row>
    <row r="44" spans="2:12" x14ac:dyDescent="0.2">
      <c r="B44" s="56" t="s">
        <v>173</v>
      </c>
      <c r="C44" s="46">
        <v>11</v>
      </c>
      <c r="D44" s="46">
        <v>14</v>
      </c>
      <c r="E44" s="46">
        <v>19</v>
      </c>
      <c r="F44" s="46">
        <v>15</v>
      </c>
      <c r="G44" s="46">
        <v>11</v>
      </c>
      <c r="H44" s="144">
        <f t="shared" si="7"/>
        <v>70</v>
      </c>
      <c r="I44" s="144">
        <f t="shared" si="8"/>
        <v>14</v>
      </c>
      <c r="J44" s="45"/>
      <c r="K44" s="56" t="s">
        <v>173</v>
      </c>
      <c r="L44" s="46">
        <v>3</v>
      </c>
    </row>
    <row r="45" spans="2:12" x14ac:dyDescent="0.2">
      <c r="B45" s="56" t="s">
        <v>174</v>
      </c>
      <c r="C45" s="48">
        <v>21</v>
      </c>
      <c r="D45" s="48">
        <v>19</v>
      </c>
      <c r="E45" s="48">
        <v>20</v>
      </c>
      <c r="F45" s="48">
        <v>19</v>
      </c>
      <c r="G45" s="48">
        <v>17</v>
      </c>
      <c r="H45" s="145">
        <f t="shared" si="7"/>
        <v>96</v>
      </c>
      <c r="I45" s="145">
        <f t="shared" si="8"/>
        <v>19.2</v>
      </c>
      <c r="J45" s="45"/>
      <c r="K45" s="56" t="s">
        <v>174</v>
      </c>
      <c r="L45" s="48">
        <v>9</v>
      </c>
    </row>
    <row r="46" spans="2:12" x14ac:dyDescent="0.2">
      <c r="B46" s="56" t="s">
        <v>175</v>
      </c>
      <c r="C46" s="46">
        <v>21</v>
      </c>
      <c r="D46" s="46">
        <v>22</v>
      </c>
      <c r="E46" s="46">
        <v>23</v>
      </c>
      <c r="F46" s="46">
        <v>19</v>
      </c>
      <c r="G46" s="46">
        <v>24</v>
      </c>
      <c r="H46" s="144">
        <f t="shared" si="7"/>
        <v>109</v>
      </c>
      <c r="I46" s="144">
        <f t="shared" si="8"/>
        <v>21.8</v>
      </c>
      <c r="J46" s="45"/>
      <c r="K46" s="56" t="s">
        <v>175</v>
      </c>
      <c r="L46" s="46">
        <v>6</v>
      </c>
    </row>
    <row r="47" spans="2:12" x14ac:dyDescent="0.2">
      <c r="B47" s="56" t="s">
        <v>176</v>
      </c>
      <c r="C47" s="48">
        <v>16</v>
      </c>
      <c r="D47" s="48">
        <v>19</v>
      </c>
      <c r="E47" s="48">
        <v>21</v>
      </c>
      <c r="F47" s="48">
        <v>16</v>
      </c>
      <c r="G47" s="48">
        <v>20</v>
      </c>
      <c r="H47" s="145">
        <f t="shared" si="7"/>
        <v>92</v>
      </c>
      <c r="I47" s="145">
        <f t="shared" si="8"/>
        <v>18.399999999999999</v>
      </c>
      <c r="J47" s="45"/>
      <c r="K47" s="56" t="s">
        <v>176</v>
      </c>
      <c r="L47" s="48">
        <v>5</v>
      </c>
    </row>
    <row r="48" spans="2:12" x14ac:dyDescent="0.2">
      <c r="B48" s="56" t="s">
        <v>177</v>
      </c>
      <c r="C48" s="48">
        <v>24</v>
      </c>
      <c r="D48" s="48">
        <v>16</v>
      </c>
      <c r="E48" s="48">
        <v>22</v>
      </c>
      <c r="F48" s="48">
        <v>22</v>
      </c>
      <c r="G48" s="48">
        <v>14</v>
      </c>
      <c r="H48" s="145">
        <f t="shared" ref="H48:H61" si="9">SUM(C48:G48)</f>
        <v>98</v>
      </c>
      <c r="I48" s="145">
        <f t="shared" si="8"/>
        <v>19.600000000000001</v>
      </c>
      <c r="J48" s="45"/>
      <c r="K48" s="56" t="s">
        <v>177</v>
      </c>
      <c r="L48" s="48">
        <v>10</v>
      </c>
    </row>
    <row r="49" spans="2:16" x14ac:dyDescent="0.2">
      <c r="B49" s="56" t="s">
        <v>178</v>
      </c>
      <c r="C49" s="46">
        <v>16</v>
      </c>
      <c r="D49" s="46">
        <v>17</v>
      </c>
      <c r="E49" s="46">
        <v>19</v>
      </c>
      <c r="F49" s="46">
        <v>24</v>
      </c>
      <c r="G49" s="46">
        <v>23</v>
      </c>
      <c r="H49" s="144">
        <f t="shared" si="9"/>
        <v>99</v>
      </c>
      <c r="I49" s="144">
        <f t="shared" si="8"/>
        <v>19.8</v>
      </c>
      <c r="J49" s="45"/>
      <c r="K49" s="56" t="s">
        <v>178</v>
      </c>
      <c r="L49" s="46">
        <v>5</v>
      </c>
    </row>
    <row r="50" spans="2:16" ht="24" x14ac:dyDescent="0.2">
      <c r="B50" s="56" t="s">
        <v>179</v>
      </c>
      <c r="C50" s="48">
        <v>21</v>
      </c>
      <c r="D50" s="48">
        <v>31</v>
      </c>
      <c r="E50" s="48">
        <v>17</v>
      </c>
      <c r="F50" s="48">
        <v>24</v>
      </c>
      <c r="G50" s="48">
        <v>17</v>
      </c>
      <c r="H50" s="145">
        <f t="shared" si="9"/>
        <v>110</v>
      </c>
      <c r="I50" s="145">
        <f t="shared" si="8"/>
        <v>22</v>
      </c>
      <c r="J50" s="45"/>
      <c r="K50" s="56" t="s">
        <v>179</v>
      </c>
      <c r="L50" s="48">
        <v>4</v>
      </c>
      <c r="O50" s="152" t="s">
        <v>166</v>
      </c>
      <c r="P50" s="153">
        <v>2020</v>
      </c>
    </row>
    <row r="51" spans="2:16" x14ac:dyDescent="0.2">
      <c r="B51" s="56" t="s">
        <v>180</v>
      </c>
      <c r="C51" s="46">
        <v>13</v>
      </c>
      <c r="D51" s="46">
        <v>19</v>
      </c>
      <c r="E51" s="46">
        <v>19</v>
      </c>
      <c r="F51" s="46">
        <v>23</v>
      </c>
      <c r="G51" s="46">
        <v>25</v>
      </c>
      <c r="H51" s="144">
        <f t="shared" si="9"/>
        <v>99</v>
      </c>
      <c r="I51" s="144">
        <f t="shared" si="8"/>
        <v>19.8</v>
      </c>
      <c r="J51" s="45"/>
      <c r="K51" s="56" t="s">
        <v>180</v>
      </c>
      <c r="L51" s="46">
        <v>5</v>
      </c>
      <c r="N51" s="154" t="s">
        <v>192</v>
      </c>
      <c r="O51" s="155">
        <v>8396</v>
      </c>
      <c r="P51" s="156">
        <v>2006</v>
      </c>
    </row>
    <row r="52" spans="2:16" x14ac:dyDescent="0.2">
      <c r="B52" s="56" t="s">
        <v>181</v>
      </c>
      <c r="C52" s="48">
        <v>17</v>
      </c>
      <c r="D52" s="48">
        <v>19</v>
      </c>
      <c r="E52" s="48">
        <v>28</v>
      </c>
      <c r="F52" s="48">
        <v>25</v>
      </c>
      <c r="G52" s="48">
        <v>19</v>
      </c>
      <c r="H52" s="145">
        <f t="shared" si="9"/>
        <v>108</v>
      </c>
      <c r="I52" s="145">
        <f t="shared" si="8"/>
        <v>21.6</v>
      </c>
      <c r="J52" s="45"/>
      <c r="K52" s="56" t="s">
        <v>181</v>
      </c>
      <c r="L52" s="48">
        <v>7</v>
      </c>
      <c r="N52" s="154" t="s">
        <v>159</v>
      </c>
      <c r="O52" s="155">
        <v>474.4</v>
      </c>
      <c r="P52" s="156">
        <v>176</v>
      </c>
    </row>
    <row r="53" spans="2:16" x14ac:dyDescent="0.2">
      <c r="B53" s="56" t="s">
        <v>182</v>
      </c>
      <c r="C53" s="46">
        <v>36</v>
      </c>
      <c r="D53" s="46">
        <v>37</v>
      </c>
      <c r="E53" s="46">
        <v>34</v>
      </c>
      <c r="F53" s="46">
        <v>38</v>
      </c>
      <c r="G53" s="46">
        <v>25</v>
      </c>
      <c r="H53" s="144">
        <f t="shared" si="9"/>
        <v>170</v>
      </c>
      <c r="I53" s="144">
        <f t="shared" si="8"/>
        <v>34</v>
      </c>
      <c r="J53" s="45"/>
      <c r="K53" s="56" t="s">
        <v>182</v>
      </c>
      <c r="L53" s="46">
        <v>16</v>
      </c>
      <c r="N53" s="154" t="s">
        <v>117</v>
      </c>
      <c r="O53" s="155">
        <v>11004.4</v>
      </c>
      <c r="P53" s="156">
        <v>2425</v>
      </c>
    </row>
    <row r="54" spans="2:16" x14ac:dyDescent="0.2">
      <c r="B54" s="56" t="s">
        <v>183</v>
      </c>
      <c r="C54" s="48">
        <v>31</v>
      </c>
      <c r="D54" s="48">
        <v>38</v>
      </c>
      <c r="E54" s="48">
        <v>33</v>
      </c>
      <c r="F54" s="48">
        <v>40</v>
      </c>
      <c r="G54" s="48">
        <v>33</v>
      </c>
      <c r="H54" s="145">
        <f t="shared" si="9"/>
        <v>175</v>
      </c>
      <c r="I54" s="145">
        <f t="shared" si="8"/>
        <v>35</v>
      </c>
      <c r="J54" s="45"/>
      <c r="K54" s="56" t="s">
        <v>183</v>
      </c>
      <c r="L54" s="48">
        <v>8</v>
      </c>
    </row>
    <row r="55" spans="2:16" x14ac:dyDescent="0.2">
      <c r="B55" s="56" t="s">
        <v>184</v>
      </c>
      <c r="C55" s="46">
        <v>36</v>
      </c>
      <c r="D55" s="46">
        <v>40</v>
      </c>
      <c r="E55" s="46">
        <v>33</v>
      </c>
      <c r="F55" s="46">
        <v>28</v>
      </c>
      <c r="G55" s="46">
        <v>26</v>
      </c>
      <c r="H55" s="144">
        <f t="shared" si="9"/>
        <v>163</v>
      </c>
      <c r="I55" s="144">
        <f t="shared" si="8"/>
        <v>32.6</v>
      </c>
      <c r="J55" s="45"/>
      <c r="K55" s="56" t="s">
        <v>184</v>
      </c>
      <c r="L55" s="46">
        <v>12</v>
      </c>
    </row>
    <row r="56" spans="2:16" x14ac:dyDescent="0.2">
      <c r="B56" s="56" t="s">
        <v>185</v>
      </c>
      <c r="C56" s="48">
        <v>20</v>
      </c>
      <c r="D56" s="48">
        <v>27</v>
      </c>
      <c r="E56" s="48">
        <v>39</v>
      </c>
      <c r="F56" s="48">
        <v>41</v>
      </c>
      <c r="G56" s="48">
        <v>36</v>
      </c>
      <c r="H56" s="145">
        <f t="shared" si="9"/>
        <v>163</v>
      </c>
      <c r="I56" s="145">
        <f t="shared" si="8"/>
        <v>32.6</v>
      </c>
      <c r="J56" s="45"/>
      <c r="K56" s="56" t="s">
        <v>185</v>
      </c>
      <c r="L56" s="48">
        <v>10</v>
      </c>
    </row>
    <row r="57" spans="2:16" x14ac:dyDescent="0.2">
      <c r="B57" s="56" t="s">
        <v>186</v>
      </c>
      <c r="C57" s="46">
        <v>24</v>
      </c>
      <c r="D57" s="46">
        <v>22</v>
      </c>
      <c r="E57" s="46">
        <v>23</v>
      </c>
      <c r="F57" s="46">
        <v>22</v>
      </c>
      <c r="G57" s="46">
        <v>24</v>
      </c>
      <c r="H57" s="144">
        <f t="shared" si="9"/>
        <v>115</v>
      </c>
      <c r="I57" s="144">
        <f t="shared" si="8"/>
        <v>23</v>
      </c>
      <c r="J57" s="45"/>
      <c r="K57" s="56" t="s">
        <v>186</v>
      </c>
      <c r="L57" s="46">
        <v>10</v>
      </c>
    </row>
    <row r="58" spans="2:16" x14ac:dyDescent="0.2">
      <c r="B58" s="56" t="s">
        <v>187</v>
      </c>
      <c r="C58" s="46">
        <v>15</v>
      </c>
      <c r="D58" s="46">
        <v>19</v>
      </c>
      <c r="E58" s="46">
        <v>23</v>
      </c>
      <c r="F58" s="46">
        <v>16</v>
      </c>
      <c r="G58" s="46">
        <v>24</v>
      </c>
      <c r="H58" s="144">
        <f t="shared" si="9"/>
        <v>97</v>
      </c>
      <c r="I58" s="144">
        <f t="shared" si="8"/>
        <v>19.399999999999999</v>
      </c>
      <c r="J58" s="45"/>
      <c r="K58" s="56" t="s">
        <v>187</v>
      </c>
      <c r="L58" s="46">
        <v>15</v>
      </c>
    </row>
    <row r="59" spans="2:16" x14ac:dyDescent="0.2">
      <c r="B59" s="56" t="s">
        <v>188</v>
      </c>
      <c r="C59" s="48">
        <v>13</v>
      </c>
      <c r="D59" s="48">
        <v>12</v>
      </c>
      <c r="E59" s="48">
        <v>17</v>
      </c>
      <c r="F59" s="48">
        <v>9</v>
      </c>
      <c r="G59" s="48">
        <v>11</v>
      </c>
      <c r="H59" s="145">
        <f t="shared" si="9"/>
        <v>62</v>
      </c>
      <c r="I59" s="145">
        <f t="shared" si="8"/>
        <v>12.4</v>
      </c>
      <c r="J59" s="45"/>
      <c r="K59" s="56" t="s">
        <v>188</v>
      </c>
      <c r="L59" s="48">
        <v>9</v>
      </c>
    </row>
    <row r="60" spans="2:16" x14ac:dyDescent="0.2">
      <c r="B60" s="56" t="s">
        <v>189</v>
      </c>
      <c r="C60" s="46">
        <v>20</v>
      </c>
      <c r="D60" s="46">
        <v>28</v>
      </c>
      <c r="E60" s="46">
        <v>14</v>
      </c>
      <c r="F60" s="46">
        <v>21</v>
      </c>
      <c r="G60" s="46">
        <v>15</v>
      </c>
      <c r="H60" s="144">
        <f t="shared" si="9"/>
        <v>98</v>
      </c>
      <c r="I60" s="144">
        <f t="shared" si="8"/>
        <v>19.600000000000001</v>
      </c>
      <c r="J60" s="45"/>
      <c r="K60" s="56" t="s">
        <v>189</v>
      </c>
      <c r="L60" s="46">
        <v>4</v>
      </c>
    </row>
    <row r="61" spans="2:16" x14ac:dyDescent="0.2">
      <c r="B61" s="56" t="s">
        <v>190</v>
      </c>
      <c r="C61" s="48">
        <v>14</v>
      </c>
      <c r="D61" s="48">
        <v>27</v>
      </c>
      <c r="E61" s="48">
        <v>17</v>
      </c>
      <c r="F61" s="48">
        <v>14</v>
      </c>
      <c r="G61" s="48">
        <v>16</v>
      </c>
      <c r="H61" s="145">
        <f t="shared" si="9"/>
        <v>88</v>
      </c>
      <c r="I61" s="145">
        <f t="shared" si="8"/>
        <v>17.600000000000001</v>
      </c>
      <c r="J61" s="45"/>
      <c r="K61" s="56" t="s">
        <v>190</v>
      </c>
      <c r="L61" s="48">
        <v>8</v>
      </c>
    </row>
    <row r="62" spans="2:16" s="157" customFormat="1" x14ac:dyDescent="0.2">
      <c r="B62" s="146" t="s">
        <v>110</v>
      </c>
      <c r="C62" s="147">
        <f>SUM(C38:C61)</f>
        <v>445</v>
      </c>
      <c r="D62" s="147">
        <f t="shared" ref="D62:H62" si="10">SUM(D38:D61)</f>
        <v>487</v>
      </c>
      <c r="E62" s="147">
        <f t="shared" si="10"/>
        <v>502</v>
      </c>
      <c r="F62" s="147">
        <f t="shared" si="10"/>
        <v>479</v>
      </c>
      <c r="G62" s="147">
        <f t="shared" si="10"/>
        <v>459</v>
      </c>
      <c r="H62" s="147">
        <f t="shared" si="10"/>
        <v>2372</v>
      </c>
      <c r="I62" s="148">
        <f t="shared" si="8"/>
        <v>474.4</v>
      </c>
      <c r="J62" s="45"/>
      <c r="K62" s="146" t="s">
        <v>110</v>
      </c>
      <c r="L62" s="147">
        <f>SUM(L38:L61)</f>
        <v>178</v>
      </c>
      <c r="M62" s="149">
        <f>L62/I62-1</f>
        <v>-0.62478920741989885</v>
      </c>
      <c r="N62" s="44"/>
    </row>
    <row r="66" spans="2:12" x14ac:dyDescent="0.2">
      <c r="B66" s="151" t="s">
        <v>111</v>
      </c>
      <c r="C66" s="45"/>
      <c r="D66" s="45"/>
      <c r="E66" s="45"/>
      <c r="F66" s="45"/>
      <c r="G66" s="45"/>
      <c r="H66" s="45"/>
      <c r="I66" s="45"/>
    </row>
    <row r="67" spans="2:12" x14ac:dyDescent="0.2">
      <c r="B67" s="45"/>
      <c r="C67" s="45"/>
      <c r="D67" s="45"/>
      <c r="E67" s="45"/>
      <c r="F67" s="45"/>
      <c r="G67" s="45"/>
      <c r="H67" s="45"/>
      <c r="I67" s="45"/>
    </row>
    <row r="68" spans="2:12" x14ac:dyDescent="0.2">
      <c r="B68" s="140"/>
      <c r="C68" s="141">
        <v>2015</v>
      </c>
      <c r="D68" s="141">
        <v>2016</v>
      </c>
      <c r="E68" s="141">
        <v>2017</v>
      </c>
      <c r="F68" s="141">
        <v>2018</v>
      </c>
      <c r="G68" s="141">
        <v>2019</v>
      </c>
      <c r="H68" s="142" t="s">
        <v>165</v>
      </c>
      <c r="I68" s="142" t="s">
        <v>166</v>
      </c>
      <c r="K68" s="140"/>
      <c r="L68" s="143">
        <v>2020</v>
      </c>
    </row>
    <row r="69" spans="2:12" x14ac:dyDescent="0.2">
      <c r="B69" s="56" t="s">
        <v>167</v>
      </c>
      <c r="C69" s="46">
        <v>162</v>
      </c>
      <c r="D69" s="46">
        <v>176</v>
      </c>
      <c r="E69" s="46">
        <v>210</v>
      </c>
      <c r="F69" s="46">
        <v>193</v>
      </c>
      <c r="G69" s="46">
        <v>208</v>
      </c>
      <c r="H69" s="144">
        <f t="shared" ref="H69:H78" si="11">SUM(C69:G69)</f>
        <v>949</v>
      </c>
      <c r="I69" s="144">
        <f>H69/5</f>
        <v>189.8</v>
      </c>
      <c r="K69" s="56" t="s">
        <v>167</v>
      </c>
      <c r="L69" s="46">
        <v>31</v>
      </c>
    </row>
    <row r="70" spans="2:12" x14ac:dyDescent="0.2">
      <c r="B70" s="56" t="s">
        <v>168</v>
      </c>
      <c r="C70" s="48">
        <v>142</v>
      </c>
      <c r="D70" s="48">
        <v>143</v>
      </c>
      <c r="E70" s="48">
        <v>198</v>
      </c>
      <c r="F70" s="48">
        <v>164</v>
      </c>
      <c r="G70" s="48">
        <v>140</v>
      </c>
      <c r="H70" s="145">
        <f t="shared" si="11"/>
        <v>787</v>
      </c>
      <c r="I70" s="145">
        <f t="shared" ref="I70:I93" si="12">H70/5</f>
        <v>157.4</v>
      </c>
      <c r="K70" s="56" t="s">
        <v>168</v>
      </c>
      <c r="L70" s="48">
        <v>41</v>
      </c>
    </row>
    <row r="71" spans="2:12" x14ac:dyDescent="0.2">
      <c r="B71" s="56" t="s">
        <v>169</v>
      </c>
      <c r="C71" s="46">
        <v>105</v>
      </c>
      <c r="D71" s="46">
        <v>114</v>
      </c>
      <c r="E71" s="46">
        <v>128</v>
      </c>
      <c r="F71" s="46">
        <v>116</v>
      </c>
      <c r="G71" s="46">
        <v>137</v>
      </c>
      <c r="H71" s="144">
        <f t="shared" si="11"/>
        <v>600</v>
      </c>
      <c r="I71" s="144">
        <f t="shared" si="12"/>
        <v>120</v>
      </c>
      <c r="K71" s="56" t="s">
        <v>169</v>
      </c>
      <c r="L71" s="46">
        <v>41</v>
      </c>
    </row>
    <row r="72" spans="2:12" x14ac:dyDescent="0.2">
      <c r="B72" s="56" t="s">
        <v>170</v>
      </c>
      <c r="C72" s="48">
        <v>87</v>
      </c>
      <c r="D72" s="48">
        <v>86</v>
      </c>
      <c r="E72" s="48">
        <v>92</v>
      </c>
      <c r="F72" s="48">
        <v>109</v>
      </c>
      <c r="G72" s="48">
        <v>135</v>
      </c>
      <c r="H72" s="145">
        <f t="shared" si="11"/>
        <v>509</v>
      </c>
      <c r="I72" s="145">
        <f t="shared" si="12"/>
        <v>101.8</v>
      </c>
      <c r="K72" s="56" t="s">
        <v>170</v>
      </c>
      <c r="L72" s="48">
        <v>18</v>
      </c>
    </row>
    <row r="73" spans="2:12" x14ac:dyDescent="0.2">
      <c r="B73" s="56" t="s">
        <v>171</v>
      </c>
      <c r="C73" s="46">
        <v>116</v>
      </c>
      <c r="D73" s="46">
        <v>95</v>
      </c>
      <c r="E73" s="46">
        <v>148</v>
      </c>
      <c r="F73" s="46">
        <v>114</v>
      </c>
      <c r="G73" s="46">
        <v>132</v>
      </c>
      <c r="H73" s="144">
        <f t="shared" si="11"/>
        <v>605</v>
      </c>
      <c r="I73" s="144">
        <f t="shared" si="12"/>
        <v>121</v>
      </c>
      <c r="K73" s="56" t="s">
        <v>171</v>
      </c>
      <c r="L73" s="46">
        <v>34</v>
      </c>
    </row>
    <row r="74" spans="2:12" x14ac:dyDescent="0.2">
      <c r="B74" s="56" t="s">
        <v>172</v>
      </c>
      <c r="C74" s="48">
        <v>151</v>
      </c>
      <c r="D74" s="48">
        <v>118</v>
      </c>
      <c r="E74" s="48">
        <v>180</v>
      </c>
      <c r="F74" s="48">
        <v>142</v>
      </c>
      <c r="G74" s="48">
        <v>158</v>
      </c>
      <c r="H74" s="145">
        <f t="shared" si="11"/>
        <v>749</v>
      </c>
      <c r="I74" s="145">
        <f t="shared" si="12"/>
        <v>149.80000000000001</v>
      </c>
      <c r="K74" s="56" t="s">
        <v>172</v>
      </c>
      <c r="L74" s="48">
        <v>30</v>
      </c>
    </row>
    <row r="75" spans="2:12" x14ac:dyDescent="0.2">
      <c r="B75" s="56" t="s">
        <v>173</v>
      </c>
      <c r="C75" s="46">
        <v>181</v>
      </c>
      <c r="D75" s="46">
        <v>189</v>
      </c>
      <c r="E75" s="46">
        <v>214</v>
      </c>
      <c r="F75" s="46">
        <v>195</v>
      </c>
      <c r="G75" s="46">
        <v>230</v>
      </c>
      <c r="H75" s="144">
        <f t="shared" si="11"/>
        <v>1009</v>
      </c>
      <c r="I75" s="144">
        <f t="shared" si="12"/>
        <v>201.8</v>
      </c>
      <c r="K75" s="56" t="s">
        <v>173</v>
      </c>
      <c r="L75" s="46">
        <v>38</v>
      </c>
    </row>
    <row r="76" spans="2:12" x14ac:dyDescent="0.2">
      <c r="B76" s="56" t="s">
        <v>174</v>
      </c>
      <c r="C76" s="48">
        <v>361</v>
      </c>
      <c r="D76" s="48">
        <v>406</v>
      </c>
      <c r="E76" s="48">
        <v>387</v>
      </c>
      <c r="F76" s="48">
        <v>373</v>
      </c>
      <c r="G76" s="48">
        <v>334</v>
      </c>
      <c r="H76" s="145">
        <f t="shared" si="11"/>
        <v>1861</v>
      </c>
      <c r="I76" s="145">
        <f t="shared" si="12"/>
        <v>372.2</v>
      </c>
      <c r="K76" s="56" t="s">
        <v>174</v>
      </c>
      <c r="L76" s="48">
        <v>53</v>
      </c>
    </row>
    <row r="77" spans="2:12" x14ac:dyDescent="0.2">
      <c r="B77" s="56" t="s">
        <v>175</v>
      </c>
      <c r="C77" s="46">
        <v>577</v>
      </c>
      <c r="D77" s="46">
        <v>628</v>
      </c>
      <c r="E77" s="46">
        <v>589</v>
      </c>
      <c r="F77" s="46">
        <v>554</v>
      </c>
      <c r="G77" s="46">
        <v>571</v>
      </c>
      <c r="H77" s="144">
        <f t="shared" si="11"/>
        <v>2919</v>
      </c>
      <c r="I77" s="144">
        <f t="shared" si="12"/>
        <v>583.79999999999995</v>
      </c>
      <c r="K77" s="56" t="s">
        <v>175</v>
      </c>
      <c r="L77" s="46">
        <v>85</v>
      </c>
    </row>
    <row r="78" spans="2:12" x14ac:dyDescent="0.2">
      <c r="B78" s="56" t="s">
        <v>176</v>
      </c>
      <c r="C78" s="48">
        <v>520</v>
      </c>
      <c r="D78" s="48">
        <v>522</v>
      </c>
      <c r="E78" s="48">
        <v>528</v>
      </c>
      <c r="F78" s="48">
        <v>484</v>
      </c>
      <c r="G78" s="48">
        <v>507</v>
      </c>
      <c r="H78" s="145">
        <f t="shared" si="11"/>
        <v>2561</v>
      </c>
      <c r="I78" s="145">
        <f t="shared" si="12"/>
        <v>512.20000000000005</v>
      </c>
      <c r="K78" s="56" t="s">
        <v>176</v>
      </c>
      <c r="L78" s="48">
        <v>96</v>
      </c>
    </row>
    <row r="79" spans="2:12" x14ac:dyDescent="0.2">
      <c r="B79" s="56" t="s">
        <v>177</v>
      </c>
      <c r="C79" s="48">
        <v>466</v>
      </c>
      <c r="D79" s="48">
        <v>478</v>
      </c>
      <c r="E79" s="48">
        <v>468</v>
      </c>
      <c r="F79" s="48">
        <v>414</v>
      </c>
      <c r="G79" s="48">
        <v>443</v>
      </c>
      <c r="H79" s="145">
        <f t="shared" ref="H79:H92" si="13">SUM(C79:G79)</f>
        <v>2269</v>
      </c>
      <c r="I79" s="145">
        <f t="shared" si="12"/>
        <v>453.8</v>
      </c>
      <c r="K79" s="56" t="s">
        <v>177</v>
      </c>
      <c r="L79" s="48">
        <v>130</v>
      </c>
    </row>
    <row r="80" spans="2:12" x14ac:dyDescent="0.2">
      <c r="B80" s="56" t="s">
        <v>178</v>
      </c>
      <c r="C80" s="46">
        <v>504</v>
      </c>
      <c r="D80" s="46">
        <v>528</v>
      </c>
      <c r="E80" s="46">
        <v>603</v>
      </c>
      <c r="F80" s="46">
        <v>541</v>
      </c>
      <c r="G80" s="46">
        <v>505</v>
      </c>
      <c r="H80" s="144">
        <f t="shared" si="13"/>
        <v>2681</v>
      </c>
      <c r="I80" s="144">
        <f t="shared" si="12"/>
        <v>536.20000000000005</v>
      </c>
      <c r="K80" s="56" t="s">
        <v>178</v>
      </c>
      <c r="L80" s="46">
        <v>106</v>
      </c>
    </row>
    <row r="81" spans="2:13" x14ac:dyDescent="0.2">
      <c r="B81" s="56" t="s">
        <v>179</v>
      </c>
      <c r="C81" s="48">
        <v>591</v>
      </c>
      <c r="D81" s="48">
        <v>533</v>
      </c>
      <c r="E81" s="48">
        <v>627</v>
      </c>
      <c r="F81" s="48">
        <v>546</v>
      </c>
      <c r="G81" s="48">
        <v>604</v>
      </c>
      <c r="H81" s="145">
        <f t="shared" si="13"/>
        <v>2901</v>
      </c>
      <c r="I81" s="145">
        <f t="shared" si="12"/>
        <v>580.20000000000005</v>
      </c>
      <c r="K81" s="56" t="s">
        <v>179</v>
      </c>
      <c r="L81" s="48">
        <v>83</v>
      </c>
    </row>
    <row r="82" spans="2:13" x14ac:dyDescent="0.2">
      <c r="B82" s="56" t="s">
        <v>180</v>
      </c>
      <c r="C82" s="46">
        <v>551</v>
      </c>
      <c r="D82" s="46">
        <v>564</v>
      </c>
      <c r="E82" s="46">
        <v>584</v>
      </c>
      <c r="F82" s="46">
        <v>574</v>
      </c>
      <c r="G82" s="46">
        <v>564</v>
      </c>
      <c r="H82" s="144">
        <f t="shared" si="13"/>
        <v>2837</v>
      </c>
      <c r="I82" s="144">
        <f t="shared" si="12"/>
        <v>567.4</v>
      </c>
      <c r="K82" s="56" t="s">
        <v>180</v>
      </c>
      <c r="L82" s="46">
        <v>138</v>
      </c>
    </row>
    <row r="83" spans="2:13" x14ac:dyDescent="0.2">
      <c r="B83" s="56" t="s">
        <v>181</v>
      </c>
      <c r="C83" s="48">
        <v>611</v>
      </c>
      <c r="D83" s="48">
        <v>645</v>
      </c>
      <c r="E83" s="48">
        <v>659</v>
      </c>
      <c r="F83" s="48">
        <v>598</v>
      </c>
      <c r="G83" s="48">
        <v>633</v>
      </c>
      <c r="H83" s="145">
        <f t="shared" si="13"/>
        <v>3146</v>
      </c>
      <c r="I83" s="145">
        <f t="shared" si="12"/>
        <v>629.20000000000005</v>
      </c>
      <c r="K83" s="56" t="s">
        <v>181</v>
      </c>
      <c r="L83" s="48">
        <v>163</v>
      </c>
    </row>
    <row r="84" spans="2:13" x14ac:dyDescent="0.2">
      <c r="B84" s="56" t="s">
        <v>182</v>
      </c>
      <c r="C84" s="46">
        <v>694</v>
      </c>
      <c r="D84" s="46">
        <v>644</v>
      </c>
      <c r="E84" s="46">
        <v>760</v>
      </c>
      <c r="F84" s="46">
        <v>665</v>
      </c>
      <c r="G84" s="46">
        <v>607</v>
      </c>
      <c r="H84" s="144">
        <f t="shared" si="13"/>
        <v>3370</v>
      </c>
      <c r="I84" s="144">
        <f t="shared" si="12"/>
        <v>674</v>
      </c>
      <c r="K84" s="56" t="s">
        <v>182</v>
      </c>
      <c r="L84" s="46">
        <v>180</v>
      </c>
    </row>
    <row r="85" spans="2:13" x14ac:dyDescent="0.2">
      <c r="B85" s="56" t="s">
        <v>183</v>
      </c>
      <c r="C85" s="48">
        <v>767</v>
      </c>
      <c r="D85" s="48">
        <v>795</v>
      </c>
      <c r="E85" s="48">
        <v>846</v>
      </c>
      <c r="F85" s="48">
        <v>864</v>
      </c>
      <c r="G85" s="48">
        <v>823</v>
      </c>
      <c r="H85" s="145">
        <f t="shared" si="13"/>
        <v>4095</v>
      </c>
      <c r="I85" s="145">
        <f t="shared" si="12"/>
        <v>819</v>
      </c>
      <c r="K85" s="56" t="s">
        <v>183</v>
      </c>
      <c r="L85" s="48">
        <v>175</v>
      </c>
    </row>
    <row r="86" spans="2:13" x14ac:dyDescent="0.2">
      <c r="B86" s="56" t="s">
        <v>184</v>
      </c>
      <c r="C86" s="46">
        <v>960</v>
      </c>
      <c r="D86" s="46">
        <v>893</v>
      </c>
      <c r="E86" s="46">
        <v>1032</v>
      </c>
      <c r="F86" s="46">
        <v>964</v>
      </c>
      <c r="G86" s="46">
        <v>925</v>
      </c>
      <c r="H86" s="144">
        <f t="shared" si="13"/>
        <v>4774</v>
      </c>
      <c r="I86" s="144">
        <f t="shared" si="12"/>
        <v>954.8</v>
      </c>
      <c r="K86" s="56" t="s">
        <v>184</v>
      </c>
      <c r="L86" s="46">
        <v>189</v>
      </c>
    </row>
    <row r="87" spans="2:13" x14ac:dyDescent="0.2">
      <c r="B87" s="56" t="s">
        <v>185</v>
      </c>
      <c r="C87" s="48">
        <v>855</v>
      </c>
      <c r="D87" s="48">
        <v>829</v>
      </c>
      <c r="E87" s="48">
        <v>983</v>
      </c>
      <c r="F87" s="48">
        <v>791</v>
      </c>
      <c r="G87" s="48">
        <v>815</v>
      </c>
      <c r="H87" s="145">
        <f t="shared" si="13"/>
        <v>4273</v>
      </c>
      <c r="I87" s="145">
        <f t="shared" si="12"/>
        <v>854.6</v>
      </c>
      <c r="K87" s="56" t="s">
        <v>185</v>
      </c>
      <c r="L87" s="48">
        <v>182</v>
      </c>
    </row>
    <row r="88" spans="2:13" x14ac:dyDescent="0.2">
      <c r="B88" s="56" t="s">
        <v>186</v>
      </c>
      <c r="C88" s="46">
        <v>655</v>
      </c>
      <c r="D88" s="46">
        <v>622</v>
      </c>
      <c r="E88" s="46">
        <v>723</v>
      </c>
      <c r="F88" s="46">
        <v>622</v>
      </c>
      <c r="G88" s="46">
        <v>551</v>
      </c>
      <c r="H88" s="144">
        <f t="shared" si="13"/>
        <v>3173</v>
      </c>
      <c r="I88" s="144">
        <f t="shared" si="12"/>
        <v>634.6</v>
      </c>
      <c r="K88" s="56" t="s">
        <v>186</v>
      </c>
      <c r="L88" s="46">
        <v>138</v>
      </c>
    </row>
    <row r="89" spans="2:13" x14ac:dyDescent="0.2">
      <c r="B89" s="56" t="s">
        <v>187</v>
      </c>
      <c r="C89" s="46">
        <v>436</v>
      </c>
      <c r="D89" s="46">
        <v>350</v>
      </c>
      <c r="E89" s="46">
        <v>421</v>
      </c>
      <c r="F89" s="46">
        <v>437</v>
      </c>
      <c r="G89" s="46">
        <v>408</v>
      </c>
      <c r="H89" s="144">
        <f t="shared" si="13"/>
        <v>2052</v>
      </c>
      <c r="I89" s="144">
        <f t="shared" si="12"/>
        <v>410.4</v>
      </c>
      <c r="K89" s="56" t="s">
        <v>187</v>
      </c>
      <c r="L89" s="46">
        <v>91</v>
      </c>
    </row>
    <row r="90" spans="2:13" x14ac:dyDescent="0.2">
      <c r="B90" s="56" t="s">
        <v>188</v>
      </c>
      <c r="C90" s="48">
        <v>397</v>
      </c>
      <c r="D90" s="48">
        <v>373</v>
      </c>
      <c r="E90" s="48">
        <v>385</v>
      </c>
      <c r="F90" s="48">
        <v>339</v>
      </c>
      <c r="G90" s="48">
        <v>326</v>
      </c>
      <c r="H90" s="145">
        <f t="shared" si="13"/>
        <v>1820</v>
      </c>
      <c r="I90" s="145">
        <f t="shared" si="12"/>
        <v>364</v>
      </c>
      <c r="K90" s="56" t="s">
        <v>188</v>
      </c>
      <c r="L90" s="48">
        <v>72</v>
      </c>
    </row>
    <row r="91" spans="2:13" x14ac:dyDescent="0.2">
      <c r="B91" s="56" t="s">
        <v>189</v>
      </c>
      <c r="C91" s="46">
        <v>285</v>
      </c>
      <c r="D91" s="46">
        <v>296</v>
      </c>
      <c r="E91" s="46">
        <v>284</v>
      </c>
      <c r="F91" s="46">
        <v>344</v>
      </c>
      <c r="G91" s="46">
        <v>284</v>
      </c>
      <c r="H91" s="144">
        <f t="shared" si="13"/>
        <v>1493</v>
      </c>
      <c r="I91" s="144">
        <f t="shared" si="12"/>
        <v>298.60000000000002</v>
      </c>
      <c r="K91" s="56" t="s">
        <v>189</v>
      </c>
      <c r="L91" s="46">
        <v>61</v>
      </c>
    </row>
    <row r="92" spans="2:13" x14ac:dyDescent="0.2">
      <c r="B92" s="56" t="s">
        <v>190</v>
      </c>
      <c r="C92" s="48">
        <v>207</v>
      </c>
      <c r="D92" s="48">
        <v>207</v>
      </c>
      <c r="E92" s="48">
        <v>235</v>
      </c>
      <c r="F92" s="48">
        <v>287</v>
      </c>
      <c r="G92" s="48">
        <v>281</v>
      </c>
      <c r="H92" s="145">
        <f t="shared" si="13"/>
        <v>1217</v>
      </c>
      <c r="I92" s="145">
        <f t="shared" si="12"/>
        <v>243.4</v>
      </c>
      <c r="K92" s="56" t="s">
        <v>190</v>
      </c>
      <c r="L92" s="48">
        <v>72</v>
      </c>
    </row>
    <row r="93" spans="2:13" s="157" customFormat="1" x14ac:dyDescent="0.2">
      <c r="B93" s="146" t="s">
        <v>110</v>
      </c>
      <c r="C93" s="147">
        <f t="shared" ref="C93:H93" si="14">SUM(C69:C92)</f>
        <v>10381</v>
      </c>
      <c r="D93" s="147">
        <f t="shared" si="14"/>
        <v>10234</v>
      </c>
      <c r="E93" s="147">
        <f t="shared" si="14"/>
        <v>11284</v>
      </c>
      <c r="F93" s="147">
        <f t="shared" si="14"/>
        <v>10430</v>
      </c>
      <c r="G93" s="147">
        <f t="shared" si="14"/>
        <v>10321</v>
      </c>
      <c r="H93" s="147">
        <f t="shared" si="14"/>
        <v>52650</v>
      </c>
      <c r="I93" s="148">
        <f t="shared" si="12"/>
        <v>10530</v>
      </c>
      <c r="K93" s="146" t="s">
        <v>110</v>
      </c>
      <c r="L93" s="147">
        <f>SUM(L69:L92)</f>
        <v>2247</v>
      </c>
      <c r="M93" s="149">
        <f>L93/I93-1</f>
        <v>-0.78660968660968655</v>
      </c>
    </row>
    <row r="97" spans="2:12" x14ac:dyDescent="0.2">
      <c r="B97" s="151" t="s">
        <v>159</v>
      </c>
      <c r="C97" s="45"/>
      <c r="D97" s="45"/>
      <c r="E97" s="45"/>
      <c r="F97" s="45"/>
      <c r="G97" s="45"/>
      <c r="H97" s="45"/>
      <c r="I97" s="45"/>
    </row>
    <row r="98" spans="2:12" x14ac:dyDescent="0.2">
      <c r="B98" s="45"/>
      <c r="C98" s="45"/>
      <c r="D98" s="45"/>
      <c r="E98" s="45"/>
      <c r="F98" s="45"/>
      <c r="G98" s="45"/>
      <c r="H98" s="45"/>
      <c r="I98" s="45"/>
    </row>
    <row r="99" spans="2:12" x14ac:dyDescent="0.2">
      <c r="B99" s="140"/>
      <c r="C99" s="141">
        <v>2015</v>
      </c>
      <c r="D99" s="141">
        <v>2016</v>
      </c>
      <c r="E99" s="141">
        <v>2017</v>
      </c>
      <c r="F99" s="141">
        <v>2018</v>
      </c>
      <c r="G99" s="141">
        <v>2019</v>
      </c>
      <c r="H99" s="142" t="s">
        <v>165</v>
      </c>
      <c r="I99" s="142" t="s">
        <v>166</v>
      </c>
      <c r="K99" s="140"/>
      <c r="L99" s="143">
        <v>2020</v>
      </c>
    </row>
    <row r="100" spans="2:12" x14ac:dyDescent="0.2">
      <c r="B100" s="56" t="s">
        <v>167</v>
      </c>
      <c r="C100" s="46">
        <f>C69+C38</f>
        <v>178</v>
      </c>
      <c r="D100" s="46">
        <f t="shared" ref="D100:G100" si="15">D69+D38</f>
        <v>184</v>
      </c>
      <c r="E100" s="46">
        <f t="shared" si="15"/>
        <v>225</v>
      </c>
      <c r="F100" s="46">
        <f t="shared" si="15"/>
        <v>199</v>
      </c>
      <c r="G100" s="46">
        <f t="shared" si="15"/>
        <v>224</v>
      </c>
      <c r="H100" s="144">
        <f>SUM(C100:G100)</f>
        <v>1010</v>
      </c>
      <c r="I100" s="144">
        <f>H100/5</f>
        <v>202</v>
      </c>
      <c r="K100" s="56" t="s">
        <v>167</v>
      </c>
      <c r="L100" s="46">
        <f t="shared" ref="L100:L124" si="16">L69+L38</f>
        <v>39</v>
      </c>
    </row>
    <row r="101" spans="2:12" x14ac:dyDescent="0.2">
      <c r="B101" s="56" t="s">
        <v>168</v>
      </c>
      <c r="C101" s="48">
        <f t="shared" ref="C101:G116" si="17">C70+C39</f>
        <v>158</v>
      </c>
      <c r="D101" s="48">
        <f t="shared" si="17"/>
        <v>149</v>
      </c>
      <c r="E101" s="48">
        <f t="shared" si="17"/>
        <v>215</v>
      </c>
      <c r="F101" s="48">
        <f t="shared" si="17"/>
        <v>181</v>
      </c>
      <c r="G101" s="48">
        <f t="shared" si="17"/>
        <v>146</v>
      </c>
      <c r="H101" s="145">
        <f t="shared" ref="H101:H123" si="18">SUM(C101:G101)</f>
        <v>849</v>
      </c>
      <c r="I101" s="145">
        <f t="shared" ref="I101:I124" si="19">H101/5</f>
        <v>169.8</v>
      </c>
      <c r="K101" s="56" t="s">
        <v>168</v>
      </c>
      <c r="L101" s="48">
        <f t="shared" si="16"/>
        <v>47</v>
      </c>
    </row>
    <row r="102" spans="2:12" x14ac:dyDescent="0.2">
      <c r="B102" s="56" t="s">
        <v>169</v>
      </c>
      <c r="C102" s="46">
        <f t="shared" si="17"/>
        <v>120</v>
      </c>
      <c r="D102" s="46">
        <f t="shared" si="17"/>
        <v>119</v>
      </c>
      <c r="E102" s="46">
        <f t="shared" si="17"/>
        <v>137</v>
      </c>
      <c r="F102" s="46">
        <f t="shared" si="17"/>
        <v>131</v>
      </c>
      <c r="G102" s="46">
        <f t="shared" si="17"/>
        <v>150</v>
      </c>
      <c r="H102" s="144">
        <f t="shared" si="18"/>
        <v>657</v>
      </c>
      <c r="I102" s="144">
        <f t="shared" si="19"/>
        <v>131.4</v>
      </c>
      <c r="K102" s="56" t="s">
        <v>169</v>
      </c>
      <c r="L102" s="46">
        <f t="shared" si="16"/>
        <v>45</v>
      </c>
    </row>
    <row r="103" spans="2:12" x14ac:dyDescent="0.2">
      <c r="B103" s="56" t="s">
        <v>170</v>
      </c>
      <c r="C103" s="48">
        <f t="shared" si="17"/>
        <v>100</v>
      </c>
      <c r="D103" s="48">
        <f t="shared" si="17"/>
        <v>102</v>
      </c>
      <c r="E103" s="48">
        <f t="shared" si="17"/>
        <v>103</v>
      </c>
      <c r="F103" s="48">
        <f t="shared" si="17"/>
        <v>118</v>
      </c>
      <c r="G103" s="48">
        <f t="shared" si="17"/>
        <v>150</v>
      </c>
      <c r="H103" s="145">
        <f t="shared" si="18"/>
        <v>573</v>
      </c>
      <c r="I103" s="145">
        <f t="shared" si="19"/>
        <v>114.6</v>
      </c>
      <c r="K103" s="56" t="s">
        <v>170</v>
      </c>
      <c r="L103" s="48">
        <f t="shared" si="16"/>
        <v>21</v>
      </c>
    </row>
    <row r="104" spans="2:12" x14ac:dyDescent="0.2">
      <c r="B104" s="56" t="s">
        <v>171</v>
      </c>
      <c r="C104" s="46">
        <f t="shared" si="17"/>
        <v>122</v>
      </c>
      <c r="D104" s="46">
        <f t="shared" si="17"/>
        <v>109</v>
      </c>
      <c r="E104" s="46">
        <f t="shared" si="17"/>
        <v>157</v>
      </c>
      <c r="F104" s="46">
        <f t="shared" si="17"/>
        <v>121</v>
      </c>
      <c r="G104" s="46">
        <f t="shared" si="17"/>
        <v>144</v>
      </c>
      <c r="H104" s="144">
        <f t="shared" si="18"/>
        <v>653</v>
      </c>
      <c r="I104" s="144">
        <f t="shared" si="19"/>
        <v>130.6</v>
      </c>
      <c r="K104" s="56" t="s">
        <v>171</v>
      </c>
      <c r="L104" s="46">
        <f t="shared" si="16"/>
        <v>37</v>
      </c>
    </row>
    <row r="105" spans="2:12" x14ac:dyDescent="0.2">
      <c r="B105" s="56" t="s">
        <v>172</v>
      </c>
      <c r="C105" s="48">
        <f t="shared" si="17"/>
        <v>161</v>
      </c>
      <c r="D105" s="48">
        <f t="shared" si="17"/>
        <v>130</v>
      </c>
      <c r="E105" s="48">
        <f t="shared" si="17"/>
        <v>200</v>
      </c>
      <c r="F105" s="48">
        <f t="shared" si="17"/>
        <v>151</v>
      </c>
      <c r="G105" s="48">
        <f t="shared" si="17"/>
        <v>175</v>
      </c>
      <c r="H105" s="145">
        <f t="shared" si="18"/>
        <v>817</v>
      </c>
      <c r="I105" s="145">
        <f t="shared" si="19"/>
        <v>163.4</v>
      </c>
      <c r="K105" s="56" t="s">
        <v>172</v>
      </c>
      <c r="L105" s="48">
        <f t="shared" si="16"/>
        <v>38</v>
      </c>
    </row>
    <row r="106" spans="2:12" x14ac:dyDescent="0.2">
      <c r="B106" s="56" t="s">
        <v>173</v>
      </c>
      <c r="C106" s="46">
        <f t="shared" si="17"/>
        <v>192</v>
      </c>
      <c r="D106" s="46">
        <f t="shared" si="17"/>
        <v>203</v>
      </c>
      <c r="E106" s="46">
        <f t="shared" si="17"/>
        <v>233</v>
      </c>
      <c r="F106" s="46">
        <f t="shared" si="17"/>
        <v>210</v>
      </c>
      <c r="G106" s="46">
        <f t="shared" si="17"/>
        <v>241</v>
      </c>
      <c r="H106" s="144">
        <f t="shared" si="18"/>
        <v>1079</v>
      </c>
      <c r="I106" s="144">
        <f t="shared" si="19"/>
        <v>215.8</v>
      </c>
      <c r="K106" s="56" t="s">
        <v>173</v>
      </c>
      <c r="L106" s="46">
        <f t="shared" si="16"/>
        <v>41</v>
      </c>
    </row>
    <row r="107" spans="2:12" x14ac:dyDescent="0.2">
      <c r="B107" s="56" t="s">
        <v>174</v>
      </c>
      <c r="C107" s="48">
        <f t="shared" si="17"/>
        <v>382</v>
      </c>
      <c r="D107" s="48">
        <f t="shared" si="17"/>
        <v>425</v>
      </c>
      <c r="E107" s="48">
        <f t="shared" si="17"/>
        <v>407</v>
      </c>
      <c r="F107" s="48">
        <f t="shared" si="17"/>
        <v>392</v>
      </c>
      <c r="G107" s="48">
        <f t="shared" si="17"/>
        <v>351</v>
      </c>
      <c r="H107" s="145">
        <f t="shared" si="18"/>
        <v>1957</v>
      </c>
      <c r="I107" s="145">
        <f t="shared" si="19"/>
        <v>391.4</v>
      </c>
      <c r="K107" s="56" t="s">
        <v>174</v>
      </c>
      <c r="L107" s="48">
        <f t="shared" si="16"/>
        <v>62</v>
      </c>
    </row>
    <row r="108" spans="2:12" x14ac:dyDescent="0.2">
      <c r="B108" s="56" t="s">
        <v>175</v>
      </c>
      <c r="C108" s="46">
        <f t="shared" si="17"/>
        <v>598</v>
      </c>
      <c r="D108" s="46">
        <f t="shared" si="17"/>
        <v>650</v>
      </c>
      <c r="E108" s="46">
        <f t="shared" si="17"/>
        <v>612</v>
      </c>
      <c r="F108" s="46">
        <f t="shared" si="17"/>
        <v>573</v>
      </c>
      <c r="G108" s="46">
        <f t="shared" si="17"/>
        <v>595</v>
      </c>
      <c r="H108" s="144">
        <f t="shared" si="18"/>
        <v>3028</v>
      </c>
      <c r="I108" s="144">
        <f t="shared" si="19"/>
        <v>605.6</v>
      </c>
      <c r="K108" s="56" t="s">
        <v>175</v>
      </c>
      <c r="L108" s="46">
        <f t="shared" si="16"/>
        <v>91</v>
      </c>
    </row>
    <row r="109" spans="2:12" x14ac:dyDescent="0.2">
      <c r="B109" s="56" t="s">
        <v>176</v>
      </c>
      <c r="C109" s="48">
        <f t="shared" si="17"/>
        <v>536</v>
      </c>
      <c r="D109" s="48">
        <f t="shared" si="17"/>
        <v>541</v>
      </c>
      <c r="E109" s="48">
        <f t="shared" si="17"/>
        <v>549</v>
      </c>
      <c r="F109" s="48">
        <f t="shared" si="17"/>
        <v>500</v>
      </c>
      <c r="G109" s="48">
        <f t="shared" si="17"/>
        <v>527</v>
      </c>
      <c r="H109" s="145">
        <f t="shared" si="18"/>
        <v>2653</v>
      </c>
      <c r="I109" s="145">
        <f t="shared" si="19"/>
        <v>530.6</v>
      </c>
      <c r="K109" s="56" t="s">
        <v>176</v>
      </c>
      <c r="L109" s="48">
        <f t="shared" si="16"/>
        <v>101</v>
      </c>
    </row>
    <row r="110" spans="2:12" x14ac:dyDescent="0.2">
      <c r="B110" s="56" t="s">
        <v>177</v>
      </c>
      <c r="C110" s="48">
        <f t="shared" si="17"/>
        <v>490</v>
      </c>
      <c r="D110" s="48">
        <f t="shared" si="17"/>
        <v>494</v>
      </c>
      <c r="E110" s="48">
        <f t="shared" si="17"/>
        <v>490</v>
      </c>
      <c r="F110" s="48">
        <f t="shared" si="17"/>
        <v>436</v>
      </c>
      <c r="G110" s="48">
        <f t="shared" si="17"/>
        <v>457</v>
      </c>
      <c r="H110" s="145">
        <f t="shared" si="18"/>
        <v>2367</v>
      </c>
      <c r="I110" s="145">
        <f t="shared" si="19"/>
        <v>473.4</v>
      </c>
      <c r="K110" s="56" t="s">
        <v>177</v>
      </c>
      <c r="L110" s="48">
        <f t="shared" si="16"/>
        <v>140</v>
      </c>
    </row>
    <row r="111" spans="2:12" x14ac:dyDescent="0.2">
      <c r="B111" s="56" t="s">
        <v>178</v>
      </c>
      <c r="C111" s="46">
        <f t="shared" si="17"/>
        <v>520</v>
      </c>
      <c r="D111" s="46">
        <f t="shared" si="17"/>
        <v>545</v>
      </c>
      <c r="E111" s="46">
        <f t="shared" si="17"/>
        <v>622</v>
      </c>
      <c r="F111" s="46">
        <f t="shared" si="17"/>
        <v>565</v>
      </c>
      <c r="G111" s="46">
        <f t="shared" si="17"/>
        <v>528</v>
      </c>
      <c r="H111" s="144">
        <f t="shared" si="18"/>
        <v>2780</v>
      </c>
      <c r="I111" s="144">
        <f t="shared" si="19"/>
        <v>556</v>
      </c>
      <c r="K111" s="56" t="s">
        <v>178</v>
      </c>
      <c r="L111" s="46">
        <f t="shared" si="16"/>
        <v>111</v>
      </c>
    </row>
    <row r="112" spans="2:12" x14ac:dyDescent="0.2">
      <c r="B112" s="56" t="s">
        <v>179</v>
      </c>
      <c r="C112" s="48">
        <f t="shared" si="17"/>
        <v>612</v>
      </c>
      <c r="D112" s="48">
        <f t="shared" si="17"/>
        <v>564</v>
      </c>
      <c r="E112" s="48">
        <f t="shared" si="17"/>
        <v>644</v>
      </c>
      <c r="F112" s="48">
        <f t="shared" si="17"/>
        <v>570</v>
      </c>
      <c r="G112" s="48">
        <f t="shared" si="17"/>
        <v>621</v>
      </c>
      <c r="H112" s="145">
        <f t="shared" si="18"/>
        <v>3011</v>
      </c>
      <c r="I112" s="145">
        <f t="shared" si="19"/>
        <v>602.20000000000005</v>
      </c>
      <c r="K112" s="56" t="s">
        <v>179</v>
      </c>
      <c r="L112" s="48">
        <f t="shared" si="16"/>
        <v>87</v>
      </c>
    </row>
    <row r="113" spans="2:13" x14ac:dyDescent="0.2">
      <c r="B113" s="56" t="s">
        <v>180</v>
      </c>
      <c r="C113" s="46">
        <f t="shared" si="17"/>
        <v>564</v>
      </c>
      <c r="D113" s="46">
        <f t="shared" si="17"/>
        <v>583</v>
      </c>
      <c r="E113" s="46">
        <f t="shared" si="17"/>
        <v>603</v>
      </c>
      <c r="F113" s="46">
        <f t="shared" si="17"/>
        <v>597</v>
      </c>
      <c r="G113" s="46">
        <f t="shared" si="17"/>
        <v>589</v>
      </c>
      <c r="H113" s="144">
        <f t="shared" si="18"/>
        <v>2936</v>
      </c>
      <c r="I113" s="144">
        <f t="shared" si="19"/>
        <v>587.20000000000005</v>
      </c>
      <c r="K113" s="56" t="s">
        <v>180</v>
      </c>
      <c r="L113" s="46">
        <f t="shared" si="16"/>
        <v>143</v>
      </c>
    </row>
    <row r="114" spans="2:13" x14ac:dyDescent="0.2">
      <c r="B114" s="56" t="s">
        <v>181</v>
      </c>
      <c r="C114" s="48">
        <f t="shared" si="17"/>
        <v>628</v>
      </c>
      <c r="D114" s="48">
        <f t="shared" si="17"/>
        <v>664</v>
      </c>
      <c r="E114" s="48">
        <f t="shared" si="17"/>
        <v>687</v>
      </c>
      <c r="F114" s="48">
        <f t="shared" si="17"/>
        <v>623</v>
      </c>
      <c r="G114" s="48">
        <f t="shared" si="17"/>
        <v>652</v>
      </c>
      <c r="H114" s="145">
        <f t="shared" si="18"/>
        <v>3254</v>
      </c>
      <c r="I114" s="145">
        <f t="shared" si="19"/>
        <v>650.79999999999995</v>
      </c>
      <c r="K114" s="56" t="s">
        <v>181</v>
      </c>
      <c r="L114" s="48">
        <f t="shared" si="16"/>
        <v>170</v>
      </c>
    </row>
    <row r="115" spans="2:13" x14ac:dyDescent="0.2">
      <c r="B115" s="56" t="s">
        <v>182</v>
      </c>
      <c r="C115" s="46">
        <f t="shared" si="17"/>
        <v>730</v>
      </c>
      <c r="D115" s="46">
        <f t="shared" si="17"/>
        <v>681</v>
      </c>
      <c r="E115" s="46">
        <f t="shared" si="17"/>
        <v>794</v>
      </c>
      <c r="F115" s="46">
        <f t="shared" si="17"/>
        <v>703</v>
      </c>
      <c r="G115" s="46">
        <f t="shared" si="17"/>
        <v>632</v>
      </c>
      <c r="H115" s="144">
        <f t="shared" si="18"/>
        <v>3540</v>
      </c>
      <c r="I115" s="144">
        <f t="shared" si="19"/>
        <v>708</v>
      </c>
      <c r="K115" s="56" t="s">
        <v>182</v>
      </c>
      <c r="L115" s="46">
        <f t="shared" si="16"/>
        <v>196</v>
      </c>
    </row>
    <row r="116" spans="2:13" x14ac:dyDescent="0.2">
      <c r="B116" s="56" t="s">
        <v>183</v>
      </c>
      <c r="C116" s="48">
        <f t="shared" si="17"/>
        <v>798</v>
      </c>
      <c r="D116" s="48">
        <f t="shared" si="17"/>
        <v>833</v>
      </c>
      <c r="E116" s="48">
        <f t="shared" si="17"/>
        <v>879</v>
      </c>
      <c r="F116" s="48">
        <f t="shared" si="17"/>
        <v>904</v>
      </c>
      <c r="G116" s="48">
        <f t="shared" si="17"/>
        <v>856</v>
      </c>
      <c r="H116" s="145">
        <f t="shared" si="18"/>
        <v>4270</v>
      </c>
      <c r="I116" s="145">
        <f t="shared" si="19"/>
        <v>854</v>
      </c>
      <c r="K116" s="56" t="s">
        <v>183</v>
      </c>
      <c r="L116" s="48">
        <f t="shared" si="16"/>
        <v>183</v>
      </c>
    </row>
    <row r="117" spans="2:13" x14ac:dyDescent="0.2">
      <c r="B117" s="56" t="s">
        <v>184</v>
      </c>
      <c r="C117" s="46">
        <f t="shared" ref="C117:G123" si="20">C86+C55</f>
        <v>996</v>
      </c>
      <c r="D117" s="46">
        <f t="shared" si="20"/>
        <v>933</v>
      </c>
      <c r="E117" s="46">
        <f t="shared" si="20"/>
        <v>1065</v>
      </c>
      <c r="F117" s="46">
        <f t="shared" si="20"/>
        <v>992</v>
      </c>
      <c r="G117" s="46">
        <f t="shared" si="20"/>
        <v>951</v>
      </c>
      <c r="H117" s="144">
        <f t="shared" si="18"/>
        <v>4937</v>
      </c>
      <c r="I117" s="144">
        <f t="shared" si="19"/>
        <v>987.4</v>
      </c>
      <c r="K117" s="56" t="s">
        <v>184</v>
      </c>
      <c r="L117" s="46">
        <f t="shared" si="16"/>
        <v>201</v>
      </c>
    </row>
    <row r="118" spans="2:13" x14ac:dyDescent="0.2">
      <c r="B118" s="56" t="s">
        <v>185</v>
      </c>
      <c r="C118" s="48">
        <f t="shared" si="20"/>
        <v>875</v>
      </c>
      <c r="D118" s="48">
        <f t="shared" si="20"/>
        <v>856</v>
      </c>
      <c r="E118" s="48">
        <f t="shared" si="20"/>
        <v>1022</v>
      </c>
      <c r="F118" s="48">
        <f t="shared" si="20"/>
        <v>832</v>
      </c>
      <c r="G118" s="48">
        <f t="shared" si="20"/>
        <v>851</v>
      </c>
      <c r="H118" s="145">
        <f t="shared" si="18"/>
        <v>4436</v>
      </c>
      <c r="I118" s="145">
        <f t="shared" si="19"/>
        <v>887.2</v>
      </c>
      <c r="K118" s="56" t="s">
        <v>185</v>
      </c>
      <c r="L118" s="48">
        <f t="shared" si="16"/>
        <v>192</v>
      </c>
    </row>
    <row r="119" spans="2:13" x14ac:dyDescent="0.2">
      <c r="B119" s="56" t="s">
        <v>186</v>
      </c>
      <c r="C119" s="46">
        <f t="shared" si="20"/>
        <v>679</v>
      </c>
      <c r="D119" s="46">
        <f t="shared" si="20"/>
        <v>644</v>
      </c>
      <c r="E119" s="46">
        <f t="shared" si="20"/>
        <v>746</v>
      </c>
      <c r="F119" s="46">
        <f t="shared" si="20"/>
        <v>644</v>
      </c>
      <c r="G119" s="46">
        <f t="shared" si="20"/>
        <v>575</v>
      </c>
      <c r="H119" s="144">
        <f t="shared" si="18"/>
        <v>3288</v>
      </c>
      <c r="I119" s="144">
        <f t="shared" si="19"/>
        <v>657.6</v>
      </c>
      <c r="K119" s="56" t="s">
        <v>186</v>
      </c>
      <c r="L119" s="46">
        <f t="shared" si="16"/>
        <v>148</v>
      </c>
    </row>
    <row r="120" spans="2:13" x14ac:dyDescent="0.2">
      <c r="B120" s="56" t="s">
        <v>187</v>
      </c>
      <c r="C120" s="46">
        <f t="shared" si="20"/>
        <v>451</v>
      </c>
      <c r="D120" s="46">
        <f t="shared" si="20"/>
        <v>369</v>
      </c>
      <c r="E120" s="46">
        <f t="shared" si="20"/>
        <v>444</v>
      </c>
      <c r="F120" s="46">
        <f t="shared" si="20"/>
        <v>453</v>
      </c>
      <c r="G120" s="46">
        <f t="shared" si="20"/>
        <v>432</v>
      </c>
      <c r="H120" s="144">
        <f t="shared" si="18"/>
        <v>2149</v>
      </c>
      <c r="I120" s="144">
        <f t="shared" si="19"/>
        <v>429.8</v>
      </c>
      <c r="K120" s="56" t="s">
        <v>187</v>
      </c>
      <c r="L120" s="46">
        <f t="shared" si="16"/>
        <v>106</v>
      </c>
    </row>
    <row r="121" spans="2:13" x14ac:dyDescent="0.2">
      <c r="B121" s="56" t="s">
        <v>188</v>
      </c>
      <c r="C121" s="48">
        <f t="shared" si="20"/>
        <v>410</v>
      </c>
      <c r="D121" s="48">
        <f t="shared" si="20"/>
        <v>385</v>
      </c>
      <c r="E121" s="48">
        <f t="shared" si="20"/>
        <v>402</v>
      </c>
      <c r="F121" s="48">
        <f t="shared" si="20"/>
        <v>348</v>
      </c>
      <c r="G121" s="48">
        <f t="shared" si="20"/>
        <v>337</v>
      </c>
      <c r="H121" s="145">
        <f t="shared" si="18"/>
        <v>1882</v>
      </c>
      <c r="I121" s="145">
        <f t="shared" si="19"/>
        <v>376.4</v>
      </c>
      <c r="K121" s="56" t="s">
        <v>188</v>
      </c>
      <c r="L121" s="48">
        <f t="shared" si="16"/>
        <v>81</v>
      </c>
    </row>
    <row r="122" spans="2:13" x14ac:dyDescent="0.2">
      <c r="B122" s="56" t="s">
        <v>189</v>
      </c>
      <c r="C122" s="46">
        <f t="shared" si="20"/>
        <v>305</v>
      </c>
      <c r="D122" s="46">
        <f t="shared" si="20"/>
        <v>324</v>
      </c>
      <c r="E122" s="46">
        <f t="shared" si="20"/>
        <v>298</v>
      </c>
      <c r="F122" s="46">
        <f t="shared" si="20"/>
        <v>365</v>
      </c>
      <c r="G122" s="46">
        <f t="shared" si="20"/>
        <v>299</v>
      </c>
      <c r="H122" s="144">
        <f t="shared" si="18"/>
        <v>1591</v>
      </c>
      <c r="I122" s="144">
        <f t="shared" si="19"/>
        <v>318.2</v>
      </c>
      <c r="K122" s="56" t="s">
        <v>189</v>
      </c>
      <c r="L122" s="46">
        <f t="shared" si="16"/>
        <v>65</v>
      </c>
    </row>
    <row r="123" spans="2:13" x14ac:dyDescent="0.2">
      <c r="B123" s="56" t="s">
        <v>190</v>
      </c>
      <c r="C123" s="48">
        <f t="shared" si="20"/>
        <v>221</v>
      </c>
      <c r="D123" s="48">
        <f t="shared" si="20"/>
        <v>234</v>
      </c>
      <c r="E123" s="48">
        <f t="shared" si="20"/>
        <v>252</v>
      </c>
      <c r="F123" s="48">
        <f t="shared" si="20"/>
        <v>301</v>
      </c>
      <c r="G123" s="48">
        <f t="shared" si="20"/>
        <v>297</v>
      </c>
      <c r="H123" s="145">
        <f t="shared" si="18"/>
        <v>1305</v>
      </c>
      <c r="I123" s="145">
        <f t="shared" si="19"/>
        <v>261</v>
      </c>
      <c r="K123" s="56" t="s">
        <v>190</v>
      </c>
      <c r="L123" s="48">
        <f t="shared" si="16"/>
        <v>80</v>
      </c>
    </row>
    <row r="124" spans="2:13" x14ac:dyDescent="0.2">
      <c r="B124" s="146" t="s">
        <v>110</v>
      </c>
      <c r="C124" s="147">
        <f>SUM(C100:C123)</f>
        <v>10826</v>
      </c>
      <c r="D124" s="147">
        <f t="shared" ref="D124:H124" si="21">SUM(D100:D123)</f>
        <v>10721</v>
      </c>
      <c r="E124" s="147">
        <f t="shared" si="21"/>
        <v>11786</v>
      </c>
      <c r="F124" s="147">
        <f t="shared" si="21"/>
        <v>10909</v>
      </c>
      <c r="G124" s="147">
        <f t="shared" si="21"/>
        <v>10780</v>
      </c>
      <c r="H124" s="147">
        <f t="shared" si="21"/>
        <v>55022</v>
      </c>
      <c r="I124" s="148">
        <f t="shared" si="19"/>
        <v>11004.4</v>
      </c>
      <c r="J124" s="157"/>
      <c r="K124" s="146" t="s">
        <v>110</v>
      </c>
      <c r="L124" s="147">
        <f t="shared" si="16"/>
        <v>2425</v>
      </c>
      <c r="M124" s="149">
        <f>L124/I124-1</f>
        <v>-0.77963360110501256</v>
      </c>
    </row>
    <row r="128" spans="2:13" x14ac:dyDescent="0.2">
      <c r="B128" s="151" t="s">
        <v>193</v>
      </c>
      <c r="C128" s="45"/>
      <c r="D128" s="45"/>
      <c r="E128" s="45"/>
      <c r="F128" s="45"/>
      <c r="G128" s="45"/>
      <c r="H128" s="45"/>
      <c r="I128" s="45"/>
    </row>
    <row r="129" spans="2:12" x14ac:dyDescent="0.2">
      <c r="B129" s="45"/>
      <c r="C129" s="45"/>
      <c r="D129" s="45"/>
      <c r="E129" s="45"/>
      <c r="F129" s="45"/>
      <c r="G129" s="45"/>
      <c r="H129" s="45"/>
      <c r="I129" s="45"/>
    </row>
    <row r="130" spans="2:12" x14ac:dyDescent="0.2">
      <c r="B130" s="140"/>
      <c r="C130" s="141">
        <v>2015</v>
      </c>
      <c r="D130" s="141">
        <v>2016</v>
      </c>
      <c r="E130" s="141">
        <v>2017</v>
      </c>
      <c r="F130" s="141">
        <v>2018</v>
      </c>
      <c r="G130" s="141">
        <v>2019</v>
      </c>
      <c r="H130" s="142" t="s">
        <v>79</v>
      </c>
      <c r="K130" s="140"/>
      <c r="L130" s="143">
        <v>2020</v>
      </c>
    </row>
    <row r="131" spans="2:12" x14ac:dyDescent="0.2">
      <c r="B131" s="56" t="s">
        <v>167</v>
      </c>
      <c r="C131" s="158">
        <f>C100/C6*100</f>
        <v>139.0625</v>
      </c>
      <c r="D131" s="158">
        <f t="shared" ref="D131:H131" si="22">D100/D6*100</f>
        <v>136.2962962962963</v>
      </c>
      <c r="E131" s="158">
        <f t="shared" si="22"/>
        <v>136.36363636363635</v>
      </c>
      <c r="F131" s="158">
        <f t="shared" si="22"/>
        <v>151.90839694656489</v>
      </c>
      <c r="G131" s="158">
        <f t="shared" si="22"/>
        <v>149.33333333333334</v>
      </c>
      <c r="H131" s="158">
        <f t="shared" si="22"/>
        <v>142.45416078984485</v>
      </c>
      <c r="K131" s="56" t="s">
        <v>167</v>
      </c>
      <c r="L131" s="158">
        <f t="shared" ref="L131:L155" si="23">L100/L6*100</f>
        <v>130</v>
      </c>
    </row>
    <row r="132" spans="2:12" x14ac:dyDescent="0.2">
      <c r="B132" s="56" t="s">
        <v>168</v>
      </c>
      <c r="C132" s="159">
        <f t="shared" ref="C132:H147" si="24">C101/C7*100</f>
        <v>139.82300884955751</v>
      </c>
      <c r="D132" s="159">
        <f t="shared" si="24"/>
        <v>149</v>
      </c>
      <c r="E132" s="159">
        <f t="shared" si="24"/>
        <v>146.25850340136054</v>
      </c>
      <c r="F132" s="159">
        <f t="shared" si="24"/>
        <v>153.38983050847457</v>
      </c>
      <c r="G132" s="159">
        <f t="shared" si="24"/>
        <v>141.74757281553397</v>
      </c>
      <c r="H132" s="160">
        <f t="shared" si="24"/>
        <v>146.12736660929434</v>
      </c>
      <c r="K132" s="56" t="s">
        <v>168</v>
      </c>
      <c r="L132" s="159">
        <f t="shared" si="23"/>
        <v>134.28571428571428</v>
      </c>
    </row>
    <row r="133" spans="2:12" x14ac:dyDescent="0.2">
      <c r="B133" s="56" t="s">
        <v>169</v>
      </c>
      <c r="C133" s="158">
        <f t="shared" si="24"/>
        <v>153.84615384615387</v>
      </c>
      <c r="D133" s="158">
        <f t="shared" si="24"/>
        <v>140</v>
      </c>
      <c r="E133" s="158">
        <f t="shared" si="24"/>
        <v>142.70833333333331</v>
      </c>
      <c r="F133" s="158">
        <f t="shared" si="24"/>
        <v>143.95604395604394</v>
      </c>
      <c r="G133" s="158">
        <f t="shared" si="24"/>
        <v>145.63106796116506</v>
      </c>
      <c r="H133" s="161">
        <f t="shared" si="24"/>
        <v>145.03311258278146</v>
      </c>
      <c r="K133" s="56" t="s">
        <v>169</v>
      </c>
      <c r="L133" s="158">
        <f t="shared" si="23"/>
        <v>160.71428571428572</v>
      </c>
    </row>
    <row r="134" spans="2:12" x14ac:dyDescent="0.2">
      <c r="B134" s="56" t="s">
        <v>170</v>
      </c>
      <c r="C134" s="159">
        <f t="shared" si="24"/>
        <v>142.85714285714286</v>
      </c>
      <c r="D134" s="159">
        <f t="shared" si="24"/>
        <v>125.92592592592592</v>
      </c>
      <c r="E134" s="159">
        <f t="shared" si="24"/>
        <v>139.18918918918919</v>
      </c>
      <c r="F134" s="159">
        <f t="shared" si="24"/>
        <v>151.28205128205127</v>
      </c>
      <c r="G134" s="159">
        <f t="shared" si="24"/>
        <v>157.89473684210526</v>
      </c>
      <c r="H134" s="160">
        <f t="shared" si="24"/>
        <v>143.96984924623115</v>
      </c>
      <c r="K134" s="56" t="s">
        <v>170</v>
      </c>
      <c r="L134" s="159">
        <f t="shared" si="23"/>
        <v>116.66666666666667</v>
      </c>
    </row>
    <row r="135" spans="2:12" x14ac:dyDescent="0.2">
      <c r="B135" s="56" t="s">
        <v>171</v>
      </c>
      <c r="C135" s="158">
        <f t="shared" si="24"/>
        <v>143.52941176470588</v>
      </c>
      <c r="D135" s="158">
        <f t="shared" si="24"/>
        <v>145.33333333333334</v>
      </c>
      <c r="E135" s="158">
        <f t="shared" si="24"/>
        <v>153.92156862745099</v>
      </c>
      <c r="F135" s="158">
        <f t="shared" si="24"/>
        <v>135.95505617977528</v>
      </c>
      <c r="G135" s="158">
        <f t="shared" si="24"/>
        <v>145.45454545454547</v>
      </c>
      <c r="H135" s="161">
        <f t="shared" si="24"/>
        <v>145.11111111111111</v>
      </c>
      <c r="K135" s="56" t="s">
        <v>171</v>
      </c>
      <c r="L135" s="158">
        <f t="shared" si="23"/>
        <v>137.03703703703704</v>
      </c>
    </row>
    <row r="136" spans="2:12" x14ac:dyDescent="0.2">
      <c r="B136" s="56" t="s">
        <v>172</v>
      </c>
      <c r="C136" s="159">
        <f t="shared" si="24"/>
        <v>143.75</v>
      </c>
      <c r="D136" s="159">
        <f t="shared" si="24"/>
        <v>136.84210526315789</v>
      </c>
      <c r="E136" s="159">
        <f t="shared" si="24"/>
        <v>139.86013986013987</v>
      </c>
      <c r="F136" s="159">
        <f t="shared" si="24"/>
        <v>125.83333333333333</v>
      </c>
      <c r="G136" s="159">
        <f t="shared" si="24"/>
        <v>140</v>
      </c>
      <c r="H136" s="160">
        <f t="shared" si="24"/>
        <v>137.31092436974791</v>
      </c>
      <c r="K136" s="56" t="s">
        <v>172</v>
      </c>
      <c r="L136" s="159">
        <f t="shared" si="23"/>
        <v>115.15151515151516</v>
      </c>
    </row>
    <row r="137" spans="2:12" x14ac:dyDescent="0.2">
      <c r="B137" s="56" t="s">
        <v>173</v>
      </c>
      <c r="C137" s="158">
        <f t="shared" si="24"/>
        <v>128.85906040268455</v>
      </c>
      <c r="D137" s="158">
        <f t="shared" si="24"/>
        <v>134.43708609271522</v>
      </c>
      <c r="E137" s="158">
        <f t="shared" si="24"/>
        <v>137.05882352941177</v>
      </c>
      <c r="F137" s="158">
        <f t="shared" si="24"/>
        <v>140</v>
      </c>
      <c r="G137" s="158">
        <f t="shared" si="24"/>
        <v>141.76470588235296</v>
      </c>
      <c r="H137" s="161">
        <f t="shared" si="24"/>
        <v>136.58227848101265</v>
      </c>
      <c r="K137" s="56" t="s">
        <v>173</v>
      </c>
      <c r="L137" s="158">
        <f t="shared" si="23"/>
        <v>117.14285714285715</v>
      </c>
    </row>
    <row r="138" spans="2:12" x14ac:dyDescent="0.2">
      <c r="B138" s="56" t="s">
        <v>174</v>
      </c>
      <c r="C138" s="159">
        <f t="shared" si="24"/>
        <v>126.07260726072607</v>
      </c>
      <c r="D138" s="159">
        <f t="shared" si="24"/>
        <v>128.39879154078551</v>
      </c>
      <c r="E138" s="159">
        <f t="shared" si="24"/>
        <v>129.20634920634922</v>
      </c>
      <c r="F138" s="159">
        <f t="shared" si="24"/>
        <v>129.37293729372936</v>
      </c>
      <c r="G138" s="159">
        <f t="shared" si="24"/>
        <v>120.61855670103093</v>
      </c>
      <c r="H138" s="160">
        <f t="shared" si="24"/>
        <v>126.83084899546337</v>
      </c>
      <c r="K138" s="56" t="s">
        <v>174</v>
      </c>
      <c r="L138" s="159">
        <f t="shared" si="23"/>
        <v>116.98113207547169</v>
      </c>
    </row>
    <row r="139" spans="2:12" x14ac:dyDescent="0.2">
      <c r="B139" s="56" t="s">
        <v>175</v>
      </c>
      <c r="C139" s="158">
        <f t="shared" si="24"/>
        <v>126.42706131078225</v>
      </c>
      <c r="D139" s="158">
        <f t="shared" si="24"/>
        <v>126.953125</v>
      </c>
      <c r="E139" s="158">
        <f t="shared" si="24"/>
        <v>124.89795918367348</v>
      </c>
      <c r="F139" s="158">
        <f t="shared" si="24"/>
        <v>123.2258064516129</v>
      </c>
      <c r="G139" s="158">
        <f t="shared" si="24"/>
        <v>119</v>
      </c>
      <c r="H139" s="161">
        <f t="shared" si="24"/>
        <v>124.09836065573769</v>
      </c>
      <c r="K139" s="56" t="s">
        <v>175</v>
      </c>
      <c r="L139" s="158">
        <f t="shared" si="23"/>
        <v>112.34567901234568</v>
      </c>
    </row>
    <row r="140" spans="2:12" x14ac:dyDescent="0.2">
      <c r="B140" s="56" t="s">
        <v>176</v>
      </c>
      <c r="C140" s="159">
        <f t="shared" si="24"/>
        <v>123.2183908045977</v>
      </c>
      <c r="D140" s="159">
        <f t="shared" si="24"/>
        <v>122.12189616252822</v>
      </c>
      <c r="E140" s="159">
        <f t="shared" si="24"/>
        <v>122.54464285714286</v>
      </c>
      <c r="F140" s="159">
        <f t="shared" si="24"/>
        <v>124.06947890818859</v>
      </c>
      <c r="G140" s="159">
        <f t="shared" si="24"/>
        <v>119.50113378684807</v>
      </c>
      <c r="H140" s="160">
        <f t="shared" si="24"/>
        <v>122.25806451612904</v>
      </c>
      <c r="K140" s="56" t="s">
        <v>176</v>
      </c>
      <c r="L140" s="159">
        <f t="shared" si="23"/>
        <v>112.22222222222223</v>
      </c>
    </row>
    <row r="141" spans="2:12" x14ac:dyDescent="0.2">
      <c r="B141" s="56" t="s">
        <v>177</v>
      </c>
      <c r="C141" s="159">
        <f t="shared" si="24"/>
        <v>125.31969309462916</v>
      </c>
      <c r="D141" s="159">
        <f t="shared" si="24"/>
        <v>123.80952380952381</v>
      </c>
      <c r="E141" s="159">
        <f t="shared" si="24"/>
        <v>122.19451371571073</v>
      </c>
      <c r="F141" s="159">
        <f t="shared" si="24"/>
        <v>123.51274787535411</v>
      </c>
      <c r="G141" s="159">
        <f t="shared" si="24"/>
        <v>125.89531680440771</v>
      </c>
      <c r="H141" s="160">
        <f t="shared" si="24"/>
        <v>124.12165705296276</v>
      </c>
      <c r="K141" s="56" t="s">
        <v>177</v>
      </c>
      <c r="L141" s="159">
        <f t="shared" si="23"/>
        <v>122.80701754385966</v>
      </c>
    </row>
    <row r="142" spans="2:12" x14ac:dyDescent="0.2">
      <c r="B142" s="56" t="s">
        <v>178</v>
      </c>
      <c r="C142" s="158">
        <f t="shared" si="24"/>
        <v>125.30120481927712</v>
      </c>
      <c r="D142" s="158">
        <f t="shared" si="24"/>
        <v>131.00961538461539</v>
      </c>
      <c r="E142" s="158">
        <f t="shared" si="24"/>
        <v>125.15090543259558</v>
      </c>
      <c r="F142" s="158">
        <f t="shared" si="24"/>
        <v>128.40909090909091</v>
      </c>
      <c r="G142" s="158">
        <f t="shared" si="24"/>
        <v>125.41567695961994</v>
      </c>
      <c r="H142" s="161">
        <f t="shared" si="24"/>
        <v>126.99862951119232</v>
      </c>
      <c r="K142" s="56" t="s">
        <v>178</v>
      </c>
      <c r="L142" s="158">
        <f t="shared" si="23"/>
        <v>109.9009900990099</v>
      </c>
    </row>
    <row r="143" spans="2:12" x14ac:dyDescent="0.2">
      <c r="B143" s="56" t="s">
        <v>179</v>
      </c>
      <c r="C143" s="159">
        <f t="shared" si="24"/>
        <v>125.92592592592592</v>
      </c>
      <c r="D143" s="159">
        <f t="shared" si="24"/>
        <v>127.60180995475112</v>
      </c>
      <c r="E143" s="159">
        <f t="shared" si="24"/>
        <v>127.27272727272727</v>
      </c>
      <c r="F143" s="159">
        <f t="shared" si="24"/>
        <v>129.25170068027211</v>
      </c>
      <c r="G143" s="159">
        <f t="shared" si="24"/>
        <v>131.01265822784811</v>
      </c>
      <c r="H143" s="160">
        <f t="shared" si="24"/>
        <v>128.18220519369945</v>
      </c>
      <c r="K143" s="56" t="s">
        <v>179</v>
      </c>
      <c r="L143" s="159">
        <f t="shared" si="23"/>
        <v>110.12658227848102</v>
      </c>
    </row>
    <row r="144" spans="2:12" x14ac:dyDescent="0.2">
      <c r="B144" s="56" t="s">
        <v>180</v>
      </c>
      <c r="C144" s="158">
        <f t="shared" si="24"/>
        <v>128.18181818181819</v>
      </c>
      <c r="D144" s="158">
        <f t="shared" si="24"/>
        <v>130.71748878923768</v>
      </c>
      <c r="E144" s="158">
        <f t="shared" si="24"/>
        <v>130.23758099352051</v>
      </c>
      <c r="F144" s="158">
        <f t="shared" si="24"/>
        <v>125.42016806722688</v>
      </c>
      <c r="G144" s="158">
        <f t="shared" si="24"/>
        <v>128.88402625820569</v>
      </c>
      <c r="H144" s="161">
        <f t="shared" si="24"/>
        <v>128.65907099035934</v>
      </c>
      <c r="K144" s="56" t="s">
        <v>180</v>
      </c>
      <c r="L144" s="158">
        <f t="shared" si="23"/>
        <v>123.27586206896552</v>
      </c>
    </row>
    <row r="145" spans="2:12" x14ac:dyDescent="0.2">
      <c r="B145" s="56" t="s">
        <v>181</v>
      </c>
      <c r="C145" s="159">
        <f t="shared" si="24"/>
        <v>131.10647181628391</v>
      </c>
      <c r="D145" s="159">
        <f t="shared" si="24"/>
        <v>130.96646942800788</v>
      </c>
      <c r="E145" s="159">
        <f t="shared" si="24"/>
        <v>132.11538461538461</v>
      </c>
      <c r="F145" s="159">
        <f t="shared" si="24"/>
        <v>137.22466960352421</v>
      </c>
      <c r="G145" s="159">
        <f t="shared" si="24"/>
        <v>129.10891089108912</v>
      </c>
      <c r="H145" s="160">
        <f t="shared" si="24"/>
        <v>132.00811359026369</v>
      </c>
      <c r="K145" s="56" t="s">
        <v>181</v>
      </c>
      <c r="L145" s="159">
        <f t="shared" si="23"/>
        <v>121.42857142857142</v>
      </c>
    </row>
    <row r="146" spans="2:12" x14ac:dyDescent="0.2">
      <c r="B146" s="56" t="s">
        <v>182</v>
      </c>
      <c r="C146" s="158">
        <f t="shared" si="24"/>
        <v>132.72727272727275</v>
      </c>
      <c r="D146" s="158">
        <f t="shared" si="24"/>
        <v>131.46718146718146</v>
      </c>
      <c r="E146" s="158">
        <f t="shared" si="24"/>
        <v>131.89368770764119</v>
      </c>
      <c r="F146" s="158">
        <f t="shared" si="24"/>
        <v>134.16030534351145</v>
      </c>
      <c r="G146" s="158">
        <f t="shared" si="24"/>
        <v>128.19472616632862</v>
      </c>
      <c r="H146" s="161">
        <f t="shared" si="24"/>
        <v>131.74544101228136</v>
      </c>
      <c r="K146" s="56" t="s">
        <v>182</v>
      </c>
      <c r="L146" s="158">
        <f t="shared" si="23"/>
        <v>124.84076433121018</v>
      </c>
    </row>
    <row r="147" spans="2:12" x14ac:dyDescent="0.2">
      <c r="B147" s="56" t="s">
        <v>183</v>
      </c>
      <c r="C147" s="159">
        <f t="shared" si="24"/>
        <v>135.0253807106599</v>
      </c>
      <c r="D147" s="159">
        <f t="shared" si="24"/>
        <v>129.14728682170542</v>
      </c>
      <c r="E147" s="159">
        <f t="shared" si="24"/>
        <v>130.22222222222223</v>
      </c>
      <c r="F147" s="159">
        <f t="shared" si="24"/>
        <v>135.93984962406017</v>
      </c>
      <c r="G147" s="159">
        <f t="shared" si="24"/>
        <v>133.54134165366617</v>
      </c>
      <c r="H147" s="160">
        <f t="shared" si="24"/>
        <v>132.73235934100094</v>
      </c>
      <c r="K147" s="56" t="s">
        <v>183</v>
      </c>
      <c r="L147" s="159">
        <f t="shared" si="23"/>
        <v>118.83116883116882</v>
      </c>
    </row>
    <row r="148" spans="2:12" x14ac:dyDescent="0.2">
      <c r="B148" s="56" t="s">
        <v>184</v>
      </c>
      <c r="C148" s="158">
        <f t="shared" ref="C148:H155" si="25">C117/C23*100</f>
        <v>131.57199471598415</v>
      </c>
      <c r="D148" s="158">
        <f t="shared" si="25"/>
        <v>129.04564315352698</v>
      </c>
      <c r="E148" s="158">
        <f t="shared" si="25"/>
        <v>128.31325301204819</v>
      </c>
      <c r="F148" s="158">
        <f t="shared" si="25"/>
        <v>130.69828722002634</v>
      </c>
      <c r="G148" s="158">
        <f t="shared" si="25"/>
        <v>131.53526970954357</v>
      </c>
      <c r="H148" s="161">
        <f t="shared" si="25"/>
        <v>130.19514767932489</v>
      </c>
      <c r="K148" s="56" t="s">
        <v>184</v>
      </c>
      <c r="L148" s="158">
        <f t="shared" si="23"/>
        <v>125.62500000000001</v>
      </c>
    </row>
    <row r="149" spans="2:12" x14ac:dyDescent="0.2">
      <c r="B149" s="56" t="s">
        <v>185</v>
      </c>
      <c r="C149" s="159">
        <f t="shared" si="25"/>
        <v>129.82195845697328</v>
      </c>
      <c r="D149" s="159">
        <f t="shared" si="25"/>
        <v>135.44303797468353</v>
      </c>
      <c r="E149" s="159">
        <f t="shared" si="25"/>
        <v>130.19108280254775</v>
      </c>
      <c r="F149" s="159">
        <f t="shared" si="25"/>
        <v>134.62783171521036</v>
      </c>
      <c r="G149" s="159">
        <f t="shared" si="25"/>
        <v>130.92307692307691</v>
      </c>
      <c r="H149" s="160">
        <f t="shared" si="25"/>
        <v>132.06311402203036</v>
      </c>
      <c r="K149" s="56" t="s">
        <v>185</v>
      </c>
      <c r="L149" s="159">
        <f t="shared" si="23"/>
        <v>122.29299363057325</v>
      </c>
    </row>
    <row r="150" spans="2:12" x14ac:dyDescent="0.2">
      <c r="B150" s="56" t="s">
        <v>186</v>
      </c>
      <c r="C150" s="158">
        <f t="shared" si="25"/>
        <v>131.58914728682169</v>
      </c>
      <c r="D150" s="158">
        <f t="shared" si="25"/>
        <v>134.16666666666666</v>
      </c>
      <c r="E150" s="158">
        <f t="shared" si="25"/>
        <v>133.21428571428569</v>
      </c>
      <c r="F150" s="158">
        <f t="shared" si="25"/>
        <v>130.36437246963564</v>
      </c>
      <c r="G150" s="158">
        <f t="shared" si="25"/>
        <v>128.92376681614351</v>
      </c>
      <c r="H150" s="161">
        <f t="shared" si="25"/>
        <v>131.73076923076923</v>
      </c>
      <c r="K150" s="56" t="s">
        <v>186</v>
      </c>
      <c r="L150" s="158">
        <f t="shared" si="23"/>
        <v>124.36974789915966</v>
      </c>
    </row>
    <row r="151" spans="2:12" x14ac:dyDescent="0.2">
      <c r="B151" s="56" t="s">
        <v>187</v>
      </c>
      <c r="C151" s="158">
        <f t="shared" si="25"/>
        <v>130.34682080924856</v>
      </c>
      <c r="D151" s="158">
        <f t="shared" si="25"/>
        <v>127.68166089965398</v>
      </c>
      <c r="E151" s="158">
        <f t="shared" si="25"/>
        <v>125.42372881355932</v>
      </c>
      <c r="F151" s="158">
        <f t="shared" si="25"/>
        <v>131.68604651162789</v>
      </c>
      <c r="G151" s="158">
        <f t="shared" si="25"/>
        <v>124.85549132947978</v>
      </c>
      <c r="H151" s="161">
        <f t="shared" si="25"/>
        <v>127.99285288862418</v>
      </c>
      <c r="K151" s="56" t="s">
        <v>187</v>
      </c>
      <c r="L151" s="158">
        <f t="shared" si="23"/>
        <v>121.83908045977012</v>
      </c>
    </row>
    <row r="152" spans="2:12" x14ac:dyDescent="0.2">
      <c r="B152" s="56" t="s">
        <v>188</v>
      </c>
      <c r="C152" s="159">
        <f t="shared" si="25"/>
        <v>142.36111111111111</v>
      </c>
      <c r="D152" s="159">
        <f t="shared" si="25"/>
        <v>142.06642066420665</v>
      </c>
      <c r="E152" s="159">
        <f t="shared" si="25"/>
        <v>130.51948051948051</v>
      </c>
      <c r="F152" s="159">
        <f t="shared" si="25"/>
        <v>129.36802973977694</v>
      </c>
      <c r="G152" s="159">
        <f t="shared" si="25"/>
        <v>137.55102040816328</v>
      </c>
      <c r="H152" s="160">
        <f t="shared" si="25"/>
        <v>136.27805937726285</v>
      </c>
      <c r="K152" s="56" t="s">
        <v>188</v>
      </c>
      <c r="L152" s="159">
        <f t="shared" si="23"/>
        <v>114.08450704225352</v>
      </c>
    </row>
    <row r="153" spans="2:12" x14ac:dyDescent="0.2">
      <c r="B153" s="56" t="s">
        <v>189</v>
      </c>
      <c r="C153" s="158">
        <f t="shared" si="25"/>
        <v>136.77130044843048</v>
      </c>
      <c r="D153" s="158">
        <f t="shared" si="25"/>
        <v>139.05579399141629</v>
      </c>
      <c r="E153" s="158">
        <f t="shared" si="25"/>
        <v>131.85840707964601</v>
      </c>
      <c r="F153" s="158">
        <f t="shared" si="25"/>
        <v>152.08333333333331</v>
      </c>
      <c r="G153" s="158">
        <f t="shared" si="25"/>
        <v>142.38095238095238</v>
      </c>
      <c r="H153" s="161">
        <f t="shared" si="25"/>
        <v>140.54770318021201</v>
      </c>
      <c r="K153" s="56" t="s">
        <v>189</v>
      </c>
      <c r="L153" s="158">
        <f t="shared" si="23"/>
        <v>132.65306122448979</v>
      </c>
    </row>
    <row r="154" spans="2:12" x14ac:dyDescent="0.2">
      <c r="B154" s="56" t="s">
        <v>190</v>
      </c>
      <c r="C154" s="159">
        <f t="shared" si="25"/>
        <v>138.99371069182388</v>
      </c>
      <c r="D154" s="159">
        <f t="shared" si="25"/>
        <v>139.28571428571428</v>
      </c>
      <c r="E154" s="159">
        <f t="shared" si="25"/>
        <v>134.04255319148936</v>
      </c>
      <c r="F154" s="159">
        <f t="shared" si="25"/>
        <v>144.01913875598086</v>
      </c>
      <c r="G154" s="159">
        <f t="shared" si="25"/>
        <v>154.6875</v>
      </c>
      <c r="H154" s="160">
        <f t="shared" si="25"/>
        <v>142.46724890829694</v>
      </c>
      <c r="K154" s="56" t="s">
        <v>190</v>
      </c>
      <c r="L154" s="159">
        <f t="shared" si="23"/>
        <v>112.67605633802818</v>
      </c>
    </row>
    <row r="155" spans="2:12" x14ac:dyDescent="0.2">
      <c r="B155" s="146" t="s">
        <v>110</v>
      </c>
      <c r="C155" s="162">
        <f t="shared" si="25"/>
        <v>131.04950974458299</v>
      </c>
      <c r="D155" s="162">
        <f t="shared" si="25"/>
        <v>131.11165464106639</v>
      </c>
      <c r="E155" s="162">
        <f t="shared" si="25"/>
        <v>130.0165471594043</v>
      </c>
      <c r="F155" s="162">
        <f t="shared" si="25"/>
        <v>132.48724799611367</v>
      </c>
      <c r="G155" s="162">
        <f t="shared" si="25"/>
        <v>130.7776295038214</v>
      </c>
      <c r="H155" s="162">
        <f t="shared" si="25"/>
        <v>131.06717484516437</v>
      </c>
      <c r="J155" s="157"/>
      <c r="K155" s="146" t="s">
        <v>110</v>
      </c>
      <c r="L155" s="162">
        <f t="shared" si="23"/>
        <v>120.94763092269328</v>
      </c>
    </row>
    <row r="158" spans="2:12" x14ac:dyDescent="0.2">
      <c r="B158" s="151" t="s">
        <v>194</v>
      </c>
      <c r="C158" s="45"/>
      <c r="D158" s="45"/>
      <c r="E158" s="45"/>
      <c r="F158" s="45"/>
      <c r="G158" s="45"/>
      <c r="H158" s="45"/>
      <c r="I158" s="45"/>
    </row>
    <row r="159" spans="2:12" x14ac:dyDescent="0.2">
      <c r="B159" s="45"/>
      <c r="C159" s="45"/>
      <c r="D159" s="45"/>
      <c r="E159" s="45"/>
      <c r="F159" s="45"/>
      <c r="G159" s="45"/>
      <c r="H159" s="45"/>
      <c r="I159" s="45"/>
    </row>
    <row r="160" spans="2:12" x14ac:dyDescent="0.2">
      <c r="B160" s="140"/>
      <c r="C160" s="141">
        <v>2015</v>
      </c>
      <c r="D160" s="141">
        <v>2016</v>
      </c>
      <c r="E160" s="141">
        <v>2017</v>
      </c>
      <c r="F160" s="141">
        <v>2018</v>
      </c>
      <c r="G160" s="141">
        <v>2019</v>
      </c>
      <c r="H160" s="142" t="s">
        <v>79</v>
      </c>
      <c r="K160" s="140"/>
      <c r="L160" s="143">
        <v>2020</v>
      </c>
    </row>
    <row r="161" spans="2:12" x14ac:dyDescent="0.2">
      <c r="B161" s="56" t="s">
        <v>167</v>
      </c>
      <c r="C161" s="158">
        <f>C38/C6*100</f>
        <v>12.5</v>
      </c>
      <c r="D161" s="158">
        <f t="shared" ref="D161:H161" si="26">D38/D6*100</f>
        <v>5.9259259259259265</v>
      </c>
      <c r="E161" s="158">
        <f t="shared" si="26"/>
        <v>9.0909090909090917</v>
      </c>
      <c r="F161" s="158">
        <f t="shared" si="26"/>
        <v>4.5801526717557248</v>
      </c>
      <c r="G161" s="158">
        <f t="shared" si="26"/>
        <v>10.666666666666668</v>
      </c>
      <c r="H161" s="158">
        <f t="shared" si="26"/>
        <v>8.6036671368124118</v>
      </c>
      <c r="K161" s="56" t="s">
        <v>167</v>
      </c>
      <c r="L161" s="158">
        <f t="shared" ref="L161:L185" si="27">L38/L6*100</f>
        <v>26.666666666666668</v>
      </c>
    </row>
    <row r="162" spans="2:12" x14ac:dyDescent="0.2">
      <c r="B162" s="56" t="s">
        <v>168</v>
      </c>
      <c r="C162" s="159">
        <f t="shared" ref="C162:H177" si="28">C39/C7*100</f>
        <v>14.159292035398231</v>
      </c>
      <c r="D162" s="159">
        <f t="shared" si="28"/>
        <v>6</v>
      </c>
      <c r="E162" s="159">
        <f t="shared" si="28"/>
        <v>11.564625850340136</v>
      </c>
      <c r="F162" s="159">
        <f t="shared" si="28"/>
        <v>14.40677966101695</v>
      </c>
      <c r="G162" s="159">
        <f t="shared" si="28"/>
        <v>5.825242718446602</v>
      </c>
      <c r="H162" s="160">
        <f t="shared" si="28"/>
        <v>10.671256454388985</v>
      </c>
      <c r="K162" s="56" t="s">
        <v>168</v>
      </c>
      <c r="L162" s="159">
        <f t="shared" si="27"/>
        <v>17.142857142857142</v>
      </c>
    </row>
    <row r="163" spans="2:12" x14ac:dyDescent="0.2">
      <c r="B163" s="56" t="s">
        <v>169</v>
      </c>
      <c r="C163" s="158">
        <f t="shared" si="28"/>
        <v>19.230769230769234</v>
      </c>
      <c r="D163" s="158">
        <f t="shared" si="28"/>
        <v>5.8823529411764701</v>
      </c>
      <c r="E163" s="158">
        <f t="shared" si="28"/>
        <v>9.375</v>
      </c>
      <c r="F163" s="158">
        <f t="shared" si="28"/>
        <v>16.483516483516482</v>
      </c>
      <c r="G163" s="158">
        <f t="shared" si="28"/>
        <v>12.621359223300971</v>
      </c>
      <c r="H163" s="161">
        <f t="shared" si="28"/>
        <v>12.582781456953644</v>
      </c>
      <c r="K163" s="56" t="s">
        <v>169</v>
      </c>
      <c r="L163" s="158">
        <f t="shared" si="27"/>
        <v>14.285714285714285</v>
      </c>
    </row>
    <row r="164" spans="2:12" x14ac:dyDescent="0.2">
      <c r="B164" s="56" t="s">
        <v>170</v>
      </c>
      <c r="C164" s="159">
        <f t="shared" si="28"/>
        <v>18.571428571428573</v>
      </c>
      <c r="D164" s="159">
        <f t="shared" si="28"/>
        <v>19.753086419753085</v>
      </c>
      <c r="E164" s="159">
        <f t="shared" si="28"/>
        <v>14.864864864864865</v>
      </c>
      <c r="F164" s="159">
        <f t="shared" si="28"/>
        <v>11.538461538461538</v>
      </c>
      <c r="G164" s="159">
        <f t="shared" si="28"/>
        <v>15.789473684210526</v>
      </c>
      <c r="H164" s="160">
        <f t="shared" si="28"/>
        <v>16.08040201005025</v>
      </c>
      <c r="K164" s="56" t="s">
        <v>170</v>
      </c>
      <c r="L164" s="159">
        <f t="shared" si="27"/>
        <v>16.666666666666664</v>
      </c>
    </row>
    <row r="165" spans="2:12" x14ac:dyDescent="0.2">
      <c r="B165" s="56" t="s">
        <v>171</v>
      </c>
      <c r="C165" s="158">
        <f t="shared" si="28"/>
        <v>7.0588235294117645</v>
      </c>
      <c r="D165" s="158">
        <f t="shared" si="28"/>
        <v>18.666666666666668</v>
      </c>
      <c r="E165" s="158">
        <f t="shared" si="28"/>
        <v>8.8235294117647065</v>
      </c>
      <c r="F165" s="158">
        <f t="shared" si="28"/>
        <v>7.8651685393258424</v>
      </c>
      <c r="G165" s="158">
        <f t="shared" si="28"/>
        <v>12.121212121212121</v>
      </c>
      <c r="H165" s="161">
        <f t="shared" si="28"/>
        <v>10.666666666666668</v>
      </c>
      <c r="K165" s="56" t="s">
        <v>171</v>
      </c>
      <c r="L165" s="158">
        <f t="shared" si="27"/>
        <v>11.111111111111111</v>
      </c>
    </row>
    <row r="166" spans="2:12" x14ac:dyDescent="0.2">
      <c r="B166" s="56" t="s">
        <v>172</v>
      </c>
      <c r="C166" s="159">
        <f t="shared" si="28"/>
        <v>8.9285714285714288</v>
      </c>
      <c r="D166" s="159">
        <f t="shared" si="28"/>
        <v>12.631578947368421</v>
      </c>
      <c r="E166" s="159">
        <f t="shared" si="28"/>
        <v>13.986013986013987</v>
      </c>
      <c r="F166" s="159">
        <f t="shared" si="28"/>
        <v>7.5</v>
      </c>
      <c r="G166" s="159">
        <f t="shared" si="28"/>
        <v>13.600000000000001</v>
      </c>
      <c r="H166" s="160">
        <f t="shared" si="28"/>
        <v>11.428571428571429</v>
      </c>
      <c r="K166" s="56" t="s">
        <v>172</v>
      </c>
      <c r="L166" s="159">
        <f t="shared" si="27"/>
        <v>24.242424242424242</v>
      </c>
    </row>
    <row r="167" spans="2:12" x14ac:dyDescent="0.2">
      <c r="B167" s="56" t="s">
        <v>173</v>
      </c>
      <c r="C167" s="158">
        <f t="shared" si="28"/>
        <v>7.3825503355704702</v>
      </c>
      <c r="D167" s="158">
        <f t="shared" si="28"/>
        <v>9.2715231788079464</v>
      </c>
      <c r="E167" s="158">
        <f t="shared" si="28"/>
        <v>11.176470588235295</v>
      </c>
      <c r="F167" s="158">
        <f t="shared" si="28"/>
        <v>10</v>
      </c>
      <c r="G167" s="158">
        <f t="shared" si="28"/>
        <v>6.4705882352941186</v>
      </c>
      <c r="H167" s="161">
        <f t="shared" si="28"/>
        <v>8.8607594936708853</v>
      </c>
      <c r="K167" s="56" t="s">
        <v>173</v>
      </c>
      <c r="L167" s="158">
        <f t="shared" si="27"/>
        <v>8.5714285714285712</v>
      </c>
    </row>
    <row r="168" spans="2:12" x14ac:dyDescent="0.2">
      <c r="B168" s="56" t="s">
        <v>174</v>
      </c>
      <c r="C168" s="159">
        <f t="shared" si="28"/>
        <v>6.9306930693069315</v>
      </c>
      <c r="D168" s="159">
        <f t="shared" si="28"/>
        <v>5.7401812688821749</v>
      </c>
      <c r="E168" s="159">
        <f t="shared" si="28"/>
        <v>6.3492063492063489</v>
      </c>
      <c r="F168" s="159">
        <f t="shared" si="28"/>
        <v>6.2706270627062706</v>
      </c>
      <c r="G168" s="159">
        <f t="shared" si="28"/>
        <v>5.8419243986254292</v>
      </c>
      <c r="H168" s="160">
        <f t="shared" si="28"/>
        <v>6.2216461438755672</v>
      </c>
      <c r="K168" s="56" t="s">
        <v>174</v>
      </c>
      <c r="L168" s="159">
        <f t="shared" si="27"/>
        <v>16.981132075471699</v>
      </c>
    </row>
    <row r="169" spans="2:12" x14ac:dyDescent="0.2">
      <c r="B169" s="56" t="s">
        <v>175</v>
      </c>
      <c r="C169" s="158">
        <f t="shared" si="28"/>
        <v>4.439746300211417</v>
      </c>
      <c r="D169" s="158">
        <f t="shared" si="28"/>
        <v>4.296875</v>
      </c>
      <c r="E169" s="158">
        <f t="shared" si="28"/>
        <v>4.6938775510204085</v>
      </c>
      <c r="F169" s="158">
        <f t="shared" si="28"/>
        <v>4.086021505376344</v>
      </c>
      <c r="G169" s="158">
        <f t="shared" si="28"/>
        <v>4.8</v>
      </c>
      <c r="H169" s="161">
        <f t="shared" si="28"/>
        <v>4.4672131147540988</v>
      </c>
      <c r="K169" s="56" t="s">
        <v>175</v>
      </c>
      <c r="L169" s="158">
        <f t="shared" si="27"/>
        <v>7.4074074074074066</v>
      </c>
    </row>
    <row r="170" spans="2:12" x14ac:dyDescent="0.2">
      <c r="B170" s="56" t="s">
        <v>176</v>
      </c>
      <c r="C170" s="159">
        <f t="shared" si="28"/>
        <v>3.6781609195402298</v>
      </c>
      <c r="D170" s="159">
        <f t="shared" si="28"/>
        <v>4.288939051918736</v>
      </c>
      <c r="E170" s="159">
        <f t="shared" si="28"/>
        <v>4.6875</v>
      </c>
      <c r="F170" s="159">
        <f t="shared" si="28"/>
        <v>3.9702233250620349</v>
      </c>
      <c r="G170" s="159">
        <f t="shared" si="28"/>
        <v>4.5351473922902494</v>
      </c>
      <c r="H170" s="160">
        <f t="shared" si="28"/>
        <v>4.2396313364055294</v>
      </c>
      <c r="K170" s="56" t="s">
        <v>176</v>
      </c>
      <c r="L170" s="159">
        <f t="shared" si="27"/>
        <v>5.5555555555555554</v>
      </c>
    </row>
    <row r="171" spans="2:12" x14ac:dyDescent="0.2">
      <c r="B171" s="56" t="s">
        <v>177</v>
      </c>
      <c r="C171" s="159">
        <f t="shared" si="28"/>
        <v>6.1381074168797953</v>
      </c>
      <c r="D171" s="159">
        <f t="shared" si="28"/>
        <v>4.0100250626566414</v>
      </c>
      <c r="E171" s="159">
        <f t="shared" si="28"/>
        <v>5.4862842892768073</v>
      </c>
      <c r="F171" s="159">
        <f t="shared" si="28"/>
        <v>6.2322946175637393</v>
      </c>
      <c r="G171" s="159">
        <f t="shared" si="28"/>
        <v>3.8567493112947657</v>
      </c>
      <c r="H171" s="160">
        <f t="shared" si="28"/>
        <v>5.138961719979025</v>
      </c>
      <c r="K171" s="56" t="s">
        <v>177</v>
      </c>
      <c r="L171" s="159">
        <f t="shared" si="27"/>
        <v>8.7719298245614024</v>
      </c>
    </row>
    <row r="172" spans="2:12" x14ac:dyDescent="0.2">
      <c r="B172" s="56" t="s">
        <v>178</v>
      </c>
      <c r="C172" s="158">
        <f t="shared" si="28"/>
        <v>3.8554216867469884</v>
      </c>
      <c r="D172" s="158">
        <f t="shared" si="28"/>
        <v>4.0865384615384617</v>
      </c>
      <c r="E172" s="158">
        <f t="shared" si="28"/>
        <v>3.8229376257545273</v>
      </c>
      <c r="F172" s="158">
        <f t="shared" si="28"/>
        <v>5.4545454545454541</v>
      </c>
      <c r="G172" s="158">
        <f t="shared" si="28"/>
        <v>5.4631828978622332</v>
      </c>
      <c r="H172" s="161">
        <f t="shared" si="28"/>
        <v>4.5226130653266337</v>
      </c>
      <c r="K172" s="56" t="s">
        <v>178</v>
      </c>
      <c r="L172" s="158">
        <f t="shared" si="27"/>
        <v>4.9504950495049505</v>
      </c>
    </row>
    <row r="173" spans="2:12" x14ac:dyDescent="0.2">
      <c r="B173" s="56" t="s">
        <v>179</v>
      </c>
      <c r="C173" s="159">
        <f t="shared" si="28"/>
        <v>4.3209876543209873</v>
      </c>
      <c r="D173" s="159">
        <f t="shared" si="28"/>
        <v>7.0135746606334841</v>
      </c>
      <c r="E173" s="159">
        <f t="shared" si="28"/>
        <v>3.3596837944664033</v>
      </c>
      <c r="F173" s="159">
        <f t="shared" si="28"/>
        <v>5.4421768707482991</v>
      </c>
      <c r="G173" s="159">
        <f t="shared" si="28"/>
        <v>3.5864978902953584</v>
      </c>
      <c r="H173" s="160">
        <f t="shared" si="28"/>
        <v>4.6828437633035334</v>
      </c>
      <c r="K173" s="56" t="s">
        <v>179</v>
      </c>
      <c r="L173" s="159">
        <f t="shared" si="27"/>
        <v>5.0632911392405067</v>
      </c>
    </row>
    <row r="174" spans="2:12" x14ac:dyDescent="0.2">
      <c r="B174" s="56" t="s">
        <v>180</v>
      </c>
      <c r="C174" s="158">
        <f t="shared" si="28"/>
        <v>2.9545454545454546</v>
      </c>
      <c r="D174" s="158">
        <f t="shared" si="28"/>
        <v>4.2600896860986541</v>
      </c>
      <c r="E174" s="158">
        <f t="shared" si="28"/>
        <v>4.1036717062634986</v>
      </c>
      <c r="F174" s="158">
        <f t="shared" si="28"/>
        <v>4.8319327731092443</v>
      </c>
      <c r="G174" s="158">
        <f t="shared" si="28"/>
        <v>5.4704595185995624</v>
      </c>
      <c r="H174" s="161">
        <f t="shared" si="28"/>
        <v>4.3382997370727434</v>
      </c>
      <c r="K174" s="56" t="s">
        <v>180</v>
      </c>
      <c r="L174" s="158">
        <f t="shared" si="27"/>
        <v>4.3103448275862073</v>
      </c>
    </row>
    <row r="175" spans="2:12" x14ac:dyDescent="0.2">
      <c r="B175" s="56" t="s">
        <v>181</v>
      </c>
      <c r="C175" s="159">
        <f t="shared" si="28"/>
        <v>3.5490605427974948</v>
      </c>
      <c r="D175" s="159">
        <f t="shared" si="28"/>
        <v>3.7475345167652856</v>
      </c>
      <c r="E175" s="159">
        <f t="shared" si="28"/>
        <v>5.384615384615385</v>
      </c>
      <c r="F175" s="159">
        <f t="shared" si="28"/>
        <v>5.5066079295154182</v>
      </c>
      <c r="G175" s="159">
        <f t="shared" si="28"/>
        <v>3.7623762376237622</v>
      </c>
      <c r="H175" s="160">
        <f t="shared" si="28"/>
        <v>4.3813387423935088</v>
      </c>
      <c r="K175" s="56" t="s">
        <v>181</v>
      </c>
      <c r="L175" s="159">
        <f t="shared" si="27"/>
        <v>5</v>
      </c>
    </row>
    <row r="176" spans="2:12" x14ac:dyDescent="0.2">
      <c r="B176" s="56" t="s">
        <v>182</v>
      </c>
      <c r="C176" s="158">
        <f t="shared" si="28"/>
        <v>6.5454545454545459</v>
      </c>
      <c r="D176" s="158">
        <f t="shared" si="28"/>
        <v>7.1428571428571423</v>
      </c>
      <c r="E176" s="158">
        <f t="shared" si="28"/>
        <v>5.6478405315614619</v>
      </c>
      <c r="F176" s="158">
        <f t="shared" si="28"/>
        <v>7.2519083969465647</v>
      </c>
      <c r="G176" s="158">
        <f t="shared" si="28"/>
        <v>5.0709939148073024</v>
      </c>
      <c r="H176" s="161">
        <f t="shared" si="28"/>
        <v>6.3267584666914773</v>
      </c>
      <c r="K176" s="56" t="s">
        <v>182</v>
      </c>
      <c r="L176" s="158">
        <f t="shared" si="27"/>
        <v>10.191082802547772</v>
      </c>
    </row>
    <row r="177" spans="2:12" x14ac:dyDescent="0.2">
      <c r="B177" s="56" t="s">
        <v>183</v>
      </c>
      <c r="C177" s="159">
        <f t="shared" si="28"/>
        <v>5.2453468697123524</v>
      </c>
      <c r="D177" s="159">
        <f t="shared" si="28"/>
        <v>5.8914728682170541</v>
      </c>
      <c r="E177" s="159">
        <f t="shared" si="28"/>
        <v>4.8888888888888893</v>
      </c>
      <c r="F177" s="159">
        <f t="shared" si="28"/>
        <v>6.0150375939849621</v>
      </c>
      <c r="G177" s="159">
        <f t="shared" si="28"/>
        <v>5.1482059282371297</v>
      </c>
      <c r="H177" s="160">
        <f t="shared" si="28"/>
        <v>5.4398507926639725</v>
      </c>
      <c r="K177" s="56" t="s">
        <v>183</v>
      </c>
      <c r="L177" s="159">
        <f t="shared" si="27"/>
        <v>5.1948051948051948</v>
      </c>
    </row>
    <row r="178" spans="2:12" x14ac:dyDescent="0.2">
      <c r="B178" s="56" t="s">
        <v>184</v>
      </c>
      <c r="C178" s="158">
        <f t="shared" ref="C178:H185" si="29">C55/C23*100</f>
        <v>4.7556142668427999</v>
      </c>
      <c r="D178" s="158">
        <f t="shared" si="29"/>
        <v>5.532503457814661</v>
      </c>
      <c r="E178" s="158">
        <f t="shared" si="29"/>
        <v>3.975903614457831</v>
      </c>
      <c r="F178" s="158">
        <f t="shared" si="29"/>
        <v>3.6890645586297759</v>
      </c>
      <c r="G178" s="158">
        <f t="shared" si="29"/>
        <v>3.5961272475795294</v>
      </c>
      <c r="H178" s="161">
        <f t="shared" si="29"/>
        <v>4.2985232067510548</v>
      </c>
      <c r="K178" s="56" t="s">
        <v>184</v>
      </c>
      <c r="L178" s="158">
        <f t="shared" si="27"/>
        <v>7.5</v>
      </c>
    </row>
    <row r="179" spans="2:12" x14ac:dyDescent="0.2">
      <c r="B179" s="56" t="s">
        <v>185</v>
      </c>
      <c r="C179" s="159">
        <f t="shared" si="29"/>
        <v>2.9673590504451042</v>
      </c>
      <c r="D179" s="159">
        <f t="shared" si="29"/>
        <v>4.2721518987341769</v>
      </c>
      <c r="E179" s="159">
        <f t="shared" si="29"/>
        <v>4.9681528662420389</v>
      </c>
      <c r="F179" s="159">
        <f t="shared" si="29"/>
        <v>6.6343042071197411</v>
      </c>
      <c r="G179" s="159">
        <f t="shared" si="29"/>
        <v>5.5384615384615383</v>
      </c>
      <c r="H179" s="160">
        <f t="shared" si="29"/>
        <v>4.8526347127121161</v>
      </c>
      <c r="K179" s="56" t="s">
        <v>185</v>
      </c>
      <c r="L179" s="159">
        <f t="shared" si="27"/>
        <v>6.369426751592357</v>
      </c>
    </row>
    <row r="180" spans="2:12" x14ac:dyDescent="0.2">
      <c r="B180" s="56" t="s">
        <v>186</v>
      </c>
      <c r="C180" s="158">
        <f t="shared" si="29"/>
        <v>4.6511627906976747</v>
      </c>
      <c r="D180" s="158">
        <f t="shared" si="29"/>
        <v>4.583333333333333</v>
      </c>
      <c r="E180" s="158">
        <f t="shared" si="29"/>
        <v>4.1071428571428568</v>
      </c>
      <c r="F180" s="158">
        <f t="shared" si="29"/>
        <v>4.4534412955465585</v>
      </c>
      <c r="G180" s="158">
        <f t="shared" si="29"/>
        <v>5.3811659192825116</v>
      </c>
      <c r="H180" s="161">
        <f t="shared" si="29"/>
        <v>4.6073717948717956</v>
      </c>
      <c r="K180" s="56" t="s">
        <v>186</v>
      </c>
      <c r="L180" s="158">
        <f t="shared" si="27"/>
        <v>8.4033613445378155</v>
      </c>
    </row>
    <row r="181" spans="2:12" x14ac:dyDescent="0.2">
      <c r="B181" s="56" t="s">
        <v>187</v>
      </c>
      <c r="C181" s="158">
        <f t="shared" si="29"/>
        <v>4.3352601156069364</v>
      </c>
      <c r="D181" s="158">
        <f t="shared" si="29"/>
        <v>6.5743944636678195</v>
      </c>
      <c r="E181" s="158">
        <f t="shared" si="29"/>
        <v>6.4971751412429377</v>
      </c>
      <c r="F181" s="158">
        <f t="shared" si="29"/>
        <v>4.6511627906976747</v>
      </c>
      <c r="G181" s="158">
        <f t="shared" si="29"/>
        <v>6.9364161849710975</v>
      </c>
      <c r="H181" s="161">
        <f t="shared" si="29"/>
        <v>5.7772483621203099</v>
      </c>
      <c r="K181" s="56" t="s">
        <v>187</v>
      </c>
      <c r="L181" s="158">
        <f t="shared" si="27"/>
        <v>17.241379310344829</v>
      </c>
    </row>
    <row r="182" spans="2:12" x14ac:dyDescent="0.2">
      <c r="B182" s="56" t="s">
        <v>188</v>
      </c>
      <c r="C182" s="159">
        <f t="shared" si="29"/>
        <v>4.5138888888888884</v>
      </c>
      <c r="D182" s="159">
        <f t="shared" si="29"/>
        <v>4.428044280442804</v>
      </c>
      <c r="E182" s="159">
        <f t="shared" si="29"/>
        <v>5.5194805194805197</v>
      </c>
      <c r="F182" s="159">
        <f t="shared" si="29"/>
        <v>3.3457249070631967</v>
      </c>
      <c r="G182" s="159">
        <f t="shared" si="29"/>
        <v>4.4897959183673466</v>
      </c>
      <c r="H182" s="160">
        <f t="shared" si="29"/>
        <v>4.4895003620564813</v>
      </c>
      <c r="K182" s="56" t="s">
        <v>188</v>
      </c>
      <c r="L182" s="159">
        <f t="shared" si="27"/>
        <v>12.676056338028168</v>
      </c>
    </row>
    <row r="183" spans="2:12" x14ac:dyDescent="0.2">
      <c r="B183" s="56" t="s">
        <v>189</v>
      </c>
      <c r="C183" s="158">
        <f t="shared" si="29"/>
        <v>8.9686098654708513</v>
      </c>
      <c r="D183" s="158">
        <f t="shared" si="29"/>
        <v>12.017167381974248</v>
      </c>
      <c r="E183" s="158">
        <f t="shared" si="29"/>
        <v>6.1946902654867255</v>
      </c>
      <c r="F183" s="158">
        <f t="shared" si="29"/>
        <v>8.75</v>
      </c>
      <c r="G183" s="158">
        <f t="shared" si="29"/>
        <v>7.1428571428571423</v>
      </c>
      <c r="H183" s="161">
        <f t="shared" si="29"/>
        <v>8.6572438162544181</v>
      </c>
      <c r="K183" s="56" t="s">
        <v>189</v>
      </c>
      <c r="L183" s="158">
        <f t="shared" si="27"/>
        <v>8.1632653061224492</v>
      </c>
    </row>
    <row r="184" spans="2:12" x14ac:dyDescent="0.2">
      <c r="B184" s="56" t="s">
        <v>190</v>
      </c>
      <c r="C184" s="159">
        <f t="shared" si="29"/>
        <v>8.8050314465408803</v>
      </c>
      <c r="D184" s="159">
        <f t="shared" si="29"/>
        <v>16.071428571428573</v>
      </c>
      <c r="E184" s="159">
        <f t="shared" si="29"/>
        <v>9.0425531914893629</v>
      </c>
      <c r="F184" s="159">
        <f t="shared" si="29"/>
        <v>6.6985645933014357</v>
      </c>
      <c r="G184" s="159">
        <f t="shared" si="29"/>
        <v>8.3333333333333321</v>
      </c>
      <c r="H184" s="160">
        <f t="shared" si="29"/>
        <v>9.606986899563319</v>
      </c>
      <c r="K184" s="56" t="s">
        <v>190</v>
      </c>
      <c r="L184" s="159">
        <f t="shared" si="27"/>
        <v>11.267605633802818</v>
      </c>
    </row>
    <row r="185" spans="2:12" x14ac:dyDescent="0.2">
      <c r="B185" s="146" t="s">
        <v>110</v>
      </c>
      <c r="C185" s="162">
        <f t="shared" si="29"/>
        <v>5.3867570512044551</v>
      </c>
      <c r="D185" s="162">
        <f t="shared" si="29"/>
        <v>5.9557294851412497</v>
      </c>
      <c r="E185" s="162">
        <f t="shared" si="29"/>
        <v>5.5377826806398236</v>
      </c>
      <c r="F185" s="162">
        <f t="shared" si="29"/>
        <v>5.8173427252854024</v>
      </c>
      <c r="G185" s="162">
        <f t="shared" si="29"/>
        <v>5.5683610336042699</v>
      </c>
      <c r="H185" s="162">
        <f t="shared" si="29"/>
        <v>5.6503096712720344</v>
      </c>
      <c r="J185" s="157"/>
      <c r="K185" s="146" t="s">
        <v>110</v>
      </c>
      <c r="L185" s="162">
        <f t="shared" si="27"/>
        <v>8.8778054862842897</v>
      </c>
    </row>
  </sheetData>
  <pageMargins left="0.7" right="0.7" top="0.75" bottom="0.75" header="0.3" footer="0.3"/>
  <pageSetup paperSize="9" orientation="portrait"/>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B3:E6"/>
  <sheetViews>
    <sheetView workbookViewId="0">
      <selection activeCell="O98" sqref="O98"/>
    </sheetView>
  </sheetViews>
  <sheetFormatPr baseColWidth="10" defaultRowHeight="12.75" x14ac:dyDescent="0.2"/>
  <cols>
    <col min="1" max="1" width="11.42578125" style="44"/>
    <col min="2" max="2" width="24.5703125" style="44" customWidth="1"/>
    <col min="3" max="16384" width="11.42578125" style="44"/>
  </cols>
  <sheetData>
    <row r="3" spans="2:5" ht="17.25" customHeight="1" x14ac:dyDescent="0.2">
      <c r="C3" s="163" t="s">
        <v>192</v>
      </c>
      <c r="D3" s="164" t="s">
        <v>117</v>
      </c>
      <c r="E3" s="165" t="s">
        <v>159</v>
      </c>
    </row>
    <row r="4" spans="2:5" ht="15.75" customHeight="1" x14ac:dyDescent="0.2">
      <c r="B4" s="166" t="s">
        <v>166</v>
      </c>
      <c r="C4" s="167">
        <v>8396</v>
      </c>
      <c r="D4" s="167">
        <v>474.4</v>
      </c>
      <c r="E4" s="168">
        <v>11004.4</v>
      </c>
    </row>
    <row r="5" spans="2:5" ht="15.75" customHeight="1" x14ac:dyDescent="0.2">
      <c r="B5" s="169">
        <v>2020</v>
      </c>
      <c r="C5" s="170">
        <v>2006</v>
      </c>
      <c r="D5" s="170">
        <v>176</v>
      </c>
      <c r="E5" s="171">
        <v>2425</v>
      </c>
    </row>
    <row r="6" spans="2:5" ht="15.75" customHeight="1" x14ac:dyDescent="0.2">
      <c r="B6" s="172" t="s">
        <v>195</v>
      </c>
      <c r="C6" s="173">
        <f>C5-C4</f>
        <v>-6390</v>
      </c>
      <c r="D6" s="173">
        <f>D5-D4</f>
        <v>-298.39999999999998</v>
      </c>
      <c r="E6" s="174">
        <f>E5-E4</f>
        <v>-8579.4</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dimension ref="B2:K39"/>
  <sheetViews>
    <sheetView topLeftCell="A13" workbookViewId="0">
      <selection activeCell="K25" sqref="K25"/>
    </sheetView>
  </sheetViews>
  <sheetFormatPr baseColWidth="10" defaultRowHeight="12.75" x14ac:dyDescent="0.2"/>
  <cols>
    <col min="1" max="1" width="2.5703125" style="44" customWidth="1"/>
    <col min="2" max="2" width="14" style="44" customWidth="1"/>
    <col min="3" max="6" width="10.7109375" style="44" customWidth="1"/>
    <col min="7" max="7" width="13.7109375" style="44" customWidth="1"/>
    <col min="8" max="11" width="10.7109375" style="44" customWidth="1"/>
    <col min="12" max="12" width="4.7109375" style="44" customWidth="1"/>
    <col min="13" max="16384" width="11.42578125" style="44"/>
  </cols>
  <sheetData>
    <row r="2" spans="2:11" s="45" customFormat="1" ht="18" customHeight="1" x14ac:dyDescent="0.2">
      <c r="B2" s="45" t="s">
        <v>79</v>
      </c>
    </row>
    <row r="3" spans="2:11" s="45" customFormat="1" ht="24" customHeight="1" x14ac:dyDescent="0.2">
      <c r="B3" s="140"/>
      <c r="C3" s="175" t="s">
        <v>11</v>
      </c>
      <c r="D3" s="175" t="s">
        <v>12</v>
      </c>
      <c r="E3" s="175" t="s">
        <v>13</v>
      </c>
      <c r="F3" s="175" t="s">
        <v>14</v>
      </c>
      <c r="G3" s="175" t="s">
        <v>15</v>
      </c>
      <c r="H3" s="175" t="s">
        <v>16</v>
      </c>
      <c r="I3" s="175" t="s">
        <v>17</v>
      </c>
      <c r="J3" s="175" t="s">
        <v>18</v>
      </c>
      <c r="K3" s="176" t="s">
        <v>196</v>
      </c>
    </row>
    <row r="4" spans="2:11" s="45" customFormat="1" ht="23.45" customHeight="1" x14ac:dyDescent="0.2">
      <c r="B4" s="56" t="s">
        <v>57</v>
      </c>
      <c r="C4" s="46">
        <v>2</v>
      </c>
      <c r="D4" s="46">
        <v>1</v>
      </c>
      <c r="E4" s="46">
        <v>3</v>
      </c>
      <c r="F4" s="46">
        <v>0</v>
      </c>
      <c r="G4" s="46">
        <v>0</v>
      </c>
      <c r="H4" s="46">
        <v>23</v>
      </c>
      <c r="I4" s="46">
        <v>37</v>
      </c>
      <c r="J4" s="46">
        <v>0</v>
      </c>
      <c r="K4" s="147">
        <v>66</v>
      </c>
    </row>
    <row r="5" spans="2:11" s="45" customFormat="1" ht="23.45" customHeight="1" x14ac:dyDescent="0.2">
      <c r="B5" s="56" t="s">
        <v>58</v>
      </c>
      <c r="C5" s="48">
        <v>0</v>
      </c>
      <c r="D5" s="48">
        <v>2</v>
      </c>
      <c r="E5" s="48">
        <v>6</v>
      </c>
      <c r="F5" s="48">
        <v>2</v>
      </c>
      <c r="G5" s="48"/>
      <c r="H5" s="48">
        <v>17</v>
      </c>
      <c r="I5" s="48">
        <v>31</v>
      </c>
      <c r="J5" s="48">
        <v>0</v>
      </c>
      <c r="K5" s="147">
        <v>58</v>
      </c>
    </row>
    <row r="6" spans="2:11" s="45" customFormat="1" ht="23.45" customHeight="1" x14ac:dyDescent="0.2">
      <c r="B6" s="56" t="s">
        <v>59</v>
      </c>
      <c r="C6" s="46">
        <v>34</v>
      </c>
      <c r="D6" s="46">
        <v>7</v>
      </c>
      <c r="E6" s="46">
        <v>9</v>
      </c>
      <c r="F6" s="46">
        <v>49</v>
      </c>
      <c r="G6" s="46">
        <v>0</v>
      </c>
      <c r="H6" s="46">
        <v>82</v>
      </c>
      <c r="I6" s="46">
        <v>230</v>
      </c>
      <c r="J6" s="46">
        <v>8</v>
      </c>
      <c r="K6" s="147">
        <v>419</v>
      </c>
    </row>
    <row r="7" spans="2:11" s="45" customFormat="1" ht="23.45" customHeight="1" x14ac:dyDescent="0.2">
      <c r="B7" s="56" t="s">
        <v>60</v>
      </c>
      <c r="C7" s="48">
        <v>48</v>
      </c>
      <c r="D7" s="48">
        <v>4</v>
      </c>
      <c r="E7" s="48">
        <v>1</v>
      </c>
      <c r="F7" s="48">
        <v>115</v>
      </c>
      <c r="G7" s="48">
        <v>1</v>
      </c>
      <c r="H7" s="48">
        <v>158</v>
      </c>
      <c r="I7" s="48">
        <v>375</v>
      </c>
      <c r="J7" s="48">
        <v>24</v>
      </c>
      <c r="K7" s="147">
        <v>726</v>
      </c>
    </row>
    <row r="8" spans="2:11" s="45" customFormat="1" ht="23.45" customHeight="1" x14ac:dyDescent="0.2">
      <c r="B8" s="56" t="s">
        <v>61</v>
      </c>
      <c r="C8" s="46">
        <v>35</v>
      </c>
      <c r="D8" s="46">
        <v>17</v>
      </c>
      <c r="E8" s="46">
        <v>2</v>
      </c>
      <c r="F8" s="46">
        <v>54</v>
      </c>
      <c r="G8" s="46">
        <v>0</v>
      </c>
      <c r="H8" s="46">
        <v>113</v>
      </c>
      <c r="I8" s="46">
        <v>296</v>
      </c>
      <c r="J8" s="46">
        <v>50</v>
      </c>
      <c r="K8" s="147">
        <v>567</v>
      </c>
    </row>
    <row r="9" spans="2:11" s="45" customFormat="1" ht="23.45" customHeight="1" x14ac:dyDescent="0.2">
      <c r="B9" s="56" t="s">
        <v>62</v>
      </c>
      <c r="C9" s="48">
        <v>13</v>
      </c>
      <c r="D9" s="48">
        <v>15</v>
      </c>
      <c r="E9" s="48">
        <v>3</v>
      </c>
      <c r="F9" s="48">
        <v>4</v>
      </c>
      <c r="G9" s="48">
        <v>0</v>
      </c>
      <c r="H9" s="48">
        <v>29</v>
      </c>
      <c r="I9" s="48">
        <v>155</v>
      </c>
      <c r="J9" s="48">
        <v>4</v>
      </c>
      <c r="K9" s="147">
        <v>223</v>
      </c>
    </row>
    <row r="10" spans="2:11" s="45" customFormat="1" ht="23.45" customHeight="1" x14ac:dyDescent="0.2">
      <c r="B10" s="56" t="s">
        <v>63</v>
      </c>
      <c r="C10" s="46">
        <v>22</v>
      </c>
      <c r="D10" s="46">
        <v>38</v>
      </c>
      <c r="E10" s="46">
        <v>0</v>
      </c>
      <c r="F10" s="46">
        <v>1</v>
      </c>
      <c r="G10" s="46">
        <v>0</v>
      </c>
      <c r="H10" s="46">
        <v>59</v>
      </c>
      <c r="I10" s="46">
        <v>193</v>
      </c>
      <c r="J10" s="46">
        <v>0</v>
      </c>
      <c r="K10" s="147">
        <v>313</v>
      </c>
    </row>
    <row r="11" spans="2:11" s="45" customFormat="1" ht="23.45" customHeight="1" x14ac:dyDescent="0.2">
      <c r="B11" s="56" t="s">
        <v>64</v>
      </c>
      <c r="C11" s="48">
        <v>0</v>
      </c>
      <c r="D11" s="48">
        <v>0</v>
      </c>
      <c r="E11" s="48"/>
      <c r="F11" s="48">
        <v>0</v>
      </c>
      <c r="G11" s="48">
        <v>0</v>
      </c>
      <c r="H11" s="48">
        <v>0</v>
      </c>
      <c r="I11" s="48">
        <v>0</v>
      </c>
      <c r="J11" s="48">
        <v>0</v>
      </c>
      <c r="K11" s="147">
        <v>0</v>
      </c>
    </row>
    <row r="12" spans="2:11" s="45" customFormat="1" ht="23.45" customHeight="1" x14ac:dyDescent="0.2">
      <c r="B12" s="177" t="s">
        <v>196</v>
      </c>
      <c r="C12" s="147">
        <v>154</v>
      </c>
      <c r="D12" s="147">
        <v>84</v>
      </c>
      <c r="E12" s="147">
        <v>24</v>
      </c>
      <c r="F12" s="147">
        <v>225</v>
      </c>
      <c r="G12" s="147">
        <v>1</v>
      </c>
      <c r="H12" s="147">
        <v>481</v>
      </c>
      <c r="I12" s="147">
        <v>1317</v>
      </c>
      <c r="J12" s="147">
        <v>86</v>
      </c>
      <c r="K12" s="147">
        <v>2372</v>
      </c>
    </row>
    <row r="13" spans="2:11" s="45" customFormat="1" ht="28.7" customHeight="1" x14ac:dyDescent="0.2">
      <c r="C13" s="44">
        <f t="shared" ref="C13:H13" si="0">C12/$K12</f>
        <v>6.4924114671163574E-2</v>
      </c>
      <c r="D13" s="44">
        <f t="shared" si="0"/>
        <v>3.5413153456998317E-2</v>
      </c>
      <c r="E13" s="44">
        <f t="shared" si="0"/>
        <v>1.0118043844856661E-2</v>
      </c>
      <c r="F13" s="44">
        <f t="shared" si="0"/>
        <v>9.4856661045531199E-2</v>
      </c>
      <c r="G13" s="44">
        <f t="shared" si="0"/>
        <v>4.2158516020236085E-4</v>
      </c>
      <c r="H13" s="44">
        <f t="shared" si="0"/>
        <v>0.20278246205733558</v>
      </c>
      <c r="I13" s="44">
        <f>I12/$K12</f>
        <v>0.55522765598650925</v>
      </c>
      <c r="J13" s="44">
        <f t="shared" ref="J13" si="1">J12/$K12</f>
        <v>3.6256323777403038E-2</v>
      </c>
    </row>
    <row r="15" spans="2:11" x14ac:dyDescent="0.2">
      <c r="B15" s="44">
        <v>2020</v>
      </c>
    </row>
    <row r="16" spans="2:11" ht="36" x14ac:dyDescent="0.2">
      <c r="B16" s="140"/>
      <c r="C16" s="175" t="s">
        <v>11</v>
      </c>
      <c r="D16" s="175" t="s">
        <v>12</v>
      </c>
      <c r="E16" s="175" t="s">
        <v>13</v>
      </c>
      <c r="F16" s="175" t="s">
        <v>14</v>
      </c>
      <c r="G16" s="175" t="s">
        <v>15</v>
      </c>
      <c r="H16" s="175" t="s">
        <v>16</v>
      </c>
      <c r="I16" s="175" t="s">
        <v>17</v>
      </c>
      <c r="J16" s="175" t="s">
        <v>18</v>
      </c>
      <c r="K16" s="176" t="s">
        <v>196</v>
      </c>
    </row>
    <row r="17" spans="2:11" x14ac:dyDescent="0.2">
      <c r="B17" s="56" t="s">
        <v>57</v>
      </c>
      <c r="C17" s="46">
        <v>1</v>
      </c>
      <c r="D17" s="46">
        <v>0</v>
      </c>
      <c r="E17" s="46">
        <v>0</v>
      </c>
      <c r="F17" s="46"/>
      <c r="G17" s="46">
        <v>0</v>
      </c>
      <c r="H17" s="46">
        <v>0</v>
      </c>
      <c r="I17" s="46">
        <v>1</v>
      </c>
      <c r="J17" s="46">
        <v>0</v>
      </c>
      <c r="K17" s="147">
        <v>2</v>
      </c>
    </row>
    <row r="18" spans="2:11" x14ac:dyDescent="0.2">
      <c r="B18" s="56" t="s">
        <v>58</v>
      </c>
      <c r="C18" s="48">
        <v>1</v>
      </c>
      <c r="D18" s="48">
        <v>0</v>
      </c>
      <c r="E18" s="48">
        <v>0</v>
      </c>
      <c r="F18" s="48">
        <v>0</v>
      </c>
      <c r="G18" s="48">
        <v>0</v>
      </c>
      <c r="H18" s="48">
        <v>3</v>
      </c>
      <c r="I18" s="48">
        <v>0</v>
      </c>
      <c r="J18" s="48">
        <v>0</v>
      </c>
      <c r="K18" s="147">
        <v>4</v>
      </c>
    </row>
    <row r="19" spans="2:11" x14ac:dyDescent="0.2">
      <c r="B19" s="56" t="s">
        <v>59</v>
      </c>
      <c r="C19" s="46">
        <v>0</v>
      </c>
      <c r="D19" s="46">
        <v>2</v>
      </c>
      <c r="E19" s="46">
        <v>0</v>
      </c>
      <c r="F19" s="46">
        <v>6</v>
      </c>
      <c r="G19" s="46">
        <v>0</v>
      </c>
      <c r="H19" s="46">
        <v>10</v>
      </c>
      <c r="I19" s="46">
        <v>14</v>
      </c>
      <c r="J19" s="46">
        <v>0</v>
      </c>
      <c r="K19" s="147">
        <v>32</v>
      </c>
    </row>
    <row r="20" spans="2:11" x14ac:dyDescent="0.2">
      <c r="B20" s="56" t="s">
        <v>60</v>
      </c>
      <c r="C20" s="48">
        <v>11</v>
      </c>
      <c r="D20" s="48">
        <v>2</v>
      </c>
      <c r="E20" s="48">
        <v>0</v>
      </c>
      <c r="F20" s="48">
        <v>6</v>
      </c>
      <c r="G20" s="48">
        <v>0</v>
      </c>
      <c r="H20" s="48">
        <v>17</v>
      </c>
      <c r="I20" s="48">
        <v>15</v>
      </c>
      <c r="J20" s="48">
        <v>5</v>
      </c>
      <c r="K20" s="147">
        <v>56</v>
      </c>
    </row>
    <row r="21" spans="2:11" x14ac:dyDescent="0.2">
      <c r="B21" s="56" t="s">
        <v>61</v>
      </c>
      <c r="C21" s="46">
        <v>3</v>
      </c>
      <c r="D21" s="46">
        <v>4</v>
      </c>
      <c r="E21" s="46">
        <v>0</v>
      </c>
      <c r="F21" s="46">
        <v>6</v>
      </c>
      <c r="G21" s="46">
        <v>1</v>
      </c>
      <c r="H21" s="46">
        <v>14</v>
      </c>
      <c r="I21" s="46">
        <v>15</v>
      </c>
      <c r="J21" s="46">
        <v>6</v>
      </c>
      <c r="K21" s="147">
        <v>49</v>
      </c>
    </row>
    <row r="22" spans="2:11" x14ac:dyDescent="0.2">
      <c r="B22" s="56" t="s">
        <v>62</v>
      </c>
      <c r="C22" s="48">
        <v>2</v>
      </c>
      <c r="D22" s="48">
        <v>9</v>
      </c>
      <c r="E22" s="48">
        <v>0</v>
      </c>
      <c r="F22" s="48">
        <v>0</v>
      </c>
      <c r="G22" s="48">
        <v>0</v>
      </c>
      <c r="H22" s="48">
        <v>4</v>
      </c>
      <c r="I22" s="48">
        <v>3</v>
      </c>
      <c r="J22" s="48">
        <v>0</v>
      </c>
      <c r="K22" s="147">
        <v>18</v>
      </c>
    </row>
    <row r="23" spans="2:11" x14ac:dyDescent="0.2">
      <c r="B23" s="56" t="s">
        <v>63</v>
      </c>
      <c r="C23" s="46">
        <v>0</v>
      </c>
      <c r="D23" s="46">
        <v>4</v>
      </c>
      <c r="E23" s="46">
        <v>0</v>
      </c>
      <c r="F23" s="46">
        <v>0</v>
      </c>
      <c r="G23" s="46">
        <v>0</v>
      </c>
      <c r="H23" s="46">
        <v>8</v>
      </c>
      <c r="I23" s="46">
        <v>3</v>
      </c>
      <c r="J23" s="46"/>
      <c r="K23" s="147">
        <v>15</v>
      </c>
    </row>
    <row r="24" spans="2:11" x14ac:dyDescent="0.2">
      <c r="B24" s="56" t="s">
        <v>64</v>
      </c>
      <c r="C24" s="48"/>
      <c r="D24" s="48"/>
      <c r="E24" s="48">
        <v>0</v>
      </c>
      <c r="F24" s="48"/>
      <c r="G24" s="48"/>
      <c r="H24" s="48">
        <v>0</v>
      </c>
      <c r="I24" s="48">
        <v>0</v>
      </c>
      <c r="J24" s="48">
        <v>0</v>
      </c>
      <c r="K24" s="147">
        <v>0</v>
      </c>
    </row>
    <row r="25" spans="2:11" x14ac:dyDescent="0.2">
      <c r="B25" s="177" t="s">
        <v>196</v>
      </c>
      <c r="C25" s="147">
        <v>18</v>
      </c>
      <c r="D25" s="147">
        <v>21</v>
      </c>
      <c r="E25" s="147">
        <v>0</v>
      </c>
      <c r="F25" s="147">
        <v>18</v>
      </c>
      <c r="G25" s="147">
        <v>1</v>
      </c>
      <c r="H25" s="147">
        <v>56</v>
      </c>
      <c r="I25" s="147">
        <v>51</v>
      </c>
      <c r="J25" s="147">
        <v>11</v>
      </c>
      <c r="K25" s="147">
        <v>176</v>
      </c>
    </row>
    <row r="26" spans="2:11" x14ac:dyDescent="0.2">
      <c r="C26" s="44">
        <f t="shared" ref="C26:J26" si="2">C25/$K25</f>
        <v>0.10227272727272728</v>
      </c>
      <c r="D26" s="44">
        <f t="shared" si="2"/>
        <v>0.11931818181818182</v>
      </c>
      <c r="E26" s="44">
        <f t="shared" si="2"/>
        <v>0</v>
      </c>
      <c r="F26" s="44">
        <f t="shared" si="2"/>
        <v>0.10227272727272728</v>
      </c>
      <c r="G26" s="44">
        <f t="shared" si="2"/>
        <v>5.681818181818182E-3</v>
      </c>
      <c r="H26" s="44">
        <f t="shared" si="2"/>
        <v>0.31818181818181818</v>
      </c>
      <c r="I26" s="44">
        <f>I25/$K25</f>
        <v>0.28977272727272729</v>
      </c>
      <c r="J26" s="44">
        <f t="shared" si="2"/>
        <v>6.25E-2</v>
      </c>
    </row>
    <row r="28" spans="2:11" x14ac:dyDescent="0.2">
      <c r="B28" s="154" t="s">
        <v>197</v>
      </c>
    </row>
    <row r="30" spans="2:11" ht="24" x14ac:dyDescent="0.2">
      <c r="B30" s="140"/>
      <c r="C30" s="178" t="s">
        <v>12</v>
      </c>
      <c r="D30" s="178" t="s">
        <v>13</v>
      </c>
      <c r="E30" s="178" t="s">
        <v>14</v>
      </c>
      <c r="F30" s="178" t="s">
        <v>17</v>
      </c>
      <c r="G30" s="178" t="s">
        <v>18</v>
      </c>
      <c r="H30" s="178" t="s">
        <v>11</v>
      </c>
      <c r="I30" s="178" t="s">
        <v>15</v>
      </c>
      <c r="J30" s="178" t="s">
        <v>16</v>
      </c>
      <c r="K30" s="179" t="s">
        <v>165</v>
      </c>
    </row>
    <row r="31" spans="2:11" x14ac:dyDescent="0.2">
      <c r="B31" s="55" t="s">
        <v>57</v>
      </c>
      <c r="C31" s="180">
        <f t="shared" ref="C31:E39" si="3">D17-D4/5</f>
        <v>-0.2</v>
      </c>
      <c r="D31" s="181">
        <f t="shared" si="3"/>
        <v>-0.6</v>
      </c>
      <c r="E31" s="181">
        <f t="shared" si="3"/>
        <v>0</v>
      </c>
      <c r="F31" s="181">
        <f t="shared" ref="F31:G39" si="4">I17-I4/5</f>
        <v>-6.4</v>
      </c>
      <c r="G31" s="181">
        <f t="shared" si="4"/>
        <v>0</v>
      </c>
      <c r="H31" s="181">
        <f t="shared" ref="H31:H39" si="5">C17-C4/5</f>
        <v>0.6</v>
      </c>
      <c r="I31" s="181">
        <f t="shared" ref="I31:J39" si="6">G17-G4/5</f>
        <v>0</v>
      </c>
      <c r="J31" s="182">
        <f t="shared" si="6"/>
        <v>-4.5999999999999996</v>
      </c>
      <c r="K31" s="183">
        <f t="shared" ref="K31:K39" si="7">K17-K4/5</f>
        <v>-11.2</v>
      </c>
    </row>
    <row r="32" spans="2:11" x14ac:dyDescent="0.2">
      <c r="B32" s="55" t="s">
        <v>58</v>
      </c>
      <c r="C32" s="184">
        <f t="shared" si="3"/>
        <v>-0.4</v>
      </c>
      <c r="D32" s="185">
        <f t="shared" si="3"/>
        <v>-1.2</v>
      </c>
      <c r="E32" s="185">
        <f t="shared" si="3"/>
        <v>-0.4</v>
      </c>
      <c r="F32" s="185">
        <f t="shared" si="4"/>
        <v>-6.2</v>
      </c>
      <c r="G32" s="185">
        <f t="shared" si="4"/>
        <v>0</v>
      </c>
      <c r="H32" s="185">
        <f t="shared" si="5"/>
        <v>1</v>
      </c>
      <c r="I32" s="185">
        <f t="shared" si="6"/>
        <v>0</v>
      </c>
      <c r="J32" s="186">
        <f t="shared" si="6"/>
        <v>-0.39999999999999991</v>
      </c>
      <c r="K32" s="183">
        <f t="shared" si="7"/>
        <v>-7.6</v>
      </c>
    </row>
    <row r="33" spans="2:11" x14ac:dyDescent="0.2">
      <c r="B33" s="55" t="s">
        <v>59</v>
      </c>
      <c r="C33" s="187">
        <f t="shared" si="3"/>
        <v>0.60000000000000009</v>
      </c>
      <c r="D33" s="188">
        <f t="shared" si="3"/>
        <v>-1.8</v>
      </c>
      <c r="E33" s="188">
        <f t="shared" si="3"/>
        <v>-3.8000000000000007</v>
      </c>
      <c r="F33" s="188">
        <f t="shared" si="4"/>
        <v>-32</v>
      </c>
      <c r="G33" s="188">
        <f t="shared" si="4"/>
        <v>-1.6</v>
      </c>
      <c r="H33" s="188">
        <f t="shared" si="5"/>
        <v>-6.8</v>
      </c>
      <c r="I33" s="188">
        <f t="shared" si="6"/>
        <v>0</v>
      </c>
      <c r="J33" s="189">
        <f t="shared" si="6"/>
        <v>-6.3999999999999986</v>
      </c>
      <c r="K33" s="183">
        <f t="shared" si="7"/>
        <v>-51.8</v>
      </c>
    </row>
    <row r="34" spans="2:11" x14ac:dyDescent="0.2">
      <c r="B34" s="55" t="s">
        <v>60</v>
      </c>
      <c r="C34" s="184">
        <f t="shared" si="3"/>
        <v>1.2</v>
      </c>
      <c r="D34" s="185">
        <f t="shared" si="3"/>
        <v>-0.2</v>
      </c>
      <c r="E34" s="185">
        <f t="shared" si="3"/>
        <v>-17</v>
      </c>
      <c r="F34" s="185">
        <f t="shared" si="4"/>
        <v>-60</v>
      </c>
      <c r="G34" s="185">
        <f t="shared" si="4"/>
        <v>0.20000000000000018</v>
      </c>
      <c r="H34" s="185">
        <f t="shared" si="5"/>
        <v>1.4000000000000004</v>
      </c>
      <c r="I34" s="185">
        <f t="shared" si="6"/>
        <v>-0.2</v>
      </c>
      <c r="J34" s="186">
        <f t="shared" si="6"/>
        <v>-14.600000000000001</v>
      </c>
      <c r="K34" s="183">
        <f t="shared" si="7"/>
        <v>-89.199999999999989</v>
      </c>
    </row>
    <row r="35" spans="2:11" x14ac:dyDescent="0.2">
      <c r="B35" s="55" t="s">
        <v>61</v>
      </c>
      <c r="C35" s="187">
        <f t="shared" si="3"/>
        <v>0.60000000000000009</v>
      </c>
      <c r="D35" s="188">
        <f t="shared" si="3"/>
        <v>-0.4</v>
      </c>
      <c r="E35" s="188">
        <f t="shared" si="3"/>
        <v>-4.8000000000000007</v>
      </c>
      <c r="F35" s="188">
        <f t="shared" si="4"/>
        <v>-44.2</v>
      </c>
      <c r="G35" s="188">
        <f t="shared" si="4"/>
        <v>-4</v>
      </c>
      <c r="H35" s="188">
        <f t="shared" si="5"/>
        <v>-4</v>
      </c>
      <c r="I35" s="188">
        <f t="shared" si="6"/>
        <v>1</v>
      </c>
      <c r="J35" s="189">
        <f t="shared" si="6"/>
        <v>-8.6000000000000014</v>
      </c>
      <c r="K35" s="183">
        <f t="shared" si="7"/>
        <v>-64.400000000000006</v>
      </c>
    </row>
    <row r="36" spans="2:11" x14ac:dyDescent="0.2">
      <c r="B36" s="55" t="s">
        <v>62</v>
      </c>
      <c r="C36" s="184">
        <f t="shared" si="3"/>
        <v>6</v>
      </c>
      <c r="D36" s="185">
        <f t="shared" si="3"/>
        <v>-0.6</v>
      </c>
      <c r="E36" s="185">
        <f t="shared" si="3"/>
        <v>-0.8</v>
      </c>
      <c r="F36" s="185">
        <f t="shared" si="4"/>
        <v>-28</v>
      </c>
      <c r="G36" s="185">
        <f t="shared" si="4"/>
        <v>-0.8</v>
      </c>
      <c r="H36" s="185">
        <f t="shared" si="5"/>
        <v>-0.60000000000000009</v>
      </c>
      <c r="I36" s="185">
        <f t="shared" si="6"/>
        <v>0</v>
      </c>
      <c r="J36" s="186">
        <f t="shared" si="6"/>
        <v>-1.7999999999999998</v>
      </c>
      <c r="K36" s="183">
        <f t="shared" si="7"/>
        <v>-26.6</v>
      </c>
    </row>
    <row r="37" spans="2:11" ht="12" customHeight="1" x14ac:dyDescent="0.2">
      <c r="B37" s="55" t="s">
        <v>63</v>
      </c>
      <c r="C37" s="190">
        <f t="shared" si="3"/>
        <v>-3.5999999999999996</v>
      </c>
      <c r="D37" s="191">
        <f t="shared" si="3"/>
        <v>0</v>
      </c>
      <c r="E37" s="191">
        <f t="shared" si="3"/>
        <v>-0.2</v>
      </c>
      <c r="F37" s="191">
        <f t="shared" si="4"/>
        <v>-35.6</v>
      </c>
      <c r="G37" s="191">
        <f t="shared" si="4"/>
        <v>0</v>
      </c>
      <c r="H37" s="191">
        <f t="shared" si="5"/>
        <v>-4.4000000000000004</v>
      </c>
      <c r="I37" s="191">
        <f t="shared" si="6"/>
        <v>0</v>
      </c>
      <c r="J37" s="192">
        <f t="shared" si="6"/>
        <v>-3.8000000000000007</v>
      </c>
      <c r="K37" s="183">
        <f t="shared" si="7"/>
        <v>-47.6</v>
      </c>
    </row>
    <row r="38" spans="2:11" hidden="1" x14ac:dyDescent="0.2">
      <c r="B38" s="55" t="s">
        <v>64</v>
      </c>
      <c r="C38" s="193">
        <f t="shared" si="3"/>
        <v>0</v>
      </c>
      <c r="D38" s="193">
        <f t="shared" si="3"/>
        <v>0</v>
      </c>
      <c r="E38" s="193">
        <f t="shared" si="3"/>
        <v>0</v>
      </c>
      <c r="F38" s="193">
        <f t="shared" si="4"/>
        <v>0</v>
      </c>
      <c r="G38" s="193">
        <f t="shared" si="4"/>
        <v>0</v>
      </c>
      <c r="H38" s="193">
        <f t="shared" si="5"/>
        <v>0</v>
      </c>
      <c r="I38" s="193">
        <f t="shared" si="6"/>
        <v>0</v>
      </c>
      <c r="J38" s="193">
        <f t="shared" si="6"/>
        <v>0</v>
      </c>
      <c r="K38" s="183">
        <f t="shared" si="7"/>
        <v>0</v>
      </c>
    </row>
    <row r="39" spans="2:11" x14ac:dyDescent="0.2">
      <c r="B39" s="194" t="s">
        <v>165</v>
      </c>
      <c r="C39" s="183">
        <f t="shared" si="3"/>
        <v>4.1999999999999993</v>
      </c>
      <c r="D39" s="183">
        <f t="shared" si="3"/>
        <v>-4.8</v>
      </c>
      <c r="E39" s="183">
        <f t="shared" si="3"/>
        <v>-27</v>
      </c>
      <c r="F39" s="183">
        <f t="shared" si="4"/>
        <v>-212.39999999999998</v>
      </c>
      <c r="G39" s="183">
        <f t="shared" si="4"/>
        <v>-6.1999999999999993</v>
      </c>
      <c r="H39" s="183">
        <f t="shared" si="5"/>
        <v>-12.8</v>
      </c>
      <c r="I39" s="183">
        <f t="shared" si="6"/>
        <v>0.8</v>
      </c>
      <c r="J39" s="183">
        <f t="shared" si="6"/>
        <v>-40.200000000000003</v>
      </c>
      <c r="K39" s="183">
        <f t="shared" si="7"/>
        <v>-298.39999999999998</v>
      </c>
    </row>
  </sheetData>
  <conditionalFormatting sqref="C31:J38">
    <cfRule type="colorScale" priority="1">
      <colorScale>
        <cfvo type="min"/>
        <cfvo type="num" val="0"/>
        <cfvo type="max"/>
        <color rgb="FF5A8AC6"/>
        <color rgb="FFFCFCFF"/>
        <color rgb="FFF8696B"/>
      </colorScale>
    </cfRule>
  </conditionalFormatting>
  <pageMargins left="0.7" right="0.7" top="0.75" bottom="0.75" header="0.3" footer="0.3"/>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dimension ref="B2:K40"/>
  <sheetViews>
    <sheetView topLeftCell="A10" workbookViewId="0">
      <selection activeCell="O98" sqref="O98"/>
    </sheetView>
  </sheetViews>
  <sheetFormatPr baseColWidth="10" defaultRowHeight="12.75" x14ac:dyDescent="0.2"/>
  <cols>
    <col min="1" max="1" width="2.5703125" style="44" customWidth="1"/>
    <col min="2" max="2" width="14.28515625" style="44" customWidth="1"/>
    <col min="3" max="11" width="10.7109375" style="44" customWidth="1"/>
    <col min="12" max="12" width="4.7109375" style="44" customWidth="1"/>
    <col min="13" max="16384" width="11.42578125" style="44"/>
  </cols>
  <sheetData>
    <row r="2" spans="2:11" s="45" customFormat="1" ht="12" x14ac:dyDescent="0.2">
      <c r="B2" s="45" t="s">
        <v>79</v>
      </c>
    </row>
    <row r="3" spans="2:11" s="45" customFormat="1" ht="12" x14ac:dyDescent="0.2">
      <c r="B3" s="140"/>
      <c r="C3" s="56" t="s">
        <v>2</v>
      </c>
      <c r="D3" s="56" t="s">
        <v>3</v>
      </c>
      <c r="E3" s="56" t="s">
        <v>4</v>
      </c>
      <c r="F3" s="56" t="s">
        <v>5</v>
      </c>
      <c r="G3" s="56" t="s">
        <v>6</v>
      </c>
      <c r="H3" s="56" t="s">
        <v>7</v>
      </c>
      <c r="I3" s="56" t="s">
        <v>8</v>
      </c>
      <c r="J3" s="56" t="s">
        <v>9</v>
      </c>
      <c r="K3" s="176" t="s">
        <v>196</v>
      </c>
    </row>
    <row r="4" spans="2:11" s="45" customFormat="1" ht="12" x14ac:dyDescent="0.2">
      <c r="B4" s="56" t="s">
        <v>57</v>
      </c>
      <c r="C4" s="46">
        <v>9</v>
      </c>
      <c r="D4" s="46">
        <v>15</v>
      </c>
      <c r="E4" s="46">
        <v>13</v>
      </c>
      <c r="F4" s="46">
        <v>12</v>
      </c>
      <c r="G4" s="46">
        <v>3</v>
      </c>
      <c r="H4" s="46">
        <v>4</v>
      </c>
      <c r="I4" s="46">
        <v>1</v>
      </c>
      <c r="J4" s="46">
        <v>9</v>
      </c>
      <c r="K4" s="147">
        <v>66</v>
      </c>
    </row>
    <row r="5" spans="2:11" s="45" customFormat="1" ht="12" x14ac:dyDescent="0.2">
      <c r="B5" s="56" t="s">
        <v>58</v>
      </c>
      <c r="C5" s="48">
        <v>5</v>
      </c>
      <c r="D5" s="48">
        <v>10</v>
      </c>
      <c r="E5" s="48">
        <v>13</v>
      </c>
      <c r="F5" s="48">
        <v>6</v>
      </c>
      <c r="G5" s="48">
        <v>12</v>
      </c>
      <c r="H5" s="48">
        <v>8</v>
      </c>
      <c r="I5" s="48">
        <v>1</v>
      </c>
      <c r="J5" s="48">
        <v>3</v>
      </c>
      <c r="K5" s="147">
        <v>58</v>
      </c>
    </row>
    <row r="6" spans="2:11" s="45" customFormat="1" ht="12" x14ac:dyDescent="0.2">
      <c r="B6" s="56" t="s">
        <v>59</v>
      </c>
      <c r="C6" s="46">
        <v>32</v>
      </c>
      <c r="D6" s="46">
        <v>49</v>
      </c>
      <c r="E6" s="46">
        <v>56</v>
      </c>
      <c r="F6" s="46">
        <v>55</v>
      </c>
      <c r="G6" s="46">
        <v>65</v>
      </c>
      <c r="H6" s="46">
        <v>60</v>
      </c>
      <c r="I6" s="46">
        <v>47</v>
      </c>
      <c r="J6" s="46">
        <v>55</v>
      </c>
      <c r="K6" s="147">
        <v>419</v>
      </c>
    </row>
    <row r="7" spans="2:11" s="45" customFormat="1" ht="12" x14ac:dyDescent="0.2">
      <c r="B7" s="56" t="s">
        <v>60</v>
      </c>
      <c r="C7" s="48">
        <v>59</v>
      </c>
      <c r="D7" s="48">
        <v>78</v>
      </c>
      <c r="E7" s="48">
        <v>128</v>
      </c>
      <c r="F7" s="48">
        <v>110</v>
      </c>
      <c r="G7" s="48">
        <v>112</v>
      </c>
      <c r="H7" s="48">
        <v>105</v>
      </c>
      <c r="I7" s="48">
        <v>59</v>
      </c>
      <c r="J7" s="48">
        <v>75</v>
      </c>
      <c r="K7" s="147">
        <v>726</v>
      </c>
    </row>
    <row r="8" spans="2:11" s="45" customFormat="1" ht="12" x14ac:dyDescent="0.2">
      <c r="B8" s="56" t="s">
        <v>61</v>
      </c>
      <c r="C8" s="46">
        <v>87</v>
      </c>
      <c r="D8" s="46">
        <v>99</v>
      </c>
      <c r="E8" s="46">
        <v>141</v>
      </c>
      <c r="F8" s="46">
        <v>58</v>
      </c>
      <c r="G8" s="46">
        <v>33</v>
      </c>
      <c r="H8" s="46">
        <v>52</v>
      </c>
      <c r="I8" s="46">
        <v>22</v>
      </c>
      <c r="J8" s="46">
        <v>75</v>
      </c>
      <c r="K8" s="147">
        <v>567</v>
      </c>
    </row>
    <row r="9" spans="2:11" s="45" customFormat="1" ht="12" x14ac:dyDescent="0.2">
      <c r="B9" s="56" t="s">
        <v>62</v>
      </c>
      <c r="C9" s="48">
        <v>46</v>
      </c>
      <c r="D9" s="48">
        <v>48</v>
      </c>
      <c r="E9" s="48">
        <v>56</v>
      </c>
      <c r="F9" s="48">
        <v>21</v>
      </c>
      <c r="G9" s="48">
        <v>2</v>
      </c>
      <c r="H9" s="48">
        <v>10</v>
      </c>
      <c r="I9" s="48">
        <v>4</v>
      </c>
      <c r="J9" s="48">
        <v>36</v>
      </c>
      <c r="K9" s="147">
        <v>223</v>
      </c>
    </row>
    <row r="10" spans="2:11" s="45" customFormat="1" ht="12" x14ac:dyDescent="0.2">
      <c r="B10" s="56" t="s">
        <v>63</v>
      </c>
      <c r="C10" s="46">
        <v>69</v>
      </c>
      <c r="D10" s="46">
        <v>78</v>
      </c>
      <c r="E10" s="46">
        <v>94</v>
      </c>
      <c r="F10" s="46">
        <v>12</v>
      </c>
      <c r="G10" s="46">
        <v>4</v>
      </c>
      <c r="H10" s="46">
        <v>8</v>
      </c>
      <c r="I10" s="46">
        <v>4</v>
      </c>
      <c r="J10" s="46">
        <v>44</v>
      </c>
      <c r="K10" s="147">
        <v>313</v>
      </c>
    </row>
    <row r="11" spans="2:11" s="45" customFormat="1" ht="12" x14ac:dyDescent="0.2">
      <c r="B11" s="56" t="s">
        <v>64</v>
      </c>
      <c r="C11" s="48">
        <v>0</v>
      </c>
      <c r="D11" s="48">
        <v>0</v>
      </c>
      <c r="E11" s="48">
        <v>0</v>
      </c>
      <c r="F11" s="48">
        <v>0</v>
      </c>
      <c r="G11" s="48">
        <v>0</v>
      </c>
      <c r="H11" s="48">
        <v>0</v>
      </c>
      <c r="I11" s="48"/>
      <c r="J11" s="48">
        <v>0</v>
      </c>
      <c r="K11" s="147">
        <v>0</v>
      </c>
    </row>
    <row r="12" spans="2:11" s="45" customFormat="1" ht="12" x14ac:dyDescent="0.2">
      <c r="B12" s="177" t="s">
        <v>196</v>
      </c>
      <c r="C12" s="147">
        <v>307</v>
      </c>
      <c r="D12" s="147">
        <v>377</v>
      </c>
      <c r="E12" s="147">
        <v>501</v>
      </c>
      <c r="F12" s="147">
        <v>274</v>
      </c>
      <c r="G12" s="147">
        <v>231</v>
      </c>
      <c r="H12" s="147">
        <v>247</v>
      </c>
      <c r="I12" s="147">
        <v>138</v>
      </c>
      <c r="J12" s="147">
        <v>297</v>
      </c>
      <c r="K12" s="147">
        <v>2372</v>
      </c>
    </row>
    <row r="13" spans="2:11" s="45" customFormat="1" ht="12" x14ac:dyDescent="0.2"/>
    <row r="15" spans="2:11" x14ac:dyDescent="0.2">
      <c r="B15" s="44">
        <v>2020</v>
      </c>
    </row>
    <row r="16" spans="2:11" x14ac:dyDescent="0.2">
      <c r="B16" s="140"/>
      <c r="C16" s="56" t="s">
        <v>2</v>
      </c>
      <c r="D16" s="56" t="s">
        <v>3</v>
      </c>
      <c r="E16" s="56" t="s">
        <v>4</v>
      </c>
      <c r="F16" s="56" t="s">
        <v>5</v>
      </c>
      <c r="G16" s="56" t="s">
        <v>6</v>
      </c>
      <c r="H16" s="56" t="s">
        <v>7</v>
      </c>
      <c r="I16" s="56" t="s">
        <v>8</v>
      </c>
      <c r="J16" s="56" t="s">
        <v>9</v>
      </c>
      <c r="K16" s="176" t="s">
        <v>196</v>
      </c>
    </row>
    <row r="17" spans="2:11" x14ac:dyDescent="0.2">
      <c r="B17" s="56" t="s">
        <v>57</v>
      </c>
      <c r="C17" s="46">
        <v>0</v>
      </c>
      <c r="D17" s="46">
        <v>0</v>
      </c>
      <c r="E17" s="46">
        <v>1</v>
      </c>
      <c r="F17" s="46">
        <v>0</v>
      </c>
      <c r="G17" s="46">
        <v>1</v>
      </c>
      <c r="H17" s="46">
        <v>0</v>
      </c>
      <c r="I17" s="46">
        <v>0</v>
      </c>
      <c r="J17" s="46">
        <v>0</v>
      </c>
      <c r="K17" s="147">
        <v>2</v>
      </c>
    </row>
    <row r="18" spans="2:11" x14ac:dyDescent="0.2">
      <c r="B18" s="56" t="s">
        <v>58</v>
      </c>
      <c r="C18" s="48">
        <v>0</v>
      </c>
      <c r="D18" s="48">
        <v>0</v>
      </c>
      <c r="E18" s="48">
        <v>0</v>
      </c>
      <c r="F18" s="48">
        <v>0</v>
      </c>
      <c r="G18" s="48">
        <v>2</v>
      </c>
      <c r="H18" s="48">
        <v>0</v>
      </c>
      <c r="I18" s="48">
        <v>2</v>
      </c>
      <c r="J18" s="48">
        <v>0</v>
      </c>
      <c r="K18" s="147">
        <v>4</v>
      </c>
    </row>
    <row r="19" spans="2:11" x14ac:dyDescent="0.2">
      <c r="B19" s="56" t="s">
        <v>59</v>
      </c>
      <c r="C19" s="46">
        <v>3</v>
      </c>
      <c r="D19" s="46">
        <v>1</v>
      </c>
      <c r="E19" s="46">
        <v>6</v>
      </c>
      <c r="F19" s="46">
        <v>8</v>
      </c>
      <c r="G19" s="46">
        <v>5</v>
      </c>
      <c r="H19" s="46">
        <v>4</v>
      </c>
      <c r="I19" s="46">
        <v>1</v>
      </c>
      <c r="J19" s="46">
        <v>4</v>
      </c>
      <c r="K19" s="147">
        <v>32</v>
      </c>
    </row>
    <row r="20" spans="2:11" x14ac:dyDescent="0.2">
      <c r="B20" s="56" t="s">
        <v>60</v>
      </c>
      <c r="C20" s="48">
        <v>3</v>
      </c>
      <c r="D20" s="48">
        <v>6</v>
      </c>
      <c r="E20" s="48">
        <v>8</v>
      </c>
      <c r="F20" s="48">
        <v>13</v>
      </c>
      <c r="G20" s="48">
        <v>8</v>
      </c>
      <c r="H20" s="48">
        <v>13</v>
      </c>
      <c r="I20" s="48">
        <v>2</v>
      </c>
      <c r="J20" s="48">
        <v>3</v>
      </c>
      <c r="K20" s="147">
        <v>56</v>
      </c>
    </row>
    <row r="21" spans="2:11" x14ac:dyDescent="0.2">
      <c r="B21" s="56" t="s">
        <v>61</v>
      </c>
      <c r="C21" s="46">
        <v>7</v>
      </c>
      <c r="D21" s="46">
        <v>5</v>
      </c>
      <c r="E21" s="46">
        <v>12</v>
      </c>
      <c r="F21" s="46">
        <v>9</v>
      </c>
      <c r="G21" s="46">
        <v>0</v>
      </c>
      <c r="H21" s="46">
        <v>3</v>
      </c>
      <c r="I21" s="46">
        <v>4</v>
      </c>
      <c r="J21" s="46">
        <v>9</v>
      </c>
      <c r="K21" s="147">
        <v>49</v>
      </c>
    </row>
    <row r="22" spans="2:11" x14ac:dyDescent="0.2">
      <c r="B22" s="56" t="s">
        <v>62</v>
      </c>
      <c r="C22" s="48">
        <v>1</v>
      </c>
      <c r="D22" s="48">
        <v>3</v>
      </c>
      <c r="E22" s="48">
        <v>5</v>
      </c>
      <c r="F22" s="48">
        <v>2</v>
      </c>
      <c r="G22" s="48">
        <v>1</v>
      </c>
      <c r="H22" s="48">
        <v>1</v>
      </c>
      <c r="I22" s="48">
        <v>1</v>
      </c>
      <c r="J22" s="48">
        <v>4</v>
      </c>
      <c r="K22" s="147">
        <v>18</v>
      </c>
    </row>
    <row r="23" spans="2:11" x14ac:dyDescent="0.2">
      <c r="B23" s="56" t="s">
        <v>63</v>
      </c>
      <c r="C23" s="46">
        <v>6</v>
      </c>
      <c r="D23" s="46">
        <v>1</v>
      </c>
      <c r="E23" s="46">
        <v>3</v>
      </c>
      <c r="F23" s="46">
        <v>1</v>
      </c>
      <c r="G23" s="46"/>
      <c r="H23" s="46"/>
      <c r="I23" s="46">
        <v>1</v>
      </c>
      <c r="J23" s="46">
        <v>3</v>
      </c>
      <c r="K23" s="147">
        <v>15</v>
      </c>
    </row>
    <row r="24" spans="2:11" x14ac:dyDescent="0.2">
      <c r="B24" s="56" t="s">
        <v>64</v>
      </c>
      <c r="C24" s="48">
        <v>0</v>
      </c>
      <c r="D24" s="48">
        <v>0</v>
      </c>
      <c r="E24" s="48">
        <v>0</v>
      </c>
      <c r="F24" s="48">
        <v>0</v>
      </c>
      <c r="G24" s="48"/>
      <c r="H24" s="48"/>
      <c r="I24" s="48"/>
      <c r="J24" s="48">
        <v>0</v>
      </c>
      <c r="K24" s="147">
        <v>0</v>
      </c>
    </row>
    <row r="25" spans="2:11" x14ac:dyDescent="0.2">
      <c r="B25" s="177" t="s">
        <v>196</v>
      </c>
      <c r="C25" s="147">
        <v>20</v>
      </c>
      <c r="D25" s="147">
        <v>16</v>
      </c>
      <c r="E25" s="147">
        <v>35</v>
      </c>
      <c r="F25" s="147">
        <v>33</v>
      </c>
      <c r="G25" s="147">
        <v>17</v>
      </c>
      <c r="H25" s="147">
        <v>21</v>
      </c>
      <c r="I25" s="147">
        <v>11</v>
      </c>
      <c r="J25" s="147">
        <v>23</v>
      </c>
      <c r="K25" s="147">
        <v>176</v>
      </c>
    </row>
    <row r="29" spans="2:11" x14ac:dyDescent="0.2">
      <c r="B29" s="154" t="s">
        <v>197</v>
      </c>
    </row>
    <row r="31" spans="2:11" x14ac:dyDescent="0.2">
      <c r="B31" s="140"/>
      <c r="C31" s="56" t="s">
        <v>8</v>
      </c>
      <c r="D31" s="56" t="s">
        <v>9</v>
      </c>
      <c r="E31" s="56" t="s">
        <v>2</v>
      </c>
      <c r="F31" s="56" t="s">
        <v>3</v>
      </c>
      <c r="G31" s="56" t="s">
        <v>4</v>
      </c>
      <c r="H31" s="56" t="s">
        <v>5</v>
      </c>
      <c r="I31" s="56" t="s">
        <v>7</v>
      </c>
      <c r="J31" s="56" t="s">
        <v>6</v>
      </c>
      <c r="K31" s="176" t="s">
        <v>165</v>
      </c>
    </row>
    <row r="32" spans="2:11" x14ac:dyDescent="0.2">
      <c r="B32" s="55" t="s">
        <v>57</v>
      </c>
      <c r="C32" s="181">
        <f t="shared" ref="C32:D40" si="0">I17-I4/5</f>
        <v>-0.2</v>
      </c>
      <c r="D32" s="182">
        <f t="shared" si="0"/>
        <v>-1.8</v>
      </c>
      <c r="E32" s="180">
        <f>C17-C4/5</f>
        <v>-1.8</v>
      </c>
      <c r="F32" s="181">
        <f t="shared" ref="F32:H32" si="1">D17-D4/5</f>
        <v>-3</v>
      </c>
      <c r="G32" s="181">
        <f t="shared" si="1"/>
        <v>-1.6</v>
      </c>
      <c r="H32" s="181">
        <f t="shared" si="1"/>
        <v>-2.4</v>
      </c>
      <c r="I32" s="181">
        <f t="shared" ref="I32:I40" si="2">H17-H4/5</f>
        <v>-0.8</v>
      </c>
      <c r="J32" s="181">
        <f t="shared" ref="J32:J40" si="3">G17-G4/5</f>
        <v>0.4</v>
      </c>
      <c r="K32" s="183">
        <f t="shared" ref="K32:K40" si="4">K17-K4/5</f>
        <v>-11.2</v>
      </c>
    </row>
    <row r="33" spans="2:11" x14ac:dyDescent="0.2">
      <c r="B33" s="55" t="s">
        <v>58</v>
      </c>
      <c r="C33" s="185">
        <f t="shared" si="0"/>
        <v>1.8</v>
      </c>
      <c r="D33" s="186">
        <f t="shared" si="0"/>
        <v>-0.6</v>
      </c>
      <c r="E33" s="184">
        <f t="shared" ref="E33:H40" si="5">C18-C5/5</f>
        <v>-1</v>
      </c>
      <c r="F33" s="185">
        <f t="shared" si="5"/>
        <v>-2</v>
      </c>
      <c r="G33" s="185">
        <f t="shared" si="5"/>
        <v>-2.6</v>
      </c>
      <c r="H33" s="185">
        <f t="shared" si="5"/>
        <v>-1.2</v>
      </c>
      <c r="I33" s="185">
        <f t="shared" si="2"/>
        <v>-1.6</v>
      </c>
      <c r="J33" s="185">
        <f t="shared" si="3"/>
        <v>-0.39999999999999991</v>
      </c>
      <c r="K33" s="183">
        <f t="shared" si="4"/>
        <v>-7.6</v>
      </c>
    </row>
    <row r="34" spans="2:11" x14ac:dyDescent="0.2">
      <c r="B34" s="55" t="s">
        <v>59</v>
      </c>
      <c r="C34" s="188">
        <f t="shared" si="0"/>
        <v>-8.4</v>
      </c>
      <c r="D34" s="189">
        <f t="shared" si="0"/>
        <v>-7</v>
      </c>
      <c r="E34" s="187">
        <f t="shared" si="5"/>
        <v>-3.4000000000000004</v>
      </c>
      <c r="F34" s="188">
        <f t="shared" si="5"/>
        <v>-8.8000000000000007</v>
      </c>
      <c r="G34" s="188">
        <f t="shared" si="5"/>
        <v>-5.1999999999999993</v>
      </c>
      <c r="H34" s="188">
        <f t="shared" si="5"/>
        <v>-3</v>
      </c>
      <c r="I34" s="188">
        <f t="shared" si="2"/>
        <v>-8</v>
      </c>
      <c r="J34" s="188">
        <f t="shared" si="3"/>
        <v>-8</v>
      </c>
      <c r="K34" s="183">
        <f t="shared" si="4"/>
        <v>-51.8</v>
      </c>
    </row>
    <row r="35" spans="2:11" x14ac:dyDescent="0.2">
      <c r="B35" s="55" t="s">
        <v>60</v>
      </c>
      <c r="C35" s="185">
        <f t="shared" si="0"/>
        <v>-9.8000000000000007</v>
      </c>
      <c r="D35" s="186">
        <f t="shared" si="0"/>
        <v>-12</v>
      </c>
      <c r="E35" s="184">
        <f t="shared" si="5"/>
        <v>-8.8000000000000007</v>
      </c>
      <c r="F35" s="185">
        <f t="shared" si="5"/>
        <v>-9.6</v>
      </c>
      <c r="G35" s="185">
        <f t="shared" si="5"/>
        <v>-17.600000000000001</v>
      </c>
      <c r="H35" s="185">
        <f t="shared" si="5"/>
        <v>-9</v>
      </c>
      <c r="I35" s="185">
        <f t="shared" si="2"/>
        <v>-8</v>
      </c>
      <c r="J35" s="185">
        <f t="shared" si="3"/>
        <v>-14.399999999999999</v>
      </c>
      <c r="K35" s="183">
        <f t="shared" si="4"/>
        <v>-89.199999999999989</v>
      </c>
    </row>
    <row r="36" spans="2:11" x14ac:dyDescent="0.2">
      <c r="B36" s="55" t="s">
        <v>61</v>
      </c>
      <c r="C36" s="188">
        <f t="shared" si="0"/>
        <v>-0.40000000000000036</v>
      </c>
      <c r="D36" s="189">
        <f t="shared" si="0"/>
        <v>-6</v>
      </c>
      <c r="E36" s="187">
        <f t="shared" si="5"/>
        <v>-10.399999999999999</v>
      </c>
      <c r="F36" s="188">
        <f t="shared" si="5"/>
        <v>-14.8</v>
      </c>
      <c r="G36" s="188">
        <f t="shared" si="5"/>
        <v>-16.2</v>
      </c>
      <c r="H36" s="188">
        <f t="shared" si="5"/>
        <v>-2.5999999999999996</v>
      </c>
      <c r="I36" s="188">
        <f t="shared" si="2"/>
        <v>-7.4</v>
      </c>
      <c r="J36" s="188">
        <f t="shared" si="3"/>
        <v>-6.6</v>
      </c>
      <c r="K36" s="183">
        <f t="shared" si="4"/>
        <v>-64.400000000000006</v>
      </c>
    </row>
    <row r="37" spans="2:11" x14ac:dyDescent="0.2">
      <c r="B37" s="55" t="s">
        <v>62</v>
      </c>
      <c r="C37" s="185">
        <f t="shared" si="0"/>
        <v>0.19999999999999996</v>
      </c>
      <c r="D37" s="186">
        <f t="shared" si="0"/>
        <v>-3.2</v>
      </c>
      <c r="E37" s="184">
        <f t="shared" si="5"/>
        <v>-8.1999999999999993</v>
      </c>
      <c r="F37" s="185">
        <f t="shared" si="5"/>
        <v>-6.6</v>
      </c>
      <c r="G37" s="185">
        <f t="shared" si="5"/>
        <v>-6.1999999999999993</v>
      </c>
      <c r="H37" s="185">
        <f t="shared" si="5"/>
        <v>-2.2000000000000002</v>
      </c>
      <c r="I37" s="185">
        <f t="shared" si="2"/>
        <v>-1</v>
      </c>
      <c r="J37" s="185">
        <f t="shared" si="3"/>
        <v>0.6</v>
      </c>
      <c r="K37" s="183">
        <f t="shared" si="4"/>
        <v>-26.6</v>
      </c>
    </row>
    <row r="38" spans="2:11" x14ac:dyDescent="0.2">
      <c r="B38" s="55" t="s">
        <v>63</v>
      </c>
      <c r="C38" s="188">
        <f t="shared" si="0"/>
        <v>0.19999999999999996</v>
      </c>
      <c r="D38" s="189">
        <f t="shared" si="0"/>
        <v>-5.8000000000000007</v>
      </c>
      <c r="E38" s="187">
        <f t="shared" si="5"/>
        <v>-7.8000000000000007</v>
      </c>
      <c r="F38" s="188">
        <f t="shared" si="5"/>
        <v>-14.6</v>
      </c>
      <c r="G38" s="188">
        <f t="shared" si="5"/>
        <v>-15.8</v>
      </c>
      <c r="H38" s="188">
        <f t="shared" si="5"/>
        <v>-1.4</v>
      </c>
      <c r="I38" s="188">
        <f t="shared" si="2"/>
        <v>-1.6</v>
      </c>
      <c r="J38" s="188">
        <f t="shared" si="3"/>
        <v>-0.8</v>
      </c>
      <c r="K38" s="183">
        <f t="shared" si="4"/>
        <v>-47.6</v>
      </c>
    </row>
    <row r="39" spans="2:11" hidden="1" x14ac:dyDescent="0.2">
      <c r="B39" s="56" t="s">
        <v>64</v>
      </c>
      <c r="C39" s="195">
        <f t="shared" si="0"/>
        <v>0</v>
      </c>
      <c r="D39" s="196">
        <f t="shared" si="0"/>
        <v>0</v>
      </c>
      <c r="E39" s="197">
        <f t="shared" si="5"/>
        <v>0</v>
      </c>
      <c r="F39" s="195">
        <f t="shared" si="5"/>
        <v>0</v>
      </c>
      <c r="G39" s="195">
        <f t="shared" si="5"/>
        <v>0</v>
      </c>
      <c r="H39" s="195">
        <f t="shared" si="5"/>
        <v>0</v>
      </c>
      <c r="I39" s="195">
        <f t="shared" si="2"/>
        <v>0</v>
      </c>
      <c r="J39" s="195">
        <f t="shared" si="3"/>
        <v>0</v>
      </c>
      <c r="K39" s="183">
        <f t="shared" si="4"/>
        <v>0</v>
      </c>
    </row>
    <row r="40" spans="2:11" x14ac:dyDescent="0.2">
      <c r="B40" s="194" t="s">
        <v>165</v>
      </c>
      <c r="C40" s="183">
        <f t="shared" si="0"/>
        <v>-16.600000000000001</v>
      </c>
      <c r="D40" s="183">
        <f t="shared" si="0"/>
        <v>-36.4</v>
      </c>
      <c r="E40" s="183">
        <f t="shared" si="5"/>
        <v>-41.4</v>
      </c>
      <c r="F40" s="183">
        <f t="shared" si="5"/>
        <v>-59.400000000000006</v>
      </c>
      <c r="G40" s="183">
        <f t="shared" si="5"/>
        <v>-65.2</v>
      </c>
      <c r="H40" s="183">
        <f t="shared" si="5"/>
        <v>-21.799999999999997</v>
      </c>
      <c r="I40" s="183">
        <f t="shared" si="2"/>
        <v>-28.4</v>
      </c>
      <c r="J40" s="183">
        <f t="shared" si="3"/>
        <v>-29.200000000000003</v>
      </c>
      <c r="K40" s="183">
        <f t="shared" si="4"/>
        <v>-298.39999999999998</v>
      </c>
    </row>
  </sheetData>
  <conditionalFormatting sqref="C32:J39">
    <cfRule type="colorScale" priority="1">
      <colorScale>
        <cfvo type="min"/>
        <cfvo type="num" val="0"/>
        <cfvo type="max"/>
        <color rgb="FF5A8AC6"/>
        <color rgb="FFFCFCFF"/>
        <color rgb="FFF8696B"/>
      </colorScale>
    </cfRule>
  </conditionalFormatting>
  <pageMargins left="0.7" right="0.7" top="0.75" bottom="0.75" header="0.3" footer="0.3"/>
  <pageSetup paperSize="9" orientation="portrait"/>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B2:AG67"/>
  <sheetViews>
    <sheetView topLeftCell="A40" workbookViewId="0">
      <selection activeCell="O98" sqref="O98"/>
    </sheetView>
  </sheetViews>
  <sheetFormatPr baseColWidth="10" defaultRowHeight="12.75" x14ac:dyDescent="0.2"/>
  <cols>
    <col min="1" max="1" width="2.5703125" style="44" customWidth="1"/>
    <col min="2" max="2" width="20.28515625" style="44" customWidth="1"/>
    <col min="3" max="4" width="10.7109375" style="44" customWidth="1"/>
    <col min="5" max="5" width="11.28515625" style="44" customWidth="1"/>
    <col min="6" max="14" width="10.7109375" style="44" customWidth="1"/>
    <col min="15" max="15" width="4.7109375" style="44" customWidth="1"/>
    <col min="16" max="16384" width="11.42578125" style="44"/>
  </cols>
  <sheetData>
    <row r="2" spans="2:33" s="45" customFormat="1" ht="12.75" customHeight="1" x14ac:dyDescent="0.2">
      <c r="B2" s="45" t="s">
        <v>79</v>
      </c>
    </row>
    <row r="3" spans="2:33" s="45" customFormat="1" ht="24" customHeight="1" x14ac:dyDescent="0.2">
      <c r="B3" s="140"/>
      <c r="C3" s="175" t="s">
        <v>11</v>
      </c>
      <c r="D3" s="175" t="s">
        <v>32</v>
      </c>
      <c r="E3" s="175" t="s">
        <v>76</v>
      </c>
      <c r="F3" s="175" t="s">
        <v>107</v>
      </c>
      <c r="G3" s="175" t="s">
        <v>74</v>
      </c>
      <c r="H3" s="175" t="s">
        <v>38</v>
      </c>
      <c r="I3" s="175" t="s">
        <v>73</v>
      </c>
      <c r="J3" s="175" t="s">
        <v>72</v>
      </c>
      <c r="K3" s="175" t="s">
        <v>71</v>
      </c>
      <c r="L3" s="175" t="s">
        <v>70</v>
      </c>
      <c r="M3" s="175" t="s">
        <v>69</v>
      </c>
      <c r="N3" s="176" t="s">
        <v>196</v>
      </c>
    </row>
    <row r="4" spans="2:33" s="45" customFormat="1" ht="13.35" customHeight="1" x14ac:dyDescent="0.2">
      <c r="B4" s="56" t="s">
        <v>57</v>
      </c>
      <c r="C4" s="198">
        <v>2</v>
      </c>
      <c r="D4" s="198">
        <v>6</v>
      </c>
      <c r="E4" s="198">
        <v>2</v>
      </c>
      <c r="F4" s="198">
        <v>0</v>
      </c>
      <c r="G4" s="198">
        <v>0</v>
      </c>
      <c r="H4" s="198">
        <v>15</v>
      </c>
      <c r="I4" s="198">
        <v>0</v>
      </c>
      <c r="J4" s="198">
        <v>0</v>
      </c>
      <c r="K4" s="198">
        <v>38</v>
      </c>
      <c r="L4" s="198">
        <v>3</v>
      </c>
      <c r="M4" s="198">
        <v>0</v>
      </c>
      <c r="N4" s="199">
        <v>66</v>
      </c>
    </row>
    <row r="5" spans="2:33" s="45" customFormat="1" ht="13.35" customHeight="1" x14ac:dyDescent="0.2">
      <c r="B5" s="56" t="s">
        <v>58</v>
      </c>
      <c r="C5" s="200">
        <v>6</v>
      </c>
      <c r="D5" s="200">
        <v>6</v>
      </c>
      <c r="E5" s="200">
        <v>19</v>
      </c>
      <c r="F5" s="200">
        <v>0</v>
      </c>
      <c r="G5" s="200">
        <v>9</v>
      </c>
      <c r="H5" s="200">
        <v>4</v>
      </c>
      <c r="I5" s="200">
        <v>0</v>
      </c>
      <c r="J5" s="200">
        <v>0</v>
      </c>
      <c r="K5" s="200">
        <v>12</v>
      </c>
      <c r="L5" s="200">
        <v>2</v>
      </c>
      <c r="M5" s="200">
        <v>0</v>
      </c>
      <c r="N5" s="199">
        <v>58</v>
      </c>
    </row>
    <row r="6" spans="2:33" s="45" customFormat="1" ht="13.35" customHeight="1" x14ac:dyDescent="0.2">
      <c r="B6" s="56" t="s">
        <v>59</v>
      </c>
      <c r="C6" s="198">
        <v>5</v>
      </c>
      <c r="D6" s="198">
        <v>8</v>
      </c>
      <c r="E6" s="198">
        <v>22</v>
      </c>
      <c r="F6" s="198">
        <v>0</v>
      </c>
      <c r="G6" s="198">
        <v>80</v>
      </c>
      <c r="H6" s="198">
        <v>23</v>
      </c>
      <c r="I6" s="198">
        <v>3</v>
      </c>
      <c r="J6" s="198">
        <v>0</v>
      </c>
      <c r="K6" s="198">
        <v>270</v>
      </c>
      <c r="L6" s="198">
        <v>8</v>
      </c>
      <c r="M6" s="198">
        <v>0</v>
      </c>
      <c r="N6" s="199">
        <v>419</v>
      </c>
    </row>
    <row r="7" spans="2:33" s="45" customFormat="1" ht="13.35" customHeight="1" x14ac:dyDescent="0.2">
      <c r="B7" s="56" t="s">
        <v>60</v>
      </c>
      <c r="C7" s="200">
        <v>12</v>
      </c>
      <c r="D7" s="200">
        <v>9</v>
      </c>
      <c r="E7" s="200">
        <v>20</v>
      </c>
      <c r="F7" s="200">
        <v>2</v>
      </c>
      <c r="G7" s="200">
        <v>255</v>
      </c>
      <c r="H7" s="200">
        <v>46</v>
      </c>
      <c r="I7" s="200">
        <v>9</v>
      </c>
      <c r="J7" s="200">
        <v>1</v>
      </c>
      <c r="K7" s="200">
        <v>342</v>
      </c>
      <c r="L7" s="200">
        <v>30</v>
      </c>
      <c r="M7" s="200">
        <v>0</v>
      </c>
      <c r="N7" s="199">
        <v>726</v>
      </c>
    </row>
    <row r="8" spans="2:33" s="45" customFormat="1" ht="13.35" customHeight="1" x14ac:dyDescent="0.2">
      <c r="B8" s="56" t="s">
        <v>61</v>
      </c>
      <c r="C8" s="198">
        <v>13</v>
      </c>
      <c r="D8" s="198">
        <v>43</v>
      </c>
      <c r="E8" s="198">
        <v>16</v>
      </c>
      <c r="F8" s="198">
        <v>0</v>
      </c>
      <c r="G8" s="198">
        <v>176</v>
      </c>
      <c r="H8" s="198">
        <v>64</v>
      </c>
      <c r="I8" s="198">
        <v>28</v>
      </c>
      <c r="J8" s="198">
        <v>0</v>
      </c>
      <c r="K8" s="198">
        <v>199</v>
      </c>
      <c r="L8" s="198">
        <v>28</v>
      </c>
      <c r="M8" s="198">
        <v>0</v>
      </c>
      <c r="N8" s="199">
        <v>567</v>
      </c>
    </row>
    <row r="9" spans="2:33" s="45" customFormat="1" ht="13.35" customHeight="1" x14ac:dyDescent="0.2">
      <c r="B9" s="56" t="s">
        <v>62</v>
      </c>
      <c r="C9" s="200">
        <v>4</v>
      </c>
      <c r="D9" s="200">
        <v>33</v>
      </c>
      <c r="E9" s="200">
        <v>0</v>
      </c>
      <c r="F9" s="200">
        <v>0</v>
      </c>
      <c r="G9" s="200">
        <v>18</v>
      </c>
      <c r="H9" s="200">
        <v>43</v>
      </c>
      <c r="I9" s="200">
        <v>2</v>
      </c>
      <c r="J9" s="200">
        <v>0</v>
      </c>
      <c r="K9" s="200">
        <v>115</v>
      </c>
      <c r="L9" s="200">
        <v>8</v>
      </c>
      <c r="M9" s="200">
        <v>0</v>
      </c>
      <c r="N9" s="199">
        <v>223</v>
      </c>
    </row>
    <row r="10" spans="2:33" s="45" customFormat="1" ht="13.35" customHeight="1" x14ac:dyDescent="0.2">
      <c r="B10" s="56" t="s">
        <v>63</v>
      </c>
      <c r="C10" s="198">
        <v>8</v>
      </c>
      <c r="D10" s="198">
        <v>23</v>
      </c>
      <c r="E10" s="198">
        <v>1</v>
      </c>
      <c r="F10" s="198">
        <v>0</v>
      </c>
      <c r="G10" s="198">
        <v>3</v>
      </c>
      <c r="H10" s="198">
        <v>84</v>
      </c>
      <c r="I10" s="198">
        <v>0</v>
      </c>
      <c r="J10" s="198">
        <v>0</v>
      </c>
      <c r="K10" s="198">
        <v>188</v>
      </c>
      <c r="L10" s="198">
        <v>4</v>
      </c>
      <c r="M10" s="198">
        <v>2</v>
      </c>
      <c r="N10" s="199">
        <v>313</v>
      </c>
    </row>
    <row r="11" spans="2:33" s="45" customFormat="1" ht="13.35" customHeight="1" x14ac:dyDescent="0.2">
      <c r="B11" s="56" t="s">
        <v>64</v>
      </c>
      <c r="C11" s="200"/>
      <c r="D11" s="200">
        <v>0</v>
      </c>
      <c r="E11" s="200">
        <v>0</v>
      </c>
      <c r="F11" s="200"/>
      <c r="G11" s="200">
        <v>0</v>
      </c>
      <c r="H11" s="200">
        <v>0</v>
      </c>
      <c r="I11" s="200">
        <v>0</v>
      </c>
      <c r="J11" s="200"/>
      <c r="K11" s="200">
        <v>0</v>
      </c>
      <c r="L11" s="200"/>
      <c r="M11" s="200"/>
      <c r="N11" s="199">
        <v>0</v>
      </c>
    </row>
    <row r="12" spans="2:33" s="45" customFormat="1" ht="23.45" customHeight="1" x14ac:dyDescent="0.2">
      <c r="B12" s="146"/>
      <c r="C12" s="199">
        <v>50</v>
      </c>
      <c r="D12" s="199">
        <v>128</v>
      </c>
      <c r="E12" s="199">
        <v>80</v>
      </c>
      <c r="F12" s="199">
        <v>2</v>
      </c>
      <c r="G12" s="199">
        <v>541</v>
      </c>
      <c r="H12" s="199">
        <v>279</v>
      </c>
      <c r="I12" s="199">
        <v>42</v>
      </c>
      <c r="J12" s="199">
        <v>1</v>
      </c>
      <c r="K12" s="199">
        <v>1164</v>
      </c>
      <c r="L12" s="199">
        <v>83</v>
      </c>
      <c r="M12" s="199">
        <v>2</v>
      </c>
      <c r="N12" s="199">
        <v>2372</v>
      </c>
    </row>
    <row r="13" spans="2:33" s="45" customFormat="1" ht="28.7" customHeight="1" x14ac:dyDescent="0.2"/>
    <row r="15" spans="2:33" x14ac:dyDescent="0.2">
      <c r="B15" s="44">
        <v>2020</v>
      </c>
    </row>
    <row r="16" spans="2:33" ht="33.75" customHeight="1" x14ac:dyDescent="0.2">
      <c r="B16" s="140"/>
      <c r="C16" s="175" t="s">
        <v>25</v>
      </c>
      <c r="D16" s="175" t="s">
        <v>26</v>
      </c>
      <c r="E16" s="175" t="s">
        <v>28</v>
      </c>
      <c r="F16" s="175" t="s">
        <v>29</v>
      </c>
      <c r="G16" s="175" t="s">
        <v>95</v>
      </c>
      <c r="H16" s="175" t="s">
        <v>31</v>
      </c>
      <c r="I16" s="175" t="s">
        <v>32</v>
      </c>
      <c r="J16" s="175" t="s">
        <v>33</v>
      </c>
      <c r="K16" s="175" t="s">
        <v>34</v>
      </c>
      <c r="L16" s="175" t="s">
        <v>35</v>
      </c>
      <c r="M16" s="175" t="s">
        <v>36</v>
      </c>
      <c r="N16" s="175" t="s">
        <v>198</v>
      </c>
      <c r="O16" s="175" t="s">
        <v>38</v>
      </c>
      <c r="P16" s="175" t="s">
        <v>39</v>
      </c>
      <c r="Q16" s="175" t="s">
        <v>40</v>
      </c>
      <c r="R16" s="175" t="s">
        <v>41</v>
      </c>
      <c r="S16" s="175" t="s">
        <v>42</v>
      </c>
      <c r="T16" s="175" t="s">
        <v>43</v>
      </c>
      <c r="U16" s="175" t="s">
        <v>44</v>
      </c>
      <c r="V16" s="175" t="s">
        <v>45</v>
      </c>
      <c r="W16" s="175" t="s">
        <v>46</v>
      </c>
      <c r="X16" s="175" t="s">
        <v>47</v>
      </c>
      <c r="Y16" s="175" t="s">
        <v>48</v>
      </c>
      <c r="Z16" s="175" t="s">
        <v>49</v>
      </c>
      <c r="AA16" s="175" t="s">
        <v>50</v>
      </c>
      <c r="AB16" s="175" t="s">
        <v>51</v>
      </c>
      <c r="AC16" s="175" t="s">
        <v>52</v>
      </c>
      <c r="AD16" s="175" t="s">
        <v>53</v>
      </c>
      <c r="AE16" s="175" t="s">
        <v>54</v>
      </c>
      <c r="AF16" s="175" t="s">
        <v>55</v>
      </c>
      <c r="AG16" s="176" t="s">
        <v>196</v>
      </c>
    </row>
    <row r="17" spans="2:33" x14ac:dyDescent="0.2">
      <c r="B17" s="56" t="s">
        <v>57</v>
      </c>
      <c r="C17" s="198"/>
      <c r="D17" s="198"/>
      <c r="E17" s="198"/>
      <c r="F17" s="198"/>
      <c r="G17" s="198">
        <v>0</v>
      </c>
      <c r="H17" s="198">
        <v>0</v>
      </c>
      <c r="I17" s="198">
        <v>0</v>
      </c>
      <c r="J17" s="198">
        <v>0</v>
      </c>
      <c r="K17" s="198"/>
      <c r="L17" s="198">
        <v>0</v>
      </c>
      <c r="M17" s="198"/>
      <c r="N17" s="198"/>
      <c r="O17" s="198">
        <v>1</v>
      </c>
      <c r="P17" s="198"/>
      <c r="Q17" s="198"/>
      <c r="R17" s="198"/>
      <c r="S17" s="198">
        <v>0</v>
      </c>
      <c r="T17" s="198"/>
      <c r="U17" s="198"/>
      <c r="V17" s="198"/>
      <c r="W17" s="198">
        <v>0</v>
      </c>
      <c r="X17" s="198"/>
      <c r="Y17" s="198"/>
      <c r="Z17" s="198"/>
      <c r="AA17" s="198"/>
      <c r="AB17" s="198"/>
      <c r="AC17" s="198"/>
      <c r="AD17" s="198">
        <v>1</v>
      </c>
      <c r="AE17" s="198">
        <v>0</v>
      </c>
      <c r="AF17" s="198">
        <v>0</v>
      </c>
      <c r="AG17" s="199">
        <v>2</v>
      </c>
    </row>
    <row r="18" spans="2:33" x14ac:dyDescent="0.2">
      <c r="B18" s="56" t="s">
        <v>58</v>
      </c>
      <c r="C18" s="200"/>
      <c r="D18" s="200"/>
      <c r="E18" s="200"/>
      <c r="F18" s="200"/>
      <c r="G18" s="200"/>
      <c r="H18" s="200">
        <v>0</v>
      </c>
      <c r="I18" s="200">
        <v>0</v>
      </c>
      <c r="J18" s="200">
        <v>0</v>
      </c>
      <c r="K18" s="200"/>
      <c r="L18" s="200">
        <v>0</v>
      </c>
      <c r="M18" s="200">
        <v>0</v>
      </c>
      <c r="N18" s="200"/>
      <c r="O18" s="200">
        <v>0</v>
      </c>
      <c r="P18" s="200"/>
      <c r="Q18" s="200"/>
      <c r="R18" s="200"/>
      <c r="S18" s="200">
        <v>0</v>
      </c>
      <c r="T18" s="200">
        <v>0</v>
      </c>
      <c r="U18" s="200">
        <v>2</v>
      </c>
      <c r="V18" s="200">
        <v>0</v>
      </c>
      <c r="W18" s="200">
        <v>0</v>
      </c>
      <c r="X18" s="200">
        <v>0</v>
      </c>
      <c r="Y18" s="200"/>
      <c r="Z18" s="200"/>
      <c r="AA18" s="200"/>
      <c r="AB18" s="200"/>
      <c r="AC18" s="200">
        <v>0</v>
      </c>
      <c r="AD18" s="200">
        <v>2</v>
      </c>
      <c r="AE18" s="200"/>
      <c r="AF18" s="200">
        <v>0</v>
      </c>
      <c r="AG18" s="199">
        <v>4</v>
      </c>
    </row>
    <row r="19" spans="2:33" x14ac:dyDescent="0.2">
      <c r="B19" s="56" t="s">
        <v>59</v>
      </c>
      <c r="C19" s="198">
        <v>0</v>
      </c>
      <c r="D19" s="198"/>
      <c r="E19" s="198">
        <v>0</v>
      </c>
      <c r="F19" s="198"/>
      <c r="G19" s="198"/>
      <c r="H19" s="198">
        <v>0</v>
      </c>
      <c r="I19" s="198">
        <v>0</v>
      </c>
      <c r="J19" s="198">
        <v>4</v>
      </c>
      <c r="K19" s="198">
        <v>0</v>
      </c>
      <c r="L19" s="198">
        <v>1</v>
      </c>
      <c r="M19" s="198">
        <v>0</v>
      </c>
      <c r="N19" s="198">
        <v>0</v>
      </c>
      <c r="O19" s="198">
        <v>2</v>
      </c>
      <c r="P19" s="198">
        <v>0</v>
      </c>
      <c r="Q19" s="198">
        <v>0</v>
      </c>
      <c r="R19" s="198">
        <v>0</v>
      </c>
      <c r="S19" s="198">
        <v>0</v>
      </c>
      <c r="T19" s="198">
        <v>0</v>
      </c>
      <c r="U19" s="198">
        <v>0</v>
      </c>
      <c r="V19" s="198">
        <v>0</v>
      </c>
      <c r="W19" s="198">
        <v>0</v>
      </c>
      <c r="X19" s="198">
        <v>0</v>
      </c>
      <c r="Y19" s="198">
        <v>0</v>
      </c>
      <c r="Z19" s="198">
        <v>0</v>
      </c>
      <c r="AA19" s="198"/>
      <c r="AB19" s="198"/>
      <c r="AC19" s="198">
        <v>0</v>
      </c>
      <c r="AD19" s="198">
        <v>24</v>
      </c>
      <c r="AE19" s="198">
        <v>0</v>
      </c>
      <c r="AF19" s="198">
        <v>1</v>
      </c>
      <c r="AG19" s="199">
        <v>32</v>
      </c>
    </row>
    <row r="20" spans="2:33" x14ac:dyDescent="0.2">
      <c r="B20" s="56" t="s">
        <v>60</v>
      </c>
      <c r="C20" s="200">
        <v>0</v>
      </c>
      <c r="D20" s="200">
        <v>0</v>
      </c>
      <c r="E20" s="200">
        <v>0</v>
      </c>
      <c r="F20" s="200"/>
      <c r="G20" s="200">
        <v>0</v>
      </c>
      <c r="H20" s="200">
        <v>1</v>
      </c>
      <c r="I20" s="200">
        <v>0</v>
      </c>
      <c r="J20" s="200">
        <v>2</v>
      </c>
      <c r="K20" s="200">
        <v>0</v>
      </c>
      <c r="L20" s="200">
        <v>15</v>
      </c>
      <c r="M20" s="200">
        <v>0</v>
      </c>
      <c r="N20" s="200">
        <v>0</v>
      </c>
      <c r="O20" s="200">
        <v>9</v>
      </c>
      <c r="P20" s="200">
        <v>0</v>
      </c>
      <c r="Q20" s="200">
        <v>0</v>
      </c>
      <c r="R20" s="200">
        <v>1</v>
      </c>
      <c r="S20" s="200"/>
      <c r="T20" s="200">
        <v>0</v>
      </c>
      <c r="U20" s="200">
        <v>0</v>
      </c>
      <c r="V20" s="200">
        <v>0</v>
      </c>
      <c r="W20" s="200">
        <v>0</v>
      </c>
      <c r="X20" s="200">
        <v>1</v>
      </c>
      <c r="Y20" s="200">
        <v>2</v>
      </c>
      <c r="Z20" s="200">
        <v>0</v>
      </c>
      <c r="AA20" s="200">
        <v>0</v>
      </c>
      <c r="AB20" s="200">
        <v>0</v>
      </c>
      <c r="AC20" s="200">
        <v>0</v>
      </c>
      <c r="AD20" s="200">
        <v>22</v>
      </c>
      <c r="AE20" s="200">
        <v>0</v>
      </c>
      <c r="AF20" s="200">
        <v>3</v>
      </c>
      <c r="AG20" s="199">
        <v>56</v>
      </c>
    </row>
    <row r="21" spans="2:33" x14ac:dyDescent="0.2">
      <c r="B21" s="56" t="s">
        <v>61</v>
      </c>
      <c r="C21" s="198"/>
      <c r="D21" s="198"/>
      <c r="E21" s="198">
        <v>0</v>
      </c>
      <c r="F21" s="198">
        <v>0</v>
      </c>
      <c r="G21" s="198">
        <v>0</v>
      </c>
      <c r="H21" s="198">
        <v>0</v>
      </c>
      <c r="I21" s="198">
        <v>3</v>
      </c>
      <c r="J21" s="198">
        <v>0</v>
      </c>
      <c r="K21" s="198">
        <v>0</v>
      </c>
      <c r="L21" s="198">
        <v>10</v>
      </c>
      <c r="M21" s="198">
        <v>1</v>
      </c>
      <c r="N21" s="198">
        <v>0</v>
      </c>
      <c r="O21" s="198">
        <v>5</v>
      </c>
      <c r="P21" s="198">
        <v>0</v>
      </c>
      <c r="Q21" s="198">
        <v>0</v>
      </c>
      <c r="R21" s="198">
        <v>0</v>
      </c>
      <c r="S21" s="198"/>
      <c r="T21" s="198">
        <v>1</v>
      </c>
      <c r="U21" s="198">
        <v>0</v>
      </c>
      <c r="V21" s="198">
        <v>0</v>
      </c>
      <c r="W21" s="198">
        <v>1</v>
      </c>
      <c r="X21" s="198">
        <v>1</v>
      </c>
      <c r="Y21" s="198">
        <v>2</v>
      </c>
      <c r="Z21" s="198"/>
      <c r="AA21" s="198">
        <v>0</v>
      </c>
      <c r="AB21" s="198"/>
      <c r="AC21" s="198">
        <v>0</v>
      </c>
      <c r="AD21" s="198">
        <v>19</v>
      </c>
      <c r="AE21" s="198">
        <v>3</v>
      </c>
      <c r="AF21" s="198">
        <v>3</v>
      </c>
      <c r="AG21" s="199">
        <v>49</v>
      </c>
    </row>
    <row r="22" spans="2:33" x14ac:dyDescent="0.2">
      <c r="B22" s="56" t="s">
        <v>62</v>
      </c>
      <c r="C22" s="200"/>
      <c r="D22" s="200"/>
      <c r="E22" s="200"/>
      <c r="F22" s="200"/>
      <c r="G22" s="200"/>
      <c r="H22" s="200">
        <v>0</v>
      </c>
      <c r="I22" s="200">
        <v>2</v>
      </c>
      <c r="J22" s="200">
        <v>1</v>
      </c>
      <c r="K22" s="200">
        <v>0</v>
      </c>
      <c r="L22" s="200">
        <v>1</v>
      </c>
      <c r="M22" s="200"/>
      <c r="N22" s="200">
        <v>0</v>
      </c>
      <c r="O22" s="200">
        <v>3</v>
      </c>
      <c r="P22" s="200">
        <v>0</v>
      </c>
      <c r="Q22" s="200"/>
      <c r="R22" s="200"/>
      <c r="S22" s="200"/>
      <c r="T22" s="200">
        <v>0</v>
      </c>
      <c r="U22" s="200">
        <v>0</v>
      </c>
      <c r="V22" s="200">
        <v>0</v>
      </c>
      <c r="W22" s="200">
        <v>0</v>
      </c>
      <c r="X22" s="200">
        <v>1</v>
      </c>
      <c r="Y22" s="200">
        <v>0</v>
      </c>
      <c r="Z22" s="200">
        <v>0</v>
      </c>
      <c r="AA22" s="200"/>
      <c r="AB22" s="200"/>
      <c r="AC22" s="200">
        <v>0</v>
      </c>
      <c r="AD22" s="200">
        <v>10</v>
      </c>
      <c r="AE22" s="200"/>
      <c r="AF22" s="200">
        <v>0</v>
      </c>
      <c r="AG22" s="199">
        <v>18</v>
      </c>
    </row>
    <row r="23" spans="2:33" x14ac:dyDescent="0.2">
      <c r="B23" s="56" t="s">
        <v>63</v>
      </c>
      <c r="C23" s="198"/>
      <c r="D23" s="198"/>
      <c r="E23" s="198">
        <v>1</v>
      </c>
      <c r="F23" s="198"/>
      <c r="G23" s="198"/>
      <c r="H23" s="198">
        <v>0</v>
      </c>
      <c r="I23" s="198">
        <v>2</v>
      </c>
      <c r="J23" s="198"/>
      <c r="K23" s="198"/>
      <c r="L23" s="198"/>
      <c r="M23" s="198"/>
      <c r="N23" s="198"/>
      <c r="O23" s="198">
        <v>4</v>
      </c>
      <c r="P23" s="198"/>
      <c r="Q23" s="198"/>
      <c r="R23" s="198"/>
      <c r="S23" s="198"/>
      <c r="T23" s="198"/>
      <c r="U23" s="198"/>
      <c r="V23" s="198"/>
      <c r="W23" s="198">
        <v>0</v>
      </c>
      <c r="X23" s="198">
        <v>0</v>
      </c>
      <c r="Y23" s="198"/>
      <c r="Z23" s="198"/>
      <c r="AA23" s="198"/>
      <c r="AB23" s="198"/>
      <c r="AC23" s="198">
        <v>0</v>
      </c>
      <c r="AD23" s="198">
        <v>7</v>
      </c>
      <c r="AE23" s="198">
        <v>1</v>
      </c>
      <c r="AF23" s="198">
        <v>0</v>
      </c>
      <c r="AG23" s="199">
        <v>15</v>
      </c>
    </row>
    <row r="24" spans="2:33" x14ac:dyDescent="0.2">
      <c r="B24" s="56" t="s">
        <v>64</v>
      </c>
      <c r="C24" s="200"/>
      <c r="D24" s="200"/>
      <c r="E24" s="200"/>
      <c r="F24" s="200"/>
      <c r="G24" s="200"/>
      <c r="H24" s="200"/>
      <c r="I24" s="200">
        <v>0</v>
      </c>
      <c r="J24" s="200"/>
      <c r="K24" s="200"/>
      <c r="L24" s="200"/>
      <c r="M24" s="200"/>
      <c r="N24" s="200"/>
      <c r="O24" s="200">
        <v>0</v>
      </c>
      <c r="P24" s="200"/>
      <c r="Q24" s="200"/>
      <c r="R24" s="200"/>
      <c r="S24" s="200"/>
      <c r="T24" s="200"/>
      <c r="U24" s="200"/>
      <c r="V24" s="200"/>
      <c r="W24" s="200"/>
      <c r="X24" s="200"/>
      <c r="Y24" s="200"/>
      <c r="Z24" s="200"/>
      <c r="AA24" s="200"/>
      <c r="AB24" s="200"/>
      <c r="AC24" s="200"/>
      <c r="AD24" s="200">
        <v>0</v>
      </c>
      <c r="AE24" s="200"/>
      <c r="AF24" s="200"/>
      <c r="AG24" s="199">
        <v>0</v>
      </c>
    </row>
    <row r="25" spans="2:33" x14ac:dyDescent="0.2">
      <c r="B25" s="146"/>
      <c r="C25" s="199">
        <v>0</v>
      </c>
      <c r="D25" s="199">
        <v>0</v>
      </c>
      <c r="E25" s="199">
        <v>1</v>
      </c>
      <c r="F25" s="199">
        <v>0</v>
      </c>
      <c r="G25" s="199">
        <v>0</v>
      </c>
      <c r="H25" s="199">
        <v>1</v>
      </c>
      <c r="I25" s="199">
        <v>7</v>
      </c>
      <c r="J25" s="199">
        <v>7</v>
      </c>
      <c r="K25" s="199">
        <v>0</v>
      </c>
      <c r="L25" s="199">
        <v>27</v>
      </c>
      <c r="M25" s="199">
        <v>1</v>
      </c>
      <c r="N25" s="199">
        <v>0</v>
      </c>
      <c r="O25" s="199">
        <v>24</v>
      </c>
      <c r="P25" s="199">
        <v>0</v>
      </c>
      <c r="Q25" s="199">
        <v>0</v>
      </c>
      <c r="R25" s="199">
        <v>1</v>
      </c>
      <c r="S25" s="199">
        <v>0</v>
      </c>
      <c r="T25" s="199">
        <v>1</v>
      </c>
      <c r="U25" s="199">
        <v>2</v>
      </c>
      <c r="V25" s="199">
        <v>0</v>
      </c>
      <c r="W25" s="199">
        <v>1</v>
      </c>
      <c r="X25" s="199">
        <v>3</v>
      </c>
      <c r="Y25" s="199">
        <v>4</v>
      </c>
      <c r="Z25" s="199">
        <v>0</v>
      </c>
      <c r="AA25" s="199">
        <v>0</v>
      </c>
      <c r="AB25" s="199">
        <v>0</v>
      </c>
      <c r="AC25" s="199">
        <v>0</v>
      </c>
      <c r="AD25" s="199">
        <v>85</v>
      </c>
      <c r="AE25" s="199">
        <v>4</v>
      </c>
      <c r="AF25" s="199">
        <v>7</v>
      </c>
      <c r="AG25" s="199">
        <v>176</v>
      </c>
    </row>
    <row r="27" spans="2:33" ht="36" x14ac:dyDescent="0.2">
      <c r="B27" s="140"/>
      <c r="C27" s="178" t="s">
        <v>11</v>
      </c>
      <c r="D27" s="178" t="s">
        <v>32</v>
      </c>
      <c r="E27" s="178" t="s">
        <v>76</v>
      </c>
      <c r="F27" s="178" t="s">
        <v>107</v>
      </c>
      <c r="G27" s="178" t="s">
        <v>74</v>
      </c>
      <c r="H27" s="178" t="s">
        <v>38</v>
      </c>
      <c r="I27" s="178" t="s">
        <v>73</v>
      </c>
      <c r="J27" s="178" t="s">
        <v>72</v>
      </c>
      <c r="K27" s="178" t="s">
        <v>71</v>
      </c>
      <c r="L27" s="178" t="s">
        <v>70</v>
      </c>
      <c r="M27" s="178" t="s">
        <v>69</v>
      </c>
      <c r="N27" s="176" t="s">
        <v>196</v>
      </c>
    </row>
    <row r="28" spans="2:33" x14ac:dyDescent="0.2">
      <c r="B28" s="56" t="s">
        <v>57</v>
      </c>
      <c r="C28" s="198">
        <f>H17+K17+S17+T17+X17+AE17</f>
        <v>0</v>
      </c>
      <c r="D28" s="198">
        <f>I17</f>
        <v>0</v>
      </c>
      <c r="E28" s="198">
        <f>J17+W17</f>
        <v>0</v>
      </c>
      <c r="F28" s="198">
        <f>G17+N17</f>
        <v>0</v>
      </c>
      <c r="G28" s="198">
        <f>C17+D17+L17+M17+U17+V17</f>
        <v>0</v>
      </c>
      <c r="H28" s="198">
        <f>O17</f>
        <v>1</v>
      </c>
      <c r="I28" s="198">
        <f>P17+Q17+R17+Y17+Z17</f>
        <v>0</v>
      </c>
      <c r="J28" s="198">
        <f>E17+F17+AA17+AB17</f>
        <v>0</v>
      </c>
      <c r="K28" s="198">
        <f>AD17</f>
        <v>1</v>
      </c>
      <c r="L28" s="198">
        <f>AF17</f>
        <v>0</v>
      </c>
      <c r="M28" s="198">
        <f>AC17</f>
        <v>0</v>
      </c>
      <c r="N28" s="176">
        <f>SUM(C28:M28)</f>
        <v>2</v>
      </c>
    </row>
    <row r="29" spans="2:33" x14ac:dyDescent="0.2">
      <c r="B29" s="56" t="s">
        <v>58</v>
      </c>
      <c r="C29" s="200">
        <f t="shared" ref="C29:C36" si="0">H18+K18+S18+T18+X18+AE18</f>
        <v>0</v>
      </c>
      <c r="D29" s="200">
        <f t="shared" ref="D29:D36" si="1">I18</f>
        <v>0</v>
      </c>
      <c r="E29" s="200">
        <f t="shared" ref="E29:E36" si="2">J18+W18</f>
        <v>0</v>
      </c>
      <c r="F29" s="200">
        <f t="shared" ref="F29:F36" si="3">G18+N18</f>
        <v>0</v>
      </c>
      <c r="G29" s="200">
        <f t="shared" ref="G29:G35" si="4">C18+D18+L18+M18+U18+V18</f>
        <v>2</v>
      </c>
      <c r="H29" s="200">
        <f t="shared" ref="H29:H35" si="5">O18</f>
        <v>0</v>
      </c>
      <c r="I29" s="200">
        <f t="shared" ref="I29:I36" si="6">P18+Q18+R18+Y18+Z18</f>
        <v>0</v>
      </c>
      <c r="J29" s="200">
        <f t="shared" ref="J29:J36" si="7">E18+F18+AA18+AB18</f>
        <v>0</v>
      </c>
      <c r="K29" s="200">
        <f t="shared" ref="K29:K35" si="8">AD18</f>
        <v>2</v>
      </c>
      <c r="L29" s="200">
        <f t="shared" ref="L29:L35" si="9">AF18</f>
        <v>0</v>
      </c>
      <c r="M29" s="200">
        <f t="shared" ref="M29:M35" si="10">AC18</f>
        <v>0</v>
      </c>
      <c r="N29" s="199">
        <f t="shared" ref="N29:N36" si="11">SUM(C29:M29)</f>
        <v>4</v>
      </c>
    </row>
    <row r="30" spans="2:33" x14ac:dyDescent="0.2">
      <c r="B30" s="56" t="s">
        <v>59</v>
      </c>
      <c r="C30" s="198">
        <f t="shared" si="0"/>
        <v>0</v>
      </c>
      <c r="D30" s="198">
        <f t="shared" si="1"/>
        <v>0</v>
      </c>
      <c r="E30" s="198">
        <f t="shared" si="2"/>
        <v>4</v>
      </c>
      <c r="F30" s="198">
        <f t="shared" si="3"/>
        <v>0</v>
      </c>
      <c r="G30" s="198">
        <f t="shared" si="4"/>
        <v>1</v>
      </c>
      <c r="H30" s="198">
        <f t="shared" si="5"/>
        <v>2</v>
      </c>
      <c r="I30" s="198">
        <f t="shared" si="6"/>
        <v>0</v>
      </c>
      <c r="J30" s="198">
        <f t="shared" si="7"/>
        <v>0</v>
      </c>
      <c r="K30" s="198">
        <f t="shared" si="8"/>
        <v>24</v>
      </c>
      <c r="L30" s="198">
        <f t="shared" si="9"/>
        <v>1</v>
      </c>
      <c r="M30" s="198">
        <f t="shared" si="10"/>
        <v>0</v>
      </c>
      <c r="N30" s="199">
        <f t="shared" si="11"/>
        <v>32</v>
      </c>
    </row>
    <row r="31" spans="2:33" x14ac:dyDescent="0.2">
      <c r="B31" s="56" t="s">
        <v>60</v>
      </c>
      <c r="C31" s="200">
        <f t="shared" si="0"/>
        <v>2</v>
      </c>
      <c r="D31" s="200">
        <f t="shared" si="1"/>
        <v>0</v>
      </c>
      <c r="E31" s="200">
        <f t="shared" si="2"/>
        <v>2</v>
      </c>
      <c r="F31" s="200">
        <f t="shared" si="3"/>
        <v>0</v>
      </c>
      <c r="G31" s="200">
        <f t="shared" si="4"/>
        <v>15</v>
      </c>
      <c r="H31" s="200">
        <f t="shared" si="5"/>
        <v>9</v>
      </c>
      <c r="I31" s="200">
        <f t="shared" si="6"/>
        <v>3</v>
      </c>
      <c r="J31" s="200">
        <f t="shared" si="7"/>
        <v>0</v>
      </c>
      <c r="K31" s="200">
        <f t="shared" si="8"/>
        <v>22</v>
      </c>
      <c r="L31" s="200">
        <f t="shared" si="9"/>
        <v>3</v>
      </c>
      <c r="M31" s="200">
        <f t="shared" si="10"/>
        <v>0</v>
      </c>
      <c r="N31" s="199">
        <f t="shared" si="11"/>
        <v>56</v>
      </c>
    </row>
    <row r="32" spans="2:33" x14ac:dyDescent="0.2">
      <c r="B32" s="56" t="s">
        <v>61</v>
      </c>
      <c r="C32" s="198">
        <f t="shared" si="0"/>
        <v>5</v>
      </c>
      <c r="D32" s="198">
        <f t="shared" si="1"/>
        <v>3</v>
      </c>
      <c r="E32" s="198">
        <f t="shared" si="2"/>
        <v>1</v>
      </c>
      <c r="F32" s="198">
        <f t="shared" si="3"/>
        <v>0</v>
      </c>
      <c r="G32" s="198">
        <f t="shared" si="4"/>
        <v>11</v>
      </c>
      <c r="H32" s="198">
        <f t="shared" si="5"/>
        <v>5</v>
      </c>
      <c r="I32" s="198">
        <f t="shared" si="6"/>
        <v>2</v>
      </c>
      <c r="J32" s="198">
        <f t="shared" si="7"/>
        <v>0</v>
      </c>
      <c r="K32" s="198">
        <f t="shared" si="8"/>
        <v>19</v>
      </c>
      <c r="L32" s="198">
        <f t="shared" si="9"/>
        <v>3</v>
      </c>
      <c r="M32" s="198">
        <f t="shared" si="10"/>
        <v>0</v>
      </c>
      <c r="N32" s="199">
        <f t="shared" si="11"/>
        <v>49</v>
      </c>
    </row>
    <row r="33" spans="2:14" x14ac:dyDescent="0.2">
      <c r="B33" s="56" t="s">
        <v>62</v>
      </c>
      <c r="C33" s="200">
        <f t="shared" si="0"/>
        <v>1</v>
      </c>
      <c r="D33" s="200">
        <f t="shared" si="1"/>
        <v>2</v>
      </c>
      <c r="E33" s="200">
        <f t="shared" si="2"/>
        <v>1</v>
      </c>
      <c r="F33" s="200">
        <f t="shared" si="3"/>
        <v>0</v>
      </c>
      <c r="G33" s="200">
        <f t="shared" si="4"/>
        <v>1</v>
      </c>
      <c r="H33" s="200">
        <f t="shared" si="5"/>
        <v>3</v>
      </c>
      <c r="I33" s="200">
        <f t="shared" si="6"/>
        <v>0</v>
      </c>
      <c r="J33" s="200">
        <f t="shared" si="7"/>
        <v>0</v>
      </c>
      <c r="K33" s="200">
        <f t="shared" si="8"/>
        <v>10</v>
      </c>
      <c r="L33" s="200">
        <f t="shared" si="9"/>
        <v>0</v>
      </c>
      <c r="M33" s="200">
        <f t="shared" si="10"/>
        <v>0</v>
      </c>
      <c r="N33" s="199">
        <f t="shared" si="11"/>
        <v>18</v>
      </c>
    </row>
    <row r="34" spans="2:14" x14ac:dyDescent="0.2">
      <c r="B34" s="56" t="s">
        <v>63</v>
      </c>
      <c r="C34" s="198">
        <f t="shared" si="0"/>
        <v>1</v>
      </c>
      <c r="D34" s="198">
        <f t="shared" si="1"/>
        <v>2</v>
      </c>
      <c r="E34" s="198">
        <f t="shared" si="2"/>
        <v>0</v>
      </c>
      <c r="F34" s="198">
        <f t="shared" si="3"/>
        <v>0</v>
      </c>
      <c r="G34" s="198">
        <f t="shared" si="4"/>
        <v>0</v>
      </c>
      <c r="H34" s="198">
        <f t="shared" si="5"/>
        <v>4</v>
      </c>
      <c r="I34" s="198">
        <f t="shared" si="6"/>
        <v>0</v>
      </c>
      <c r="J34" s="198">
        <f t="shared" si="7"/>
        <v>1</v>
      </c>
      <c r="K34" s="198">
        <f t="shared" si="8"/>
        <v>7</v>
      </c>
      <c r="L34" s="198">
        <f t="shared" si="9"/>
        <v>0</v>
      </c>
      <c r="M34" s="198">
        <f t="shared" si="10"/>
        <v>0</v>
      </c>
      <c r="N34" s="199">
        <f t="shared" si="11"/>
        <v>15</v>
      </c>
    </row>
    <row r="35" spans="2:14" x14ac:dyDescent="0.2">
      <c r="B35" s="56" t="s">
        <v>64</v>
      </c>
      <c r="C35" s="200">
        <f t="shared" si="0"/>
        <v>0</v>
      </c>
      <c r="D35" s="200">
        <f t="shared" si="1"/>
        <v>0</v>
      </c>
      <c r="E35" s="200">
        <f t="shared" si="2"/>
        <v>0</v>
      </c>
      <c r="F35" s="200">
        <f t="shared" si="3"/>
        <v>0</v>
      </c>
      <c r="G35" s="200">
        <f t="shared" si="4"/>
        <v>0</v>
      </c>
      <c r="H35" s="200">
        <f t="shared" si="5"/>
        <v>0</v>
      </c>
      <c r="I35" s="200">
        <f t="shared" si="6"/>
        <v>0</v>
      </c>
      <c r="J35" s="200">
        <f t="shared" si="7"/>
        <v>0</v>
      </c>
      <c r="K35" s="200">
        <f t="shared" si="8"/>
        <v>0</v>
      </c>
      <c r="L35" s="200">
        <f t="shared" si="9"/>
        <v>0</v>
      </c>
      <c r="M35" s="200">
        <f t="shared" si="10"/>
        <v>0</v>
      </c>
      <c r="N35" s="199">
        <f t="shared" si="11"/>
        <v>0</v>
      </c>
    </row>
    <row r="36" spans="2:14" x14ac:dyDescent="0.2">
      <c r="B36" s="146"/>
      <c r="C36" s="199">
        <f t="shared" si="0"/>
        <v>9</v>
      </c>
      <c r="D36" s="199">
        <f t="shared" si="1"/>
        <v>7</v>
      </c>
      <c r="E36" s="199">
        <f t="shared" si="2"/>
        <v>8</v>
      </c>
      <c r="F36" s="199">
        <f t="shared" si="3"/>
        <v>0</v>
      </c>
      <c r="G36" s="199">
        <f>C25+D25+L25+M25+U25+V25</f>
        <v>30</v>
      </c>
      <c r="H36" s="199">
        <f>O25</f>
        <v>24</v>
      </c>
      <c r="I36" s="199">
        <f t="shared" si="6"/>
        <v>5</v>
      </c>
      <c r="J36" s="199">
        <f t="shared" si="7"/>
        <v>1</v>
      </c>
      <c r="K36" s="199">
        <f>AD25</f>
        <v>85</v>
      </c>
      <c r="L36" s="199">
        <f>AF25</f>
        <v>7</v>
      </c>
      <c r="M36" s="199">
        <f>AC25</f>
        <v>0</v>
      </c>
      <c r="N36" s="199">
        <f t="shared" si="11"/>
        <v>176</v>
      </c>
    </row>
    <row r="40" spans="2:14" x14ac:dyDescent="0.2">
      <c r="B40" s="154" t="s">
        <v>197</v>
      </c>
    </row>
    <row r="42" spans="2:14" ht="36" x14ac:dyDescent="0.2">
      <c r="B42" s="140"/>
      <c r="C42" s="178" t="s">
        <v>11</v>
      </c>
      <c r="D42" s="178" t="s">
        <v>32</v>
      </c>
      <c r="E42" s="178" t="s">
        <v>76</v>
      </c>
      <c r="F42" s="178" t="s">
        <v>107</v>
      </c>
      <c r="G42" s="178" t="s">
        <v>74</v>
      </c>
      <c r="H42" s="178" t="s">
        <v>38</v>
      </c>
      <c r="I42" s="178" t="s">
        <v>73</v>
      </c>
      <c r="J42" s="178" t="s">
        <v>72</v>
      </c>
      <c r="K42" s="178" t="s">
        <v>71</v>
      </c>
      <c r="L42" s="178" t="s">
        <v>70</v>
      </c>
      <c r="M42" s="178" t="s">
        <v>69</v>
      </c>
      <c r="N42" s="179" t="s">
        <v>165</v>
      </c>
    </row>
    <row r="43" spans="2:14" x14ac:dyDescent="0.2">
      <c r="B43" s="55" t="s">
        <v>57</v>
      </c>
      <c r="C43" s="201">
        <f>C28-C4/5</f>
        <v>-0.4</v>
      </c>
      <c r="D43" s="201">
        <f t="shared" ref="D43:N51" si="12">D28-D4/5</f>
        <v>-1.2</v>
      </c>
      <c r="E43" s="201">
        <f t="shared" si="12"/>
        <v>-0.4</v>
      </c>
      <c r="F43" s="201">
        <f t="shared" si="12"/>
        <v>0</v>
      </c>
      <c r="G43" s="201">
        <f t="shared" si="12"/>
        <v>0</v>
      </c>
      <c r="H43" s="201">
        <f t="shared" si="12"/>
        <v>-2</v>
      </c>
      <c r="I43" s="201">
        <f t="shared" si="12"/>
        <v>0</v>
      </c>
      <c r="J43" s="201">
        <f t="shared" si="12"/>
        <v>0</v>
      </c>
      <c r="K43" s="202">
        <f t="shared" si="12"/>
        <v>-6.6</v>
      </c>
      <c r="L43" s="202">
        <f t="shared" si="12"/>
        <v>-0.6</v>
      </c>
      <c r="M43" s="202">
        <f t="shared" si="12"/>
        <v>0</v>
      </c>
      <c r="N43" s="203">
        <f t="shared" si="12"/>
        <v>-11.2</v>
      </c>
    </row>
    <row r="44" spans="2:14" x14ac:dyDescent="0.2">
      <c r="B44" s="55" t="s">
        <v>58</v>
      </c>
      <c r="C44" s="204">
        <f t="shared" ref="C44:M51" si="13">C29-C5/5</f>
        <v>-1.2</v>
      </c>
      <c r="D44" s="204">
        <f t="shared" si="13"/>
        <v>-1.2</v>
      </c>
      <c r="E44" s="204">
        <f t="shared" si="13"/>
        <v>-3.8</v>
      </c>
      <c r="F44" s="204">
        <f t="shared" si="13"/>
        <v>0</v>
      </c>
      <c r="G44" s="204">
        <f t="shared" si="13"/>
        <v>0.19999999999999996</v>
      </c>
      <c r="H44" s="204">
        <f t="shared" si="13"/>
        <v>-0.8</v>
      </c>
      <c r="I44" s="204">
        <f t="shared" si="13"/>
        <v>0</v>
      </c>
      <c r="J44" s="204">
        <f t="shared" si="13"/>
        <v>0</v>
      </c>
      <c r="K44" s="202">
        <f t="shared" si="13"/>
        <v>-0.39999999999999991</v>
      </c>
      <c r="L44" s="202">
        <f t="shared" si="13"/>
        <v>-0.4</v>
      </c>
      <c r="M44" s="202">
        <f t="shared" si="13"/>
        <v>0</v>
      </c>
      <c r="N44" s="203">
        <f t="shared" si="12"/>
        <v>-7.6</v>
      </c>
    </row>
    <row r="45" spans="2:14" x14ac:dyDescent="0.2">
      <c r="B45" s="55" t="s">
        <v>59</v>
      </c>
      <c r="C45" s="201">
        <f t="shared" si="13"/>
        <v>-1</v>
      </c>
      <c r="D45" s="201">
        <f t="shared" si="13"/>
        <v>-1.6</v>
      </c>
      <c r="E45" s="201">
        <f t="shared" si="13"/>
        <v>-0.40000000000000036</v>
      </c>
      <c r="F45" s="201">
        <f t="shared" si="13"/>
        <v>0</v>
      </c>
      <c r="G45" s="201">
        <f t="shared" si="13"/>
        <v>-15</v>
      </c>
      <c r="H45" s="201">
        <f t="shared" si="13"/>
        <v>-2.5999999999999996</v>
      </c>
      <c r="I45" s="201">
        <f t="shared" si="13"/>
        <v>-0.6</v>
      </c>
      <c r="J45" s="201">
        <f t="shared" si="13"/>
        <v>0</v>
      </c>
      <c r="K45" s="202">
        <f t="shared" si="13"/>
        <v>-30</v>
      </c>
      <c r="L45" s="202">
        <f t="shared" si="13"/>
        <v>-0.60000000000000009</v>
      </c>
      <c r="M45" s="202">
        <f t="shared" si="13"/>
        <v>0</v>
      </c>
      <c r="N45" s="203">
        <f t="shared" si="12"/>
        <v>-51.8</v>
      </c>
    </row>
    <row r="46" spans="2:14" x14ac:dyDescent="0.2">
      <c r="B46" s="55" t="s">
        <v>60</v>
      </c>
      <c r="C46" s="204">
        <f t="shared" si="13"/>
        <v>-0.39999999999999991</v>
      </c>
      <c r="D46" s="204">
        <f t="shared" si="13"/>
        <v>-1.8</v>
      </c>
      <c r="E46" s="204">
        <f t="shared" si="13"/>
        <v>-2</v>
      </c>
      <c r="F46" s="204">
        <f t="shared" si="13"/>
        <v>-0.4</v>
      </c>
      <c r="G46" s="204">
        <f t="shared" si="13"/>
        <v>-36</v>
      </c>
      <c r="H46" s="204">
        <f t="shared" si="13"/>
        <v>-0.19999999999999929</v>
      </c>
      <c r="I46" s="204">
        <f t="shared" si="13"/>
        <v>1.2</v>
      </c>
      <c r="J46" s="204">
        <f t="shared" si="13"/>
        <v>-0.2</v>
      </c>
      <c r="K46" s="202">
        <f t="shared" si="13"/>
        <v>-46.400000000000006</v>
      </c>
      <c r="L46" s="202">
        <f t="shared" si="13"/>
        <v>-3</v>
      </c>
      <c r="M46" s="202">
        <f t="shared" si="13"/>
        <v>0</v>
      </c>
      <c r="N46" s="203">
        <f t="shared" si="12"/>
        <v>-89.199999999999989</v>
      </c>
    </row>
    <row r="47" spans="2:14" x14ac:dyDescent="0.2">
      <c r="B47" s="55" t="s">
        <v>61</v>
      </c>
      <c r="C47" s="201">
        <f t="shared" si="13"/>
        <v>2.4</v>
      </c>
      <c r="D47" s="201">
        <f t="shared" si="13"/>
        <v>-5.6</v>
      </c>
      <c r="E47" s="201">
        <f t="shared" si="13"/>
        <v>-2.2000000000000002</v>
      </c>
      <c r="F47" s="201">
        <f t="shared" si="13"/>
        <v>0</v>
      </c>
      <c r="G47" s="201">
        <f t="shared" si="13"/>
        <v>-24.200000000000003</v>
      </c>
      <c r="H47" s="201">
        <f t="shared" si="13"/>
        <v>-7.8000000000000007</v>
      </c>
      <c r="I47" s="201">
        <f t="shared" si="13"/>
        <v>-3.5999999999999996</v>
      </c>
      <c r="J47" s="201">
        <f t="shared" si="13"/>
        <v>0</v>
      </c>
      <c r="K47" s="202">
        <f t="shared" si="13"/>
        <v>-20.799999999999997</v>
      </c>
      <c r="L47" s="202">
        <f t="shared" si="13"/>
        <v>-2.5999999999999996</v>
      </c>
      <c r="M47" s="202">
        <f t="shared" si="13"/>
        <v>0</v>
      </c>
      <c r="N47" s="203">
        <f t="shared" si="12"/>
        <v>-64.400000000000006</v>
      </c>
    </row>
    <row r="48" spans="2:14" x14ac:dyDescent="0.2">
      <c r="B48" s="55" t="s">
        <v>62</v>
      </c>
      <c r="C48" s="204">
        <f t="shared" si="13"/>
        <v>0.19999999999999996</v>
      </c>
      <c r="D48" s="204">
        <f t="shared" si="13"/>
        <v>-4.5999999999999996</v>
      </c>
      <c r="E48" s="204">
        <f t="shared" si="13"/>
        <v>1</v>
      </c>
      <c r="F48" s="204">
        <f t="shared" si="13"/>
        <v>0</v>
      </c>
      <c r="G48" s="204">
        <f t="shared" si="13"/>
        <v>-2.6</v>
      </c>
      <c r="H48" s="204">
        <f t="shared" si="13"/>
        <v>-5.6</v>
      </c>
      <c r="I48" s="204">
        <f t="shared" si="13"/>
        <v>-0.4</v>
      </c>
      <c r="J48" s="204">
        <f t="shared" si="13"/>
        <v>0</v>
      </c>
      <c r="K48" s="202">
        <f t="shared" si="13"/>
        <v>-13</v>
      </c>
      <c r="L48" s="202">
        <f t="shared" si="13"/>
        <v>-1.6</v>
      </c>
      <c r="M48" s="202">
        <f t="shared" si="13"/>
        <v>0</v>
      </c>
      <c r="N48" s="203">
        <f t="shared" si="12"/>
        <v>-26.6</v>
      </c>
    </row>
    <row r="49" spans="2:14" x14ac:dyDescent="0.2">
      <c r="B49" s="55" t="s">
        <v>63</v>
      </c>
      <c r="C49" s="201">
        <f t="shared" si="13"/>
        <v>-0.60000000000000009</v>
      </c>
      <c r="D49" s="201">
        <f t="shared" si="13"/>
        <v>-2.5999999999999996</v>
      </c>
      <c r="E49" s="201">
        <f t="shared" si="13"/>
        <v>-0.2</v>
      </c>
      <c r="F49" s="201">
        <f t="shared" si="13"/>
        <v>0</v>
      </c>
      <c r="G49" s="201">
        <f t="shared" si="13"/>
        <v>-0.6</v>
      </c>
      <c r="H49" s="201">
        <f t="shared" si="13"/>
        <v>-12.8</v>
      </c>
      <c r="I49" s="201">
        <f t="shared" si="13"/>
        <v>0</v>
      </c>
      <c r="J49" s="201">
        <f t="shared" si="13"/>
        <v>1</v>
      </c>
      <c r="K49" s="202">
        <f t="shared" si="13"/>
        <v>-30.6</v>
      </c>
      <c r="L49" s="202">
        <f t="shared" si="13"/>
        <v>-0.8</v>
      </c>
      <c r="M49" s="202">
        <f t="shared" si="13"/>
        <v>-0.4</v>
      </c>
      <c r="N49" s="203">
        <f t="shared" si="12"/>
        <v>-47.6</v>
      </c>
    </row>
    <row r="50" spans="2:14" hidden="1" x14ac:dyDescent="0.2">
      <c r="B50" s="55" t="s">
        <v>64</v>
      </c>
      <c r="C50" s="204">
        <f t="shared" si="13"/>
        <v>0</v>
      </c>
      <c r="D50" s="204">
        <f t="shared" si="13"/>
        <v>0</v>
      </c>
      <c r="E50" s="204">
        <f t="shared" si="13"/>
        <v>0</v>
      </c>
      <c r="F50" s="204">
        <f t="shared" si="13"/>
        <v>0</v>
      </c>
      <c r="G50" s="204">
        <f t="shared" si="13"/>
        <v>0</v>
      </c>
      <c r="H50" s="204">
        <f t="shared" si="13"/>
        <v>0</v>
      </c>
      <c r="I50" s="204">
        <f t="shared" si="13"/>
        <v>0</v>
      </c>
      <c r="J50" s="204">
        <f t="shared" si="13"/>
        <v>0</v>
      </c>
      <c r="K50" s="202">
        <f t="shared" si="13"/>
        <v>0</v>
      </c>
      <c r="L50" s="202">
        <f t="shared" si="13"/>
        <v>0</v>
      </c>
      <c r="M50" s="202">
        <f t="shared" si="13"/>
        <v>0</v>
      </c>
      <c r="N50" s="203">
        <f t="shared" si="12"/>
        <v>0</v>
      </c>
    </row>
    <row r="51" spans="2:14" x14ac:dyDescent="0.2">
      <c r="B51" s="194" t="s">
        <v>165</v>
      </c>
      <c r="C51" s="203">
        <f t="shared" si="13"/>
        <v>-1</v>
      </c>
      <c r="D51" s="203">
        <f t="shared" si="13"/>
        <v>-18.600000000000001</v>
      </c>
      <c r="E51" s="203">
        <f t="shared" si="13"/>
        <v>-8</v>
      </c>
      <c r="F51" s="203">
        <f t="shared" si="13"/>
        <v>-0.4</v>
      </c>
      <c r="G51" s="203">
        <f t="shared" si="13"/>
        <v>-78.2</v>
      </c>
      <c r="H51" s="203">
        <f t="shared" si="13"/>
        <v>-31.799999999999997</v>
      </c>
      <c r="I51" s="203">
        <f t="shared" si="13"/>
        <v>-3.4000000000000004</v>
      </c>
      <c r="J51" s="203">
        <f t="shared" si="13"/>
        <v>0.8</v>
      </c>
      <c r="K51" s="203">
        <f t="shared" si="13"/>
        <v>-147.80000000000001</v>
      </c>
      <c r="L51" s="203">
        <f t="shared" si="13"/>
        <v>-9.6000000000000014</v>
      </c>
      <c r="M51" s="203">
        <f t="shared" si="13"/>
        <v>-0.4</v>
      </c>
      <c r="N51" s="203">
        <f t="shared" si="12"/>
        <v>-298.39999999999998</v>
      </c>
    </row>
    <row r="53" spans="2:14" x14ac:dyDescent="0.2">
      <c r="B53" s="205" t="s">
        <v>197</v>
      </c>
    </row>
    <row r="54" spans="2:14" ht="4.5" customHeight="1" x14ac:dyDescent="0.2"/>
    <row r="55" spans="2:14" ht="24" x14ac:dyDescent="0.2">
      <c r="C55" s="178" t="s">
        <v>57</v>
      </c>
      <c r="D55" s="178" t="s">
        <v>58</v>
      </c>
      <c r="E55" s="178" t="s">
        <v>59</v>
      </c>
      <c r="F55" s="178" t="s">
        <v>60</v>
      </c>
      <c r="G55" s="178" t="s">
        <v>61</v>
      </c>
      <c r="H55" s="178" t="s">
        <v>62</v>
      </c>
      <c r="I55" s="178" t="s">
        <v>63</v>
      </c>
      <c r="J55" s="206" t="s">
        <v>165</v>
      </c>
    </row>
    <row r="56" spans="2:14" x14ac:dyDescent="0.2">
      <c r="B56" s="207" t="s">
        <v>38</v>
      </c>
      <c r="C56" s="208">
        <v>-2</v>
      </c>
      <c r="D56" s="208">
        <v>-0.8</v>
      </c>
      <c r="E56" s="208">
        <v>-2.5999999999999996</v>
      </c>
      <c r="F56" s="208">
        <v>-0.19999999999999929</v>
      </c>
      <c r="G56" s="208">
        <v>-7.8000000000000007</v>
      </c>
      <c r="H56" s="208">
        <v>-5.6</v>
      </c>
      <c r="I56" s="208">
        <v>-12.8</v>
      </c>
      <c r="J56" s="183">
        <v>-31.799999999999997</v>
      </c>
    </row>
    <row r="57" spans="2:14" x14ac:dyDescent="0.2">
      <c r="B57" s="207" t="s">
        <v>107</v>
      </c>
      <c r="C57" s="209">
        <v>0</v>
      </c>
      <c r="D57" s="209">
        <v>0</v>
      </c>
      <c r="E57" s="209">
        <v>0</v>
      </c>
      <c r="F57" s="209">
        <v>-0.4</v>
      </c>
      <c r="G57" s="209">
        <v>0</v>
      </c>
      <c r="H57" s="209">
        <v>0</v>
      </c>
      <c r="I57" s="209">
        <v>0</v>
      </c>
      <c r="J57" s="183">
        <v>-0.4</v>
      </c>
    </row>
    <row r="58" spans="2:14" x14ac:dyDescent="0.2">
      <c r="B58" s="207" t="s">
        <v>32</v>
      </c>
      <c r="C58" s="209">
        <v>-1.2</v>
      </c>
      <c r="D58" s="209">
        <v>-1.2</v>
      </c>
      <c r="E58" s="209">
        <v>-1.6</v>
      </c>
      <c r="F58" s="209">
        <v>-1.8</v>
      </c>
      <c r="G58" s="209">
        <v>-5.6</v>
      </c>
      <c r="H58" s="209">
        <v>-4.5999999999999996</v>
      </c>
      <c r="I58" s="209">
        <v>-2.5999999999999996</v>
      </c>
      <c r="J58" s="183">
        <v>-18.600000000000001</v>
      </c>
    </row>
    <row r="59" spans="2:14" x14ac:dyDescent="0.2">
      <c r="B59" s="207" t="s">
        <v>52</v>
      </c>
      <c r="C59" s="209">
        <v>0</v>
      </c>
      <c r="D59" s="209">
        <v>0</v>
      </c>
      <c r="E59" s="209">
        <v>0</v>
      </c>
      <c r="F59" s="209">
        <v>0</v>
      </c>
      <c r="G59" s="209">
        <v>0</v>
      </c>
      <c r="H59" s="209">
        <v>0</v>
      </c>
      <c r="I59" s="209">
        <v>-0.4</v>
      </c>
      <c r="J59" s="183">
        <v>-0.4</v>
      </c>
    </row>
    <row r="60" spans="2:14" x14ac:dyDescent="0.2">
      <c r="B60" s="207" t="s">
        <v>76</v>
      </c>
      <c r="C60" s="209">
        <v>-0.4</v>
      </c>
      <c r="D60" s="209">
        <v>-3.8</v>
      </c>
      <c r="E60" s="209">
        <v>-0.40000000000000036</v>
      </c>
      <c r="F60" s="209">
        <v>-2</v>
      </c>
      <c r="G60" s="209">
        <v>-2.2000000000000002</v>
      </c>
      <c r="H60" s="209">
        <v>1</v>
      </c>
      <c r="I60" s="209">
        <v>-0.2</v>
      </c>
      <c r="J60" s="183">
        <v>-8</v>
      </c>
    </row>
    <row r="61" spans="2:14" x14ac:dyDescent="0.2">
      <c r="B61" s="207" t="s">
        <v>74</v>
      </c>
      <c r="C61" s="209">
        <v>0</v>
      </c>
      <c r="D61" s="209">
        <v>0.19999999999999996</v>
      </c>
      <c r="E61" s="209">
        <v>-15</v>
      </c>
      <c r="F61" s="209">
        <v>-36</v>
      </c>
      <c r="G61" s="209">
        <v>-24.200000000000003</v>
      </c>
      <c r="H61" s="209">
        <v>-2.6</v>
      </c>
      <c r="I61" s="209">
        <v>-0.6</v>
      </c>
      <c r="J61" s="210">
        <v>-78.2</v>
      </c>
    </row>
    <row r="62" spans="2:14" x14ac:dyDescent="0.2">
      <c r="B62" s="207" t="s">
        <v>71</v>
      </c>
      <c r="C62" s="209">
        <v>-6.6</v>
      </c>
      <c r="D62" s="209">
        <v>-0.39999999999999991</v>
      </c>
      <c r="E62" s="209">
        <v>-30</v>
      </c>
      <c r="F62" s="209">
        <v>-46.400000000000006</v>
      </c>
      <c r="G62" s="209">
        <v>-20.799999999999997</v>
      </c>
      <c r="H62" s="209">
        <v>-13</v>
      </c>
      <c r="I62" s="209">
        <v>-30.6</v>
      </c>
      <c r="J62" s="183">
        <v>-147.80000000000001</v>
      </c>
    </row>
    <row r="63" spans="2:14" x14ac:dyDescent="0.2">
      <c r="B63" s="207" t="s">
        <v>70</v>
      </c>
      <c r="C63" s="209">
        <v>-0.6</v>
      </c>
      <c r="D63" s="209">
        <v>-0.4</v>
      </c>
      <c r="E63" s="209">
        <v>-0.60000000000000009</v>
      </c>
      <c r="F63" s="209">
        <v>-3</v>
      </c>
      <c r="G63" s="209">
        <v>-2.5999999999999996</v>
      </c>
      <c r="H63" s="209">
        <v>-1.6</v>
      </c>
      <c r="I63" s="209">
        <v>-0.8</v>
      </c>
      <c r="J63" s="183">
        <v>-9.6000000000000014</v>
      </c>
    </row>
    <row r="64" spans="2:14" x14ac:dyDescent="0.2">
      <c r="B64" s="207" t="s">
        <v>73</v>
      </c>
      <c r="C64" s="209">
        <v>0</v>
      </c>
      <c r="D64" s="209">
        <v>0</v>
      </c>
      <c r="E64" s="209">
        <v>-0.6</v>
      </c>
      <c r="F64" s="209">
        <v>1.2</v>
      </c>
      <c r="G64" s="209">
        <v>-3.5999999999999996</v>
      </c>
      <c r="H64" s="209">
        <v>-0.4</v>
      </c>
      <c r="I64" s="209">
        <v>0</v>
      </c>
      <c r="J64" s="183">
        <v>-3.4000000000000004</v>
      </c>
    </row>
    <row r="65" spans="2:10" x14ac:dyDescent="0.2">
      <c r="B65" s="207" t="s">
        <v>72</v>
      </c>
      <c r="C65" s="209">
        <v>0</v>
      </c>
      <c r="D65" s="209">
        <v>0</v>
      </c>
      <c r="E65" s="209">
        <v>0</v>
      </c>
      <c r="F65" s="209">
        <v>-0.2</v>
      </c>
      <c r="G65" s="209">
        <v>0</v>
      </c>
      <c r="H65" s="209">
        <v>0</v>
      </c>
      <c r="I65" s="209">
        <v>1</v>
      </c>
      <c r="J65" s="183">
        <v>0.8</v>
      </c>
    </row>
    <row r="66" spans="2:10" x14ac:dyDescent="0.2">
      <c r="B66" s="207" t="s">
        <v>11</v>
      </c>
      <c r="C66" s="209">
        <v>-0.4</v>
      </c>
      <c r="D66" s="209">
        <v>-1.2</v>
      </c>
      <c r="E66" s="209">
        <v>-1</v>
      </c>
      <c r="F66" s="209">
        <v>-0.39999999999999991</v>
      </c>
      <c r="G66" s="209">
        <v>2.4</v>
      </c>
      <c r="H66" s="209">
        <v>0.19999999999999996</v>
      </c>
      <c r="I66" s="209">
        <v>-0.60000000000000009</v>
      </c>
      <c r="J66" s="183">
        <v>-1</v>
      </c>
    </row>
    <row r="67" spans="2:10" x14ac:dyDescent="0.2">
      <c r="B67" s="211" t="s">
        <v>165</v>
      </c>
      <c r="C67" s="212">
        <v>-11.2</v>
      </c>
      <c r="D67" s="212">
        <v>-7.6</v>
      </c>
      <c r="E67" s="212">
        <v>-51.8</v>
      </c>
      <c r="F67" s="212">
        <v>-89.199999999999989</v>
      </c>
      <c r="G67" s="212">
        <v>-64.400000000000006</v>
      </c>
      <c r="H67" s="212">
        <v>-26.6</v>
      </c>
      <c r="I67" s="212">
        <v>-47.6</v>
      </c>
      <c r="J67" s="210">
        <v>-298.39999999999998</v>
      </c>
    </row>
  </sheetData>
  <conditionalFormatting sqref="C43:M50">
    <cfRule type="colorScale" priority="2">
      <colorScale>
        <cfvo type="min"/>
        <cfvo type="num" val="0"/>
        <cfvo type="max"/>
        <color rgb="FF5A8AC6"/>
        <color rgb="FFFCFCFF"/>
        <color rgb="FFF8696B"/>
      </colorScale>
    </cfRule>
  </conditionalFormatting>
  <conditionalFormatting sqref="C56:I66">
    <cfRule type="colorScale" priority="1">
      <colorScale>
        <cfvo type="min"/>
        <cfvo type="percentile" val="50"/>
        <cfvo type="max"/>
        <color rgb="FF5A8AC6"/>
        <color rgb="FFFCFCFF"/>
        <color rgb="FFF8696B"/>
      </colorScale>
    </cfRule>
  </conditionalFormatting>
  <pageMargins left="0.7" right="0.7" top="0.75" bottom="0.75" header="0.3" footer="0.3"/>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B1:K83"/>
  <sheetViews>
    <sheetView workbookViewId="0">
      <selection activeCell="O98" sqref="O98"/>
    </sheetView>
  </sheetViews>
  <sheetFormatPr baseColWidth="10" defaultRowHeight="14.25" customHeight="1" x14ac:dyDescent="0.2"/>
  <cols>
    <col min="1" max="1" width="2.5703125" style="44" customWidth="1"/>
    <col min="2" max="2" width="27.140625" style="44" customWidth="1"/>
    <col min="3" max="9" width="10.7109375" style="44" customWidth="1"/>
    <col min="10" max="10" width="15.140625" style="44" customWidth="1"/>
    <col min="11" max="11" width="10.7109375" style="44" customWidth="1"/>
    <col min="12" max="12" width="4.7109375" style="44" customWidth="1"/>
    <col min="13" max="16384" width="11.42578125" style="44"/>
  </cols>
  <sheetData>
    <row r="1" spans="2:11" s="45" customFormat="1" ht="14.25" customHeight="1" x14ac:dyDescent="0.2"/>
    <row r="2" spans="2:11" s="45" customFormat="1" ht="14.25" customHeight="1" x14ac:dyDescent="0.2">
      <c r="B2" s="45" t="s">
        <v>79</v>
      </c>
    </row>
    <row r="3" spans="2:11" s="45" customFormat="1" ht="28.5" customHeight="1" x14ac:dyDescent="0.2">
      <c r="B3" s="140"/>
      <c r="C3" s="178" t="s">
        <v>11</v>
      </c>
      <c r="D3" s="178" t="s">
        <v>12</v>
      </c>
      <c r="E3" s="178" t="s">
        <v>13</v>
      </c>
      <c r="F3" s="178" t="s">
        <v>14</v>
      </c>
      <c r="G3" s="178" t="s">
        <v>15</v>
      </c>
      <c r="H3" s="178" t="s">
        <v>16</v>
      </c>
      <c r="I3" s="178" t="s">
        <v>17</v>
      </c>
      <c r="J3" s="178" t="s">
        <v>18</v>
      </c>
      <c r="K3" s="176" t="s">
        <v>196</v>
      </c>
    </row>
    <row r="4" spans="2:11" s="45" customFormat="1" ht="14.25" customHeight="1" x14ac:dyDescent="0.2">
      <c r="B4" s="55" t="s">
        <v>11</v>
      </c>
      <c r="C4" s="46">
        <v>2</v>
      </c>
      <c r="D4" s="46">
        <v>1</v>
      </c>
      <c r="E4" s="46">
        <v>0</v>
      </c>
      <c r="F4" s="46">
        <v>1</v>
      </c>
      <c r="G4" s="46"/>
      <c r="H4" s="46">
        <v>10</v>
      </c>
      <c r="I4" s="46">
        <v>34</v>
      </c>
      <c r="J4" s="46">
        <v>2</v>
      </c>
      <c r="K4" s="147">
        <v>50</v>
      </c>
    </row>
    <row r="5" spans="2:11" s="45" customFormat="1" ht="14.25" customHeight="1" x14ac:dyDescent="0.2">
      <c r="B5" s="55" t="s">
        <v>32</v>
      </c>
      <c r="C5" s="48">
        <v>6</v>
      </c>
      <c r="D5" s="48">
        <v>3</v>
      </c>
      <c r="E5" s="48">
        <v>3</v>
      </c>
      <c r="F5" s="48">
        <v>10</v>
      </c>
      <c r="G5" s="48">
        <v>0</v>
      </c>
      <c r="H5" s="48">
        <v>9</v>
      </c>
      <c r="I5" s="48">
        <v>96</v>
      </c>
      <c r="J5" s="48">
        <v>1</v>
      </c>
      <c r="K5" s="147">
        <v>128</v>
      </c>
    </row>
    <row r="6" spans="2:11" s="45" customFormat="1" ht="14.25" customHeight="1" x14ac:dyDescent="0.2">
      <c r="B6" s="55" t="s">
        <v>76</v>
      </c>
      <c r="C6" s="46">
        <v>8</v>
      </c>
      <c r="D6" s="46">
        <v>3</v>
      </c>
      <c r="E6" s="46">
        <v>4</v>
      </c>
      <c r="F6" s="46">
        <v>8</v>
      </c>
      <c r="G6" s="46">
        <v>0</v>
      </c>
      <c r="H6" s="46">
        <v>12</v>
      </c>
      <c r="I6" s="46">
        <v>45</v>
      </c>
      <c r="J6" s="46">
        <v>0</v>
      </c>
      <c r="K6" s="147">
        <v>80</v>
      </c>
    </row>
    <row r="7" spans="2:11" s="45" customFormat="1" ht="14.25" customHeight="1" x14ac:dyDescent="0.2">
      <c r="B7" s="55" t="s">
        <v>107</v>
      </c>
      <c r="C7" s="48">
        <v>1</v>
      </c>
      <c r="D7" s="48">
        <v>0</v>
      </c>
      <c r="E7" s="48">
        <v>0</v>
      </c>
      <c r="F7" s="48">
        <v>0</v>
      </c>
      <c r="G7" s="48">
        <v>0</v>
      </c>
      <c r="H7" s="48">
        <v>0</v>
      </c>
      <c r="I7" s="48">
        <v>1</v>
      </c>
      <c r="J7" s="48">
        <v>0</v>
      </c>
      <c r="K7" s="147">
        <v>2</v>
      </c>
    </row>
    <row r="8" spans="2:11" s="45" customFormat="1" ht="14.25" customHeight="1" x14ac:dyDescent="0.2">
      <c r="B8" s="55" t="s">
        <v>74</v>
      </c>
      <c r="C8" s="46">
        <v>28</v>
      </c>
      <c r="D8" s="46">
        <v>11</v>
      </c>
      <c r="E8" s="46">
        <v>1</v>
      </c>
      <c r="F8" s="46">
        <v>82</v>
      </c>
      <c r="G8" s="46">
        <v>0</v>
      </c>
      <c r="H8" s="46">
        <v>104</v>
      </c>
      <c r="I8" s="46">
        <v>306</v>
      </c>
      <c r="J8" s="46">
        <v>9</v>
      </c>
      <c r="K8" s="147">
        <v>541</v>
      </c>
    </row>
    <row r="9" spans="2:11" s="45" customFormat="1" ht="14.25" customHeight="1" x14ac:dyDescent="0.2">
      <c r="B9" s="55" t="s">
        <v>38</v>
      </c>
      <c r="C9" s="48">
        <v>20</v>
      </c>
      <c r="D9" s="48">
        <v>29</v>
      </c>
      <c r="E9" s="48">
        <v>4</v>
      </c>
      <c r="F9" s="48">
        <v>2</v>
      </c>
      <c r="G9" s="48">
        <v>0</v>
      </c>
      <c r="H9" s="48">
        <v>62</v>
      </c>
      <c r="I9" s="48">
        <v>154</v>
      </c>
      <c r="J9" s="48">
        <v>8</v>
      </c>
      <c r="K9" s="147">
        <v>279</v>
      </c>
    </row>
    <row r="10" spans="2:11" s="45" customFormat="1" ht="14.25" customHeight="1" x14ac:dyDescent="0.2">
      <c r="B10" s="55" t="s">
        <v>73</v>
      </c>
      <c r="C10" s="46">
        <v>1</v>
      </c>
      <c r="D10" s="46">
        <v>0</v>
      </c>
      <c r="E10" s="46"/>
      <c r="F10" s="46">
        <v>0</v>
      </c>
      <c r="G10" s="46"/>
      <c r="H10" s="46">
        <v>4</v>
      </c>
      <c r="I10" s="46">
        <v>1</v>
      </c>
      <c r="J10" s="46">
        <v>36</v>
      </c>
      <c r="K10" s="147">
        <v>42</v>
      </c>
    </row>
    <row r="11" spans="2:11" s="45" customFormat="1" ht="14.25" customHeight="1" x14ac:dyDescent="0.2">
      <c r="B11" s="55" t="s">
        <v>72</v>
      </c>
      <c r="C11" s="48">
        <v>0</v>
      </c>
      <c r="D11" s="48">
        <v>0</v>
      </c>
      <c r="E11" s="48">
        <v>0</v>
      </c>
      <c r="F11" s="48">
        <v>0</v>
      </c>
      <c r="G11" s="48"/>
      <c r="H11" s="48">
        <v>0</v>
      </c>
      <c r="I11" s="48">
        <v>0</v>
      </c>
      <c r="J11" s="48">
        <v>1</v>
      </c>
      <c r="K11" s="147">
        <v>1</v>
      </c>
    </row>
    <row r="12" spans="2:11" s="45" customFormat="1" ht="14.25" customHeight="1" x14ac:dyDescent="0.2">
      <c r="B12" s="55" t="s">
        <v>71</v>
      </c>
      <c r="C12" s="46">
        <v>84</v>
      </c>
      <c r="D12" s="46">
        <v>36</v>
      </c>
      <c r="E12" s="46">
        <v>12</v>
      </c>
      <c r="F12" s="46">
        <v>112</v>
      </c>
      <c r="G12" s="46">
        <v>1</v>
      </c>
      <c r="H12" s="46">
        <v>253</v>
      </c>
      <c r="I12" s="46">
        <v>650</v>
      </c>
      <c r="J12" s="46">
        <v>16</v>
      </c>
      <c r="K12" s="147">
        <v>1164</v>
      </c>
    </row>
    <row r="13" spans="2:11" s="45" customFormat="1" ht="14.25" customHeight="1" x14ac:dyDescent="0.2">
      <c r="B13" s="55" t="s">
        <v>70</v>
      </c>
      <c r="C13" s="48">
        <v>4</v>
      </c>
      <c r="D13" s="48">
        <v>0</v>
      </c>
      <c r="E13" s="48">
        <v>0</v>
      </c>
      <c r="F13" s="48">
        <v>10</v>
      </c>
      <c r="G13" s="48">
        <v>0</v>
      </c>
      <c r="H13" s="48">
        <v>27</v>
      </c>
      <c r="I13" s="48">
        <v>29</v>
      </c>
      <c r="J13" s="48">
        <v>13</v>
      </c>
      <c r="K13" s="147">
        <v>83</v>
      </c>
    </row>
    <row r="14" spans="2:11" s="45" customFormat="1" ht="14.25" customHeight="1" x14ac:dyDescent="0.2">
      <c r="B14" s="55" t="s">
        <v>69</v>
      </c>
      <c r="C14" s="46"/>
      <c r="D14" s="46">
        <v>1</v>
      </c>
      <c r="E14" s="46">
        <v>0</v>
      </c>
      <c r="F14" s="46">
        <v>0</v>
      </c>
      <c r="G14" s="46"/>
      <c r="H14" s="46">
        <v>0</v>
      </c>
      <c r="I14" s="46">
        <v>1</v>
      </c>
      <c r="J14" s="46">
        <v>0</v>
      </c>
      <c r="K14" s="147">
        <v>2</v>
      </c>
    </row>
    <row r="15" spans="2:11" s="45" customFormat="1" ht="14.25" customHeight="1" x14ac:dyDescent="0.2">
      <c r="B15" s="177" t="s">
        <v>196</v>
      </c>
      <c r="C15" s="147">
        <v>154</v>
      </c>
      <c r="D15" s="147">
        <v>84</v>
      </c>
      <c r="E15" s="147">
        <v>24</v>
      </c>
      <c r="F15" s="147">
        <v>225</v>
      </c>
      <c r="G15" s="147">
        <v>1</v>
      </c>
      <c r="H15" s="147">
        <v>481</v>
      </c>
      <c r="I15" s="147">
        <v>1317</v>
      </c>
      <c r="J15" s="147">
        <v>86</v>
      </c>
      <c r="K15" s="147">
        <v>2372</v>
      </c>
    </row>
    <row r="16" spans="2:11" s="45" customFormat="1" ht="14.25" customHeight="1" x14ac:dyDescent="0.2"/>
    <row r="19" spans="2:11" ht="14.25" customHeight="1" x14ac:dyDescent="0.2">
      <c r="B19" s="44">
        <v>2020</v>
      </c>
    </row>
    <row r="20" spans="2:11" ht="14.25" customHeight="1" x14ac:dyDescent="0.2">
      <c r="B20" s="140"/>
      <c r="C20" s="178" t="s">
        <v>11</v>
      </c>
      <c r="D20" s="178" t="s">
        <v>12</v>
      </c>
      <c r="E20" s="178" t="s">
        <v>13</v>
      </c>
      <c r="F20" s="178" t="s">
        <v>14</v>
      </c>
      <c r="G20" s="178" t="s">
        <v>15</v>
      </c>
      <c r="H20" s="178" t="s">
        <v>16</v>
      </c>
      <c r="I20" s="178" t="s">
        <v>17</v>
      </c>
      <c r="J20" s="178" t="s">
        <v>18</v>
      </c>
      <c r="K20" s="176" t="s">
        <v>196</v>
      </c>
    </row>
    <row r="21" spans="2:11" ht="14.25" customHeight="1" x14ac:dyDescent="0.2">
      <c r="B21" s="55" t="s">
        <v>25</v>
      </c>
      <c r="C21" s="46"/>
      <c r="D21" s="46">
        <v>0</v>
      </c>
      <c r="E21" s="46"/>
      <c r="F21" s="46">
        <v>0</v>
      </c>
      <c r="G21" s="46"/>
      <c r="H21" s="46">
        <v>0</v>
      </c>
      <c r="I21" s="46"/>
      <c r="J21" s="46">
        <v>0</v>
      </c>
      <c r="K21" s="147">
        <v>0</v>
      </c>
    </row>
    <row r="22" spans="2:11" ht="14.25" customHeight="1" x14ac:dyDescent="0.2">
      <c r="B22" s="55" t="s">
        <v>26</v>
      </c>
      <c r="C22" s="48"/>
      <c r="D22" s="48"/>
      <c r="E22" s="48"/>
      <c r="F22" s="48">
        <v>0</v>
      </c>
      <c r="G22" s="48"/>
      <c r="H22" s="48"/>
      <c r="I22" s="48"/>
      <c r="J22" s="48"/>
      <c r="K22" s="147">
        <v>0</v>
      </c>
    </row>
    <row r="23" spans="2:11" ht="14.25" customHeight="1" x14ac:dyDescent="0.2">
      <c r="B23" s="55" t="s">
        <v>28</v>
      </c>
      <c r="C23" s="46"/>
      <c r="D23" s="46"/>
      <c r="E23" s="46"/>
      <c r="F23" s="46">
        <v>0</v>
      </c>
      <c r="G23" s="46">
        <v>0</v>
      </c>
      <c r="H23" s="46">
        <v>1</v>
      </c>
      <c r="I23" s="46"/>
      <c r="J23" s="46">
        <v>0</v>
      </c>
      <c r="K23" s="147">
        <v>1</v>
      </c>
    </row>
    <row r="24" spans="2:11" ht="14.25" customHeight="1" x14ac:dyDescent="0.2">
      <c r="B24" s="55" t="s">
        <v>29</v>
      </c>
      <c r="C24" s="48"/>
      <c r="D24" s="48"/>
      <c r="E24" s="48"/>
      <c r="F24" s="48"/>
      <c r="G24" s="48"/>
      <c r="H24" s="48">
        <v>0</v>
      </c>
      <c r="I24" s="48"/>
      <c r="J24" s="48"/>
      <c r="K24" s="147">
        <v>0</v>
      </c>
    </row>
    <row r="25" spans="2:11" ht="14.25" customHeight="1" x14ac:dyDescent="0.2">
      <c r="B25" s="55" t="s">
        <v>95</v>
      </c>
      <c r="C25" s="46"/>
      <c r="D25" s="46">
        <v>0</v>
      </c>
      <c r="E25" s="46"/>
      <c r="F25" s="46">
        <v>0</v>
      </c>
      <c r="G25" s="46"/>
      <c r="H25" s="46">
        <v>0</v>
      </c>
      <c r="I25" s="46">
        <v>0</v>
      </c>
      <c r="J25" s="46"/>
      <c r="K25" s="147">
        <v>0</v>
      </c>
    </row>
    <row r="26" spans="2:11" ht="14.25" customHeight="1" x14ac:dyDescent="0.2">
      <c r="B26" s="55" t="s">
        <v>31</v>
      </c>
      <c r="C26" s="48">
        <v>0</v>
      </c>
      <c r="D26" s="48">
        <v>0</v>
      </c>
      <c r="E26" s="48"/>
      <c r="F26" s="48">
        <v>0</v>
      </c>
      <c r="G26" s="48">
        <v>0</v>
      </c>
      <c r="H26" s="48">
        <v>1</v>
      </c>
      <c r="I26" s="48">
        <v>0</v>
      </c>
      <c r="J26" s="48">
        <v>0</v>
      </c>
      <c r="K26" s="147">
        <v>1</v>
      </c>
    </row>
    <row r="27" spans="2:11" ht="14.25" customHeight="1" x14ac:dyDescent="0.2">
      <c r="B27" s="55" t="s">
        <v>32</v>
      </c>
      <c r="C27" s="46">
        <v>0</v>
      </c>
      <c r="D27" s="46">
        <v>2</v>
      </c>
      <c r="E27" s="46"/>
      <c r="F27" s="46">
        <v>0</v>
      </c>
      <c r="G27" s="46">
        <v>0</v>
      </c>
      <c r="H27" s="46">
        <v>1</v>
      </c>
      <c r="I27" s="46">
        <v>4</v>
      </c>
      <c r="J27" s="46">
        <v>0</v>
      </c>
      <c r="K27" s="147">
        <v>7</v>
      </c>
    </row>
    <row r="28" spans="2:11" ht="14.25" customHeight="1" x14ac:dyDescent="0.2">
      <c r="B28" s="55" t="s">
        <v>33</v>
      </c>
      <c r="C28" s="48">
        <v>1</v>
      </c>
      <c r="D28" s="48">
        <v>1</v>
      </c>
      <c r="E28" s="48"/>
      <c r="F28" s="48">
        <v>2</v>
      </c>
      <c r="G28" s="48">
        <v>0</v>
      </c>
      <c r="H28" s="48">
        <v>1</v>
      </c>
      <c r="I28" s="48">
        <v>2</v>
      </c>
      <c r="J28" s="48">
        <v>0</v>
      </c>
      <c r="K28" s="147">
        <v>7</v>
      </c>
    </row>
    <row r="29" spans="2:11" ht="14.25" customHeight="1" x14ac:dyDescent="0.2">
      <c r="B29" s="55" t="s">
        <v>34</v>
      </c>
      <c r="C29" s="46"/>
      <c r="D29" s="46"/>
      <c r="E29" s="46"/>
      <c r="F29" s="46"/>
      <c r="G29" s="46">
        <v>0</v>
      </c>
      <c r="H29" s="46">
        <v>0</v>
      </c>
      <c r="I29" s="46">
        <v>0</v>
      </c>
      <c r="J29" s="46">
        <v>0</v>
      </c>
      <c r="K29" s="147">
        <v>0</v>
      </c>
    </row>
    <row r="30" spans="2:11" ht="14.25" customHeight="1" x14ac:dyDescent="0.2">
      <c r="B30" s="55" t="s">
        <v>35</v>
      </c>
      <c r="C30" s="48">
        <v>2</v>
      </c>
      <c r="D30" s="48">
        <v>3</v>
      </c>
      <c r="E30" s="48"/>
      <c r="F30" s="48">
        <v>5</v>
      </c>
      <c r="G30" s="48">
        <v>1</v>
      </c>
      <c r="H30" s="48">
        <v>8</v>
      </c>
      <c r="I30" s="48">
        <v>7</v>
      </c>
      <c r="J30" s="48">
        <v>1</v>
      </c>
      <c r="K30" s="147">
        <v>27</v>
      </c>
    </row>
    <row r="31" spans="2:11" ht="14.25" customHeight="1" x14ac:dyDescent="0.2">
      <c r="B31" s="55" t="s">
        <v>36</v>
      </c>
      <c r="C31" s="46">
        <v>0</v>
      </c>
      <c r="D31" s="46">
        <v>0</v>
      </c>
      <c r="E31" s="46"/>
      <c r="F31" s="46">
        <v>0</v>
      </c>
      <c r="G31" s="46">
        <v>0</v>
      </c>
      <c r="H31" s="46">
        <v>1</v>
      </c>
      <c r="I31" s="46">
        <v>0</v>
      </c>
      <c r="J31" s="46">
        <v>0</v>
      </c>
      <c r="K31" s="147">
        <v>1</v>
      </c>
    </row>
    <row r="32" spans="2:11" ht="14.25" customHeight="1" x14ac:dyDescent="0.2">
      <c r="B32" s="55" t="s">
        <v>198</v>
      </c>
      <c r="C32" s="48"/>
      <c r="D32" s="48">
        <v>0</v>
      </c>
      <c r="E32" s="48"/>
      <c r="F32" s="48">
        <v>0</v>
      </c>
      <c r="G32" s="48"/>
      <c r="H32" s="48">
        <v>0</v>
      </c>
      <c r="I32" s="48">
        <v>0</v>
      </c>
      <c r="J32" s="48"/>
      <c r="K32" s="147">
        <v>0</v>
      </c>
    </row>
    <row r="33" spans="2:11" ht="14.25" customHeight="1" x14ac:dyDescent="0.2">
      <c r="B33" s="55" t="s">
        <v>38</v>
      </c>
      <c r="C33" s="46">
        <v>3</v>
      </c>
      <c r="D33" s="46">
        <v>3</v>
      </c>
      <c r="E33" s="46"/>
      <c r="F33" s="46">
        <v>1</v>
      </c>
      <c r="G33" s="46">
        <v>0</v>
      </c>
      <c r="H33" s="46">
        <v>13</v>
      </c>
      <c r="I33" s="46">
        <v>4</v>
      </c>
      <c r="J33" s="46">
        <v>0</v>
      </c>
      <c r="K33" s="147">
        <v>24</v>
      </c>
    </row>
    <row r="34" spans="2:11" ht="14.25" customHeight="1" x14ac:dyDescent="0.2">
      <c r="B34" s="55" t="s">
        <v>39</v>
      </c>
      <c r="C34" s="48"/>
      <c r="D34" s="48"/>
      <c r="E34" s="48"/>
      <c r="F34" s="48"/>
      <c r="G34" s="48">
        <v>0</v>
      </c>
      <c r="H34" s="48">
        <v>0</v>
      </c>
      <c r="I34" s="48">
        <v>0</v>
      </c>
      <c r="J34" s="48">
        <v>0</v>
      </c>
      <c r="K34" s="147">
        <v>0</v>
      </c>
    </row>
    <row r="35" spans="2:11" ht="14.25" customHeight="1" x14ac:dyDescent="0.2">
      <c r="B35" s="55" t="s">
        <v>40</v>
      </c>
      <c r="C35" s="46"/>
      <c r="D35" s="46"/>
      <c r="E35" s="46"/>
      <c r="F35" s="46">
        <v>0</v>
      </c>
      <c r="G35" s="46">
        <v>0</v>
      </c>
      <c r="H35" s="46">
        <v>0</v>
      </c>
      <c r="I35" s="46"/>
      <c r="J35" s="46">
        <v>0</v>
      </c>
      <c r="K35" s="147">
        <v>0</v>
      </c>
    </row>
    <row r="36" spans="2:11" ht="14.25" customHeight="1" x14ac:dyDescent="0.2">
      <c r="B36" s="55" t="s">
        <v>41</v>
      </c>
      <c r="C36" s="48"/>
      <c r="D36" s="48"/>
      <c r="E36" s="48"/>
      <c r="F36" s="48">
        <v>0</v>
      </c>
      <c r="G36" s="48"/>
      <c r="H36" s="48">
        <v>0</v>
      </c>
      <c r="I36" s="48"/>
      <c r="J36" s="48">
        <v>1</v>
      </c>
      <c r="K36" s="147">
        <v>1</v>
      </c>
    </row>
    <row r="37" spans="2:11" ht="14.25" customHeight="1" x14ac:dyDescent="0.2">
      <c r="B37" s="55" t="s">
        <v>42</v>
      </c>
      <c r="C37" s="46"/>
      <c r="D37" s="46"/>
      <c r="E37" s="46"/>
      <c r="F37" s="46"/>
      <c r="G37" s="46"/>
      <c r="H37" s="46"/>
      <c r="I37" s="46">
        <v>0</v>
      </c>
      <c r="J37" s="46"/>
      <c r="K37" s="147">
        <v>0</v>
      </c>
    </row>
    <row r="38" spans="2:11" ht="14.25" customHeight="1" x14ac:dyDescent="0.2">
      <c r="B38" s="55" t="s">
        <v>43</v>
      </c>
      <c r="C38" s="48">
        <v>0</v>
      </c>
      <c r="D38" s="48"/>
      <c r="E38" s="48"/>
      <c r="F38" s="48">
        <v>0</v>
      </c>
      <c r="G38" s="48"/>
      <c r="H38" s="48">
        <v>1</v>
      </c>
      <c r="I38" s="48">
        <v>0</v>
      </c>
      <c r="J38" s="48">
        <v>0</v>
      </c>
      <c r="K38" s="147">
        <v>1</v>
      </c>
    </row>
    <row r="39" spans="2:11" ht="14.25" customHeight="1" x14ac:dyDescent="0.2">
      <c r="B39" s="55" t="s">
        <v>44</v>
      </c>
      <c r="C39" s="46">
        <v>0</v>
      </c>
      <c r="D39" s="46">
        <v>0</v>
      </c>
      <c r="E39" s="46"/>
      <c r="F39" s="46">
        <v>0</v>
      </c>
      <c r="G39" s="46">
        <v>0</v>
      </c>
      <c r="H39" s="46">
        <v>2</v>
      </c>
      <c r="I39" s="46">
        <v>0</v>
      </c>
      <c r="J39" s="46">
        <v>0</v>
      </c>
      <c r="K39" s="147">
        <v>2</v>
      </c>
    </row>
    <row r="40" spans="2:11" ht="14.25" customHeight="1" x14ac:dyDescent="0.2">
      <c r="B40" s="55" t="s">
        <v>45</v>
      </c>
      <c r="C40" s="48">
        <v>0</v>
      </c>
      <c r="D40" s="48">
        <v>0</v>
      </c>
      <c r="E40" s="48"/>
      <c r="F40" s="48">
        <v>0</v>
      </c>
      <c r="G40" s="48"/>
      <c r="H40" s="48">
        <v>0</v>
      </c>
      <c r="I40" s="48">
        <v>0</v>
      </c>
      <c r="J40" s="48">
        <v>0</v>
      </c>
      <c r="K40" s="147">
        <v>0</v>
      </c>
    </row>
    <row r="41" spans="2:11" ht="14.25" customHeight="1" x14ac:dyDescent="0.2">
      <c r="B41" s="55" t="s">
        <v>46</v>
      </c>
      <c r="C41" s="46">
        <v>0</v>
      </c>
      <c r="D41" s="46">
        <v>0</v>
      </c>
      <c r="E41" s="46"/>
      <c r="F41" s="46">
        <v>0</v>
      </c>
      <c r="G41" s="46">
        <v>0</v>
      </c>
      <c r="H41" s="46">
        <v>1</v>
      </c>
      <c r="I41" s="46">
        <v>0</v>
      </c>
      <c r="J41" s="46">
        <v>0</v>
      </c>
      <c r="K41" s="147">
        <v>1</v>
      </c>
    </row>
    <row r="42" spans="2:11" ht="14.25" customHeight="1" x14ac:dyDescent="0.2">
      <c r="B42" s="55" t="s">
        <v>47</v>
      </c>
      <c r="C42" s="48">
        <v>0</v>
      </c>
      <c r="D42" s="48"/>
      <c r="E42" s="48"/>
      <c r="F42" s="48">
        <v>0</v>
      </c>
      <c r="G42" s="48"/>
      <c r="H42" s="48"/>
      <c r="I42" s="48">
        <v>2</v>
      </c>
      <c r="J42" s="48">
        <v>1</v>
      </c>
      <c r="K42" s="147">
        <v>3</v>
      </c>
    </row>
    <row r="43" spans="2:11" ht="14.25" customHeight="1" x14ac:dyDescent="0.2">
      <c r="B43" s="55" t="s">
        <v>48</v>
      </c>
      <c r="C43" s="46"/>
      <c r="D43" s="46"/>
      <c r="E43" s="46"/>
      <c r="F43" s="46">
        <v>0</v>
      </c>
      <c r="G43" s="46"/>
      <c r="H43" s="46">
        <v>0</v>
      </c>
      <c r="I43" s="46"/>
      <c r="J43" s="46">
        <v>4</v>
      </c>
      <c r="K43" s="147">
        <v>4</v>
      </c>
    </row>
    <row r="44" spans="2:11" ht="14.25" customHeight="1" x14ac:dyDescent="0.2">
      <c r="B44" s="55" t="s">
        <v>49</v>
      </c>
      <c r="C44" s="48"/>
      <c r="D44" s="48"/>
      <c r="E44" s="48"/>
      <c r="F44" s="48">
        <v>0</v>
      </c>
      <c r="G44" s="48"/>
      <c r="H44" s="48"/>
      <c r="I44" s="48"/>
      <c r="J44" s="48">
        <v>0</v>
      </c>
      <c r="K44" s="147">
        <v>0</v>
      </c>
    </row>
    <row r="45" spans="2:11" ht="14.25" customHeight="1" x14ac:dyDescent="0.2">
      <c r="B45" s="55" t="s">
        <v>50</v>
      </c>
      <c r="C45" s="46"/>
      <c r="D45" s="46"/>
      <c r="E45" s="46"/>
      <c r="F45" s="46"/>
      <c r="G45" s="46"/>
      <c r="H45" s="46"/>
      <c r="I45" s="46"/>
      <c r="J45" s="46">
        <v>0</v>
      </c>
      <c r="K45" s="147">
        <v>0</v>
      </c>
    </row>
    <row r="46" spans="2:11" ht="14.25" customHeight="1" x14ac:dyDescent="0.2">
      <c r="B46" s="55" t="s">
        <v>51</v>
      </c>
      <c r="C46" s="48"/>
      <c r="D46" s="48"/>
      <c r="E46" s="48"/>
      <c r="F46" s="48"/>
      <c r="G46" s="48"/>
      <c r="H46" s="48"/>
      <c r="I46" s="48"/>
      <c r="J46" s="48">
        <v>0</v>
      </c>
      <c r="K46" s="147">
        <v>0</v>
      </c>
    </row>
    <row r="47" spans="2:11" ht="14.25" customHeight="1" x14ac:dyDescent="0.2">
      <c r="B47" s="55" t="s">
        <v>52</v>
      </c>
      <c r="C47" s="46"/>
      <c r="D47" s="46">
        <v>0</v>
      </c>
      <c r="E47" s="46"/>
      <c r="F47" s="46">
        <v>0</v>
      </c>
      <c r="G47" s="46"/>
      <c r="H47" s="46">
        <v>0</v>
      </c>
      <c r="I47" s="46">
        <v>0</v>
      </c>
      <c r="J47" s="46">
        <v>0</v>
      </c>
      <c r="K47" s="147">
        <v>0</v>
      </c>
    </row>
    <row r="48" spans="2:11" ht="14.25" customHeight="1" x14ac:dyDescent="0.2">
      <c r="B48" s="55" t="s">
        <v>53</v>
      </c>
      <c r="C48" s="48">
        <v>12</v>
      </c>
      <c r="D48" s="48">
        <v>12</v>
      </c>
      <c r="E48" s="48"/>
      <c r="F48" s="48">
        <v>7</v>
      </c>
      <c r="G48" s="48">
        <v>0</v>
      </c>
      <c r="H48" s="48">
        <v>24</v>
      </c>
      <c r="I48" s="48">
        <v>30</v>
      </c>
      <c r="J48" s="48">
        <v>0</v>
      </c>
      <c r="K48" s="147">
        <v>85</v>
      </c>
    </row>
    <row r="49" spans="2:11" ht="14.25" customHeight="1" x14ac:dyDescent="0.2">
      <c r="B49" s="55" t="s">
        <v>54</v>
      </c>
      <c r="C49" s="46">
        <v>0</v>
      </c>
      <c r="D49" s="46">
        <v>0</v>
      </c>
      <c r="E49" s="46"/>
      <c r="F49" s="46">
        <v>1</v>
      </c>
      <c r="G49" s="46"/>
      <c r="H49" s="46">
        <v>2</v>
      </c>
      <c r="I49" s="46">
        <v>1</v>
      </c>
      <c r="J49" s="46">
        <v>0</v>
      </c>
      <c r="K49" s="147">
        <v>4</v>
      </c>
    </row>
    <row r="50" spans="2:11" ht="14.25" customHeight="1" x14ac:dyDescent="0.2">
      <c r="B50" s="55" t="s">
        <v>55</v>
      </c>
      <c r="C50" s="48">
        <v>0</v>
      </c>
      <c r="D50" s="48">
        <v>0</v>
      </c>
      <c r="E50" s="48"/>
      <c r="F50" s="48">
        <v>2</v>
      </c>
      <c r="G50" s="48">
        <v>0</v>
      </c>
      <c r="H50" s="48">
        <v>0</v>
      </c>
      <c r="I50" s="48">
        <v>1</v>
      </c>
      <c r="J50" s="48">
        <v>4</v>
      </c>
      <c r="K50" s="147">
        <v>7</v>
      </c>
    </row>
    <row r="51" spans="2:11" ht="14.25" customHeight="1" x14ac:dyDescent="0.2">
      <c r="B51" s="177" t="s">
        <v>196</v>
      </c>
      <c r="C51" s="147">
        <v>18</v>
      </c>
      <c r="D51" s="147">
        <v>21</v>
      </c>
      <c r="E51" s="147"/>
      <c r="F51" s="147">
        <v>18</v>
      </c>
      <c r="G51" s="147">
        <v>1</v>
      </c>
      <c r="H51" s="147">
        <v>56</v>
      </c>
      <c r="I51" s="147">
        <v>51</v>
      </c>
      <c r="J51" s="147">
        <v>11</v>
      </c>
      <c r="K51" s="147">
        <v>176</v>
      </c>
    </row>
    <row r="54" spans="2:11" ht="27" customHeight="1" x14ac:dyDescent="0.2">
      <c r="B54" s="140"/>
      <c r="C54" s="178" t="s">
        <v>11</v>
      </c>
      <c r="D54" s="178" t="s">
        <v>12</v>
      </c>
      <c r="E54" s="178" t="s">
        <v>13</v>
      </c>
      <c r="F54" s="178" t="s">
        <v>14</v>
      </c>
      <c r="G54" s="178" t="s">
        <v>15</v>
      </c>
      <c r="H54" s="178" t="s">
        <v>16</v>
      </c>
      <c r="I54" s="178" t="s">
        <v>17</v>
      </c>
      <c r="J54" s="178" t="s">
        <v>18</v>
      </c>
      <c r="K54" s="176" t="s">
        <v>196</v>
      </c>
    </row>
    <row r="55" spans="2:11" ht="14.25" customHeight="1" x14ac:dyDescent="0.2">
      <c r="B55" s="55" t="s">
        <v>11</v>
      </c>
      <c r="C55" s="46">
        <f>C26+C29+C37+C38+C42+C49</f>
        <v>0</v>
      </c>
      <c r="D55" s="46">
        <f t="shared" ref="D55:K55" si="0">D26+D29+D37+D38+D42+D49</f>
        <v>0</v>
      </c>
      <c r="E55" s="46">
        <f t="shared" si="0"/>
        <v>0</v>
      </c>
      <c r="F55" s="46">
        <f t="shared" si="0"/>
        <v>1</v>
      </c>
      <c r="G55" s="46">
        <f t="shared" si="0"/>
        <v>0</v>
      </c>
      <c r="H55" s="46">
        <f t="shared" si="0"/>
        <v>4</v>
      </c>
      <c r="I55" s="46">
        <f t="shared" si="0"/>
        <v>3</v>
      </c>
      <c r="J55" s="46">
        <f t="shared" si="0"/>
        <v>1</v>
      </c>
      <c r="K55" s="147">
        <f t="shared" si="0"/>
        <v>9</v>
      </c>
    </row>
    <row r="56" spans="2:11" ht="14.25" customHeight="1" x14ac:dyDescent="0.2">
      <c r="B56" s="55" t="s">
        <v>32</v>
      </c>
      <c r="C56" s="48">
        <f>C27</f>
        <v>0</v>
      </c>
      <c r="D56" s="48">
        <f t="shared" ref="D56:K56" si="1">D27</f>
        <v>2</v>
      </c>
      <c r="E56" s="48">
        <f t="shared" si="1"/>
        <v>0</v>
      </c>
      <c r="F56" s="48">
        <f t="shared" si="1"/>
        <v>0</v>
      </c>
      <c r="G56" s="48">
        <f t="shared" si="1"/>
        <v>0</v>
      </c>
      <c r="H56" s="48">
        <f t="shared" si="1"/>
        <v>1</v>
      </c>
      <c r="I56" s="48">
        <f t="shared" si="1"/>
        <v>4</v>
      </c>
      <c r="J56" s="48">
        <f t="shared" si="1"/>
        <v>0</v>
      </c>
      <c r="K56" s="147">
        <f t="shared" si="1"/>
        <v>7</v>
      </c>
    </row>
    <row r="57" spans="2:11" ht="14.25" customHeight="1" x14ac:dyDescent="0.2">
      <c r="B57" s="55" t="s">
        <v>76</v>
      </c>
      <c r="C57" s="46">
        <f>C28+C41</f>
        <v>1</v>
      </c>
      <c r="D57" s="46">
        <f t="shared" ref="D57:K57" si="2">D28+D41</f>
        <v>1</v>
      </c>
      <c r="E57" s="46">
        <f t="shared" si="2"/>
        <v>0</v>
      </c>
      <c r="F57" s="46">
        <f t="shared" si="2"/>
        <v>2</v>
      </c>
      <c r="G57" s="46">
        <f t="shared" si="2"/>
        <v>0</v>
      </c>
      <c r="H57" s="46">
        <f t="shared" si="2"/>
        <v>2</v>
      </c>
      <c r="I57" s="46">
        <f t="shared" si="2"/>
        <v>2</v>
      </c>
      <c r="J57" s="46">
        <f t="shared" si="2"/>
        <v>0</v>
      </c>
      <c r="K57" s="147">
        <f t="shared" si="2"/>
        <v>8</v>
      </c>
    </row>
    <row r="58" spans="2:11" ht="14.25" customHeight="1" x14ac:dyDescent="0.2">
      <c r="B58" s="55" t="s">
        <v>107</v>
      </c>
      <c r="C58" s="48">
        <f>C25+C32</f>
        <v>0</v>
      </c>
      <c r="D58" s="48">
        <f t="shared" ref="D58:K58" si="3">D25+D32</f>
        <v>0</v>
      </c>
      <c r="E58" s="48">
        <f t="shared" si="3"/>
        <v>0</v>
      </c>
      <c r="F58" s="48">
        <f t="shared" si="3"/>
        <v>0</v>
      </c>
      <c r="G58" s="48">
        <f t="shared" si="3"/>
        <v>0</v>
      </c>
      <c r="H58" s="48">
        <f t="shared" si="3"/>
        <v>0</v>
      </c>
      <c r="I58" s="48">
        <f t="shared" si="3"/>
        <v>0</v>
      </c>
      <c r="J58" s="48">
        <f t="shared" si="3"/>
        <v>0</v>
      </c>
      <c r="K58" s="147">
        <f t="shared" si="3"/>
        <v>0</v>
      </c>
    </row>
    <row r="59" spans="2:11" ht="14.25" customHeight="1" x14ac:dyDescent="0.2">
      <c r="B59" s="55" t="s">
        <v>74</v>
      </c>
      <c r="C59" s="46">
        <f>C21+C22+C30+C31+C39+C40</f>
        <v>2</v>
      </c>
      <c r="D59" s="46">
        <f t="shared" ref="D59:K59" si="4">D21+D22+D30+D31+D39+D40</f>
        <v>3</v>
      </c>
      <c r="E59" s="46">
        <f t="shared" si="4"/>
        <v>0</v>
      </c>
      <c r="F59" s="46">
        <f t="shared" si="4"/>
        <v>5</v>
      </c>
      <c r="G59" s="46">
        <f t="shared" si="4"/>
        <v>1</v>
      </c>
      <c r="H59" s="46">
        <f t="shared" si="4"/>
        <v>11</v>
      </c>
      <c r="I59" s="46">
        <f t="shared" si="4"/>
        <v>7</v>
      </c>
      <c r="J59" s="46">
        <f t="shared" si="4"/>
        <v>1</v>
      </c>
      <c r="K59" s="147">
        <f t="shared" si="4"/>
        <v>30</v>
      </c>
    </row>
    <row r="60" spans="2:11" ht="14.25" customHeight="1" x14ac:dyDescent="0.2">
      <c r="B60" s="55" t="s">
        <v>38</v>
      </c>
      <c r="C60" s="48">
        <f>C33</f>
        <v>3</v>
      </c>
      <c r="D60" s="48">
        <f t="shared" ref="D60:K60" si="5">D33</f>
        <v>3</v>
      </c>
      <c r="E60" s="48">
        <f t="shared" si="5"/>
        <v>0</v>
      </c>
      <c r="F60" s="48">
        <f t="shared" si="5"/>
        <v>1</v>
      </c>
      <c r="G60" s="48">
        <f t="shared" si="5"/>
        <v>0</v>
      </c>
      <c r="H60" s="48">
        <f t="shared" si="5"/>
        <v>13</v>
      </c>
      <c r="I60" s="48">
        <f t="shared" si="5"/>
        <v>4</v>
      </c>
      <c r="J60" s="48">
        <f t="shared" si="5"/>
        <v>0</v>
      </c>
      <c r="K60" s="147">
        <f t="shared" si="5"/>
        <v>24</v>
      </c>
    </row>
    <row r="61" spans="2:11" ht="14.25" customHeight="1" x14ac:dyDescent="0.2">
      <c r="B61" s="55" t="s">
        <v>73</v>
      </c>
      <c r="C61" s="46">
        <f>C34+C35+C36+C43+C44</f>
        <v>0</v>
      </c>
      <c r="D61" s="46">
        <f t="shared" ref="D61:K61" si="6">D34+D35+D36+D43+D44</f>
        <v>0</v>
      </c>
      <c r="E61" s="46">
        <f t="shared" si="6"/>
        <v>0</v>
      </c>
      <c r="F61" s="46">
        <f t="shared" si="6"/>
        <v>0</v>
      </c>
      <c r="G61" s="46">
        <f t="shared" si="6"/>
        <v>0</v>
      </c>
      <c r="H61" s="46">
        <f t="shared" si="6"/>
        <v>0</v>
      </c>
      <c r="I61" s="46">
        <f t="shared" si="6"/>
        <v>0</v>
      </c>
      <c r="J61" s="46">
        <f t="shared" si="6"/>
        <v>5</v>
      </c>
      <c r="K61" s="147">
        <f t="shared" si="6"/>
        <v>5</v>
      </c>
    </row>
    <row r="62" spans="2:11" ht="14.25" customHeight="1" x14ac:dyDescent="0.2">
      <c r="B62" s="55" t="s">
        <v>72</v>
      </c>
      <c r="C62" s="48">
        <f>C23+C24+C45+C46</f>
        <v>0</v>
      </c>
      <c r="D62" s="48">
        <f t="shared" ref="D62:K62" si="7">D23+D24+D45+D46</f>
        <v>0</v>
      </c>
      <c r="E62" s="48">
        <f t="shared" si="7"/>
        <v>0</v>
      </c>
      <c r="F62" s="48">
        <f t="shared" si="7"/>
        <v>0</v>
      </c>
      <c r="G62" s="48">
        <f t="shared" si="7"/>
        <v>0</v>
      </c>
      <c r="H62" s="48">
        <f t="shared" si="7"/>
        <v>1</v>
      </c>
      <c r="I62" s="48">
        <f t="shared" si="7"/>
        <v>0</v>
      </c>
      <c r="J62" s="48">
        <f t="shared" si="7"/>
        <v>0</v>
      </c>
      <c r="K62" s="147">
        <f t="shared" si="7"/>
        <v>1</v>
      </c>
    </row>
    <row r="63" spans="2:11" ht="14.25" customHeight="1" x14ac:dyDescent="0.2">
      <c r="B63" s="55" t="s">
        <v>71</v>
      </c>
      <c r="C63" s="46">
        <f>C48</f>
        <v>12</v>
      </c>
      <c r="D63" s="46">
        <f t="shared" ref="D63:K63" si="8">D48</f>
        <v>12</v>
      </c>
      <c r="E63" s="46">
        <f t="shared" si="8"/>
        <v>0</v>
      </c>
      <c r="F63" s="46">
        <f t="shared" si="8"/>
        <v>7</v>
      </c>
      <c r="G63" s="46">
        <f t="shared" si="8"/>
        <v>0</v>
      </c>
      <c r="H63" s="46">
        <f t="shared" si="8"/>
        <v>24</v>
      </c>
      <c r="I63" s="46">
        <f t="shared" si="8"/>
        <v>30</v>
      </c>
      <c r="J63" s="46">
        <f t="shared" si="8"/>
        <v>0</v>
      </c>
      <c r="K63" s="147">
        <f t="shared" si="8"/>
        <v>85</v>
      </c>
    </row>
    <row r="64" spans="2:11" ht="14.25" customHeight="1" x14ac:dyDescent="0.2">
      <c r="B64" s="55" t="s">
        <v>70</v>
      </c>
      <c r="C64" s="48">
        <f>C50</f>
        <v>0</v>
      </c>
      <c r="D64" s="48">
        <f t="shared" ref="D64:K64" si="9">D50</f>
        <v>0</v>
      </c>
      <c r="E64" s="48">
        <f t="shared" si="9"/>
        <v>0</v>
      </c>
      <c r="F64" s="48">
        <f t="shared" si="9"/>
        <v>2</v>
      </c>
      <c r="G64" s="48">
        <f t="shared" si="9"/>
        <v>0</v>
      </c>
      <c r="H64" s="48">
        <f t="shared" si="9"/>
        <v>0</v>
      </c>
      <c r="I64" s="48">
        <f t="shared" si="9"/>
        <v>1</v>
      </c>
      <c r="J64" s="48">
        <f t="shared" si="9"/>
        <v>4</v>
      </c>
      <c r="K64" s="147">
        <f t="shared" si="9"/>
        <v>7</v>
      </c>
    </row>
    <row r="65" spans="2:11" ht="14.25" customHeight="1" x14ac:dyDescent="0.2">
      <c r="B65" s="55" t="s">
        <v>69</v>
      </c>
      <c r="C65" s="46">
        <f>C47</f>
        <v>0</v>
      </c>
      <c r="D65" s="46">
        <f t="shared" ref="D65:K65" si="10">D47</f>
        <v>0</v>
      </c>
      <c r="E65" s="46">
        <f t="shared" si="10"/>
        <v>0</v>
      </c>
      <c r="F65" s="46">
        <f t="shared" si="10"/>
        <v>0</v>
      </c>
      <c r="G65" s="46">
        <f t="shared" si="10"/>
        <v>0</v>
      </c>
      <c r="H65" s="46">
        <f t="shared" si="10"/>
        <v>0</v>
      </c>
      <c r="I65" s="46">
        <f t="shared" si="10"/>
        <v>0</v>
      </c>
      <c r="J65" s="46">
        <f t="shared" si="10"/>
        <v>0</v>
      </c>
      <c r="K65" s="147">
        <f t="shared" si="10"/>
        <v>0</v>
      </c>
    </row>
    <row r="66" spans="2:11" ht="14.25" customHeight="1" x14ac:dyDescent="0.2">
      <c r="B66" s="177" t="s">
        <v>196</v>
      </c>
      <c r="C66" s="147">
        <f>SUM(C55:C65)</f>
        <v>18</v>
      </c>
      <c r="D66" s="147">
        <f t="shared" ref="D66:J66" si="11">SUM(D55:D65)</f>
        <v>21</v>
      </c>
      <c r="E66" s="147">
        <f t="shared" si="11"/>
        <v>0</v>
      </c>
      <c r="F66" s="147">
        <f t="shared" si="11"/>
        <v>18</v>
      </c>
      <c r="G66" s="147">
        <f t="shared" si="11"/>
        <v>1</v>
      </c>
      <c r="H66" s="147">
        <f t="shared" si="11"/>
        <v>56</v>
      </c>
      <c r="I66" s="147">
        <f t="shared" si="11"/>
        <v>51</v>
      </c>
      <c r="J66" s="147">
        <f t="shared" si="11"/>
        <v>11</v>
      </c>
      <c r="K66" s="147">
        <f>SUM(K55:K65)</f>
        <v>176</v>
      </c>
    </row>
    <row r="69" spans="2:11" ht="14.25" customHeight="1" x14ac:dyDescent="0.2">
      <c r="B69" s="154" t="s">
        <v>197</v>
      </c>
    </row>
    <row r="71" spans="2:11" ht="27" customHeight="1" x14ac:dyDescent="0.2">
      <c r="B71" s="140"/>
      <c r="C71" s="175" t="s">
        <v>11</v>
      </c>
      <c r="D71" s="175" t="s">
        <v>12</v>
      </c>
      <c r="E71" s="175" t="s">
        <v>13</v>
      </c>
      <c r="F71" s="175" t="s">
        <v>14</v>
      </c>
      <c r="G71" s="175" t="s">
        <v>15</v>
      </c>
      <c r="H71" s="175" t="s">
        <v>16</v>
      </c>
      <c r="I71" s="175" t="s">
        <v>17</v>
      </c>
      <c r="J71" s="175" t="s">
        <v>18</v>
      </c>
      <c r="K71" s="213" t="s">
        <v>165</v>
      </c>
    </row>
    <row r="72" spans="2:11" ht="14.25" customHeight="1" x14ac:dyDescent="0.2">
      <c r="B72" s="55" t="s">
        <v>11</v>
      </c>
      <c r="C72" s="214">
        <f>C55-C4/5</f>
        <v>-0.4</v>
      </c>
      <c r="D72" s="214">
        <f t="shared" ref="D72:K72" si="12">D55-D4/5</f>
        <v>-0.2</v>
      </c>
      <c r="E72" s="214">
        <f t="shared" si="12"/>
        <v>0</v>
      </c>
      <c r="F72" s="214">
        <f t="shared" si="12"/>
        <v>0.8</v>
      </c>
      <c r="G72" s="214">
        <f t="shared" si="12"/>
        <v>0</v>
      </c>
      <c r="H72" s="214">
        <f t="shared" si="12"/>
        <v>2</v>
      </c>
      <c r="I72" s="214">
        <f t="shared" si="12"/>
        <v>-3.8</v>
      </c>
      <c r="J72" s="214">
        <f t="shared" si="12"/>
        <v>0.6</v>
      </c>
      <c r="K72" s="183">
        <f t="shared" si="12"/>
        <v>-1</v>
      </c>
    </row>
    <row r="73" spans="2:11" ht="14.25" customHeight="1" x14ac:dyDescent="0.2">
      <c r="B73" s="55" t="s">
        <v>32</v>
      </c>
      <c r="C73" s="193">
        <f t="shared" ref="C73:K83" si="13">C56-C5/5</f>
        <v>-1.2</v>
      </c>
      <c r="D73" s="193">
        <f t="shared" si="13"/>
        <v>1.4</v>
      </c>
      <c r="E73" s="193">
        <f t="shared" si="13"/>
        <v>-0.6</v>
      </c>
      <c r="F73" s="193">
        <f t="shared" si="13"/>
        <v>-2</v>
      </c>
      <c r="G73" s="193">
        <f t="shared" si="13"/>
        <v>0</v>
      </c>
      <c r="H73" s="193">
        <f t="shared" si="13"/>
        <v>-0.8</v>
      </c>
      <c r="I73" s="193">
        <f t="shared" si="13"/>
        <v>-15.2</v>
      </c>
      <c r="J73" s="193">
        <f t="shared" si="13"/>
        <v>-0.2</v>
      </c>
      <c r="K73" s="183">
        <f t="shared" si="13"/>
        <v>-18.600000000000001</v>
      </c>
    </row>
    <row r="74" spans="2:11" ht="14.25" customHeight="1" x14ac:dyDescent="0.2">
      <c r="B74" s="55" t="s">
        <v>76</v>
      </c>
      <c r="C74" s="214">
        <f t="shared" si="13"/>
        <v>-0.60000000000000009</v>
      </c>
      <c r="D74" s="214">
        <f t="shared" si="13"/>
        <v>0.4</v>
      </c>
      <c r="E74" s="214">
        <f t="shared" si="13"/>
        <v>-0.8</v>
      </c>
      <c r="F74" s="214">
        <f t="shared" si="13"/>
        <v>0.39999999999999991</v>
      </c>
      <c r="G74" s="214">
        <f t="shared" si="13"/>
        <v>0</v>
      </c>
      <c r="H74" s="214">
        <f t="shared" si="13"/>
        <v>-0.39999999999999991</v>
      </c>
      <c r="I74" s="214">
        <f t="shared" si="13"/>
        <v>-7</v>
      </c>
      <c r="J74" s="214">
        <f t="shared" si="13"/>
        <v>0</v>
      </c>
      <c r="K74" s="183">
        <f t="shared" si="13"/>
        <v>-8</v>
      </c>
    </row>
    <row r="75" spans="2:11" ht="14.25" customHeight="1" x14ac:dyDescent="0.2">
      <c r="B75" s="55" t="s">
        <v>107</v>
      </c>
      <c r="C75" s="193">
        <f t="shared" si="13"/>
        <v>-0.2</v>
      </c>
      <c r="D75" s="193">
        <f t="shared" si="13"/>
        <v>0</v>
      </c>
      <c r="E75" s="193">
        <f t="shared" si="13"/>
        <v>0</v>
      </c>
      <c r="F75" s="193">
        <f t="shared" si="13"/>
        <v>0</v>
      </c>
      <c r="G75" s="193">
        <f t="shared" si="13"/>
        <v>0</v>
      </c>
      <c r="H75" s="193">
        <f t="shared" si="13"/>
        <v>0</v>
      </c>
      <c r="I75" s="193">
        <f t="shared" si="13"/>
        <v>-0.2</v>
      </c>
      <c r="J75" s="193">
        <f t="shared" si="13"/>
        <v>0</v>
      </c>
      <c r="K75" s="183">
        <f t="shared" si="13"/>
        <v>-0.4</v>
      </c>
    </row>
    <row r="76" spans="2:11" ht="14.25" customHeight="1" x14ac:dyDescent="0.2">
      <c r="B76" s="55" t="s">
        <v>74</v>
      </c>
      <c r="C76" s="214">
        <f t="shared" si="13"/>
        <v>-3.5999999999999996</v>
      </c>
      <c r="D76" s="214">
        <f t="shared" si="13"/>
        <v>0.79999999999999982</v>
      </c>
      <c r="E76" s="214">
        <f t="shared" si="13"/>
        <v>-0.2</v>
      </c>
      <c r="F76" s="214">
        <f t="shared" si="13"/>
        <v>-11.399999999999999</v>
      </c>
      <c r="G76" s="214">
        <f t="shared" si="13"/>
        <v>1</v>
      </c>
      <c r="H76" s="214">
        <f t="shared" si="13"/>
        <v>-9.8000000000000007</v>
      </c>
      <c r="I76" s="214">
        <f t="shared" si="13"/>
        <v>-54.2</v>
      </c>
      <c r="J76" s="214">
        <f t="shared" si="13"/>
        <v>-0.8</v>
      </c>
      <c r="K76" s="183">
        <f t="shared" si="13"/>
        <v>-78.2</v>
      </c>
    </row>
    <row r="77" spans="2:11" ht="14.25" customHeight="1" x14ac:dyDescent="0.2">
      <c r="B77" s="55" t="s">
        <v>38</v>
      </c>
      <c r="C77" s="193">
        <f t="shared" si="13"/>
        <v>-1</v>
      </c>
      <c r="D77" s="193">
        <f t="shared" si="13"/>
        <v>-2.8</v>
      </c>
      <c r="E77" s="193">
        <f t="shared" si="13"/>
        <v>-0.8</v>
      </c>
      <c r="F77" s="193">
        <f t="shared" si="13"/>
        <v>0.6</v>
      </c>
      <c r="G77" s="193">
        <f t="shared" si="13"/>
        <v>0</v>
      </c>
      <c r="H77" s="193">
        <f t="shared" si="13"/>
        <v>0.59999999999999964</v>
      </c>
      <c r="I77" s="193">
        <f t="shared" si="13"/>
        <v>-26.8</v>
      </c>
      <c r="J77" s="193">
        <f t="shared" si="13"/>
        <v>-1.6</v>
      </c>
      <c r="K77" s="183">
        <f t="shared" si="13"/>
        <v>-31.799999999999997</v>
      </c>
    </row>
    <row r="78" spans="2:11" ht="14.25" customHeight="1" x14ac:dyDescent="0.2">
      <c r="B78" s="55" t="s">
        <v>73</v>
      </c>
      <c r="C78" s="214">
        <f t="shared" si="13"/>
        <v>-0.2</v>
      </c>
      <c r="D78" s="214">
        <f t="shared" si="13"/>
        <v>0</v>
      </c>
      <c r="E78" s="214">
        <f t="shared" si="13"/>
        <v>0</v>
      </c>
      <c r="F78" s="214">
        <f t="shared" si="13"/>
        <v>0</v>
      </c>
      <c r="G78" s="214">
        <f t="shared" si="13"/>
        <v>0</v>
      </c>
      <c r="H78" s="214">
        <f t="shared" si="13"/>
        <v>-0.8</v>
      </c>
      <c r="I78" s="214">
        <f t="shared" si="13"/>
        <v>-0.2</v>
      </c>
      <c r="J78" s="214">
        <f t="shared" si="13"/>
        <v>-2.2000000000000002</v>
      </c>
      <c r="K78" s="183">
        <f t="shared" si="13"/>
        <v>-3.4000000000000004</v>
      </c>
    </row>
    <row r="79" spans="2:11" ht="14.25" customHeight="1" x14ac:dyDescent="0.2">
      <c r="B79" s="55" t="s">
        <v>72</v>
      </c>
      <c r="C79" s="193">
        <f t="shared" si="13"/>
        <v>0</v>
      </c>
      <c r="D79" s="193">
        <f t="shared" si="13"/>
        <v>0</v>
      </c>
      <c r="E79" s="193">
        <f t="shared" si="13"/>
        <v>0</v>
      </c>
      <c r="F79" s="193">
        <f t="shared" si="13"/>
        <v>0</v>
      </c>
      <c r="G79" s="193">
        <f t="shared" si="13"/>
        <v>0</v>
      </c>
      <c r="H79" s="193">
        <f t="shared" si="13"/>
        <v>1</v>
      </c>
      <c r="I79" s="193">
        <f t="shared" si="13"/>
        <v>0</v>
      </c>
      <c r="J79" s="193">
        <f t="shared" si="13"/>
        <v>-0.2</v>
      </c>
      <c r="K79" s="183">
        <f t="shared" si="13"/>
        <v>0.8</v>
      </c>
    </row>
    <row r="80" spans="2:11" ht="14.25" customHeight="1" x14ac:dyDescent="0.2">
      <c r="B80" s="55" t="s">
        <v>71</v>
      </c>
      <c r="C80" s="193">
        <f t="shared" si="13"/>
        <v>-4.8000000000000007</v>
      </c>
      <c r="D80" s="193">
        <f t="shared" si="13"/>
        <v>4.8</v>
      </c>
      <c r="E80" s="193">
        <f t="shared" si="13"/>
        <v>-2.4</v>
      </c>
      <c r="F80" s="193">
        <f t="shared" si="13"/>
        <v>-15.399999999999999</v>
      </c>
      <c r="G80" s="193">
        <f t="shared" si="13"/>
        <v>-0.2</v>
      </c>
      <c r="H80" s="193">
        <f t="shared" si="13"/>
        <v>-26.6</v>
      </c>
      <c r="I80" s="193">
        <f t="shared" si="13"/>
        <v>-100</v>
      </c>
      <c r="J80" s="193">
        <f t="shared" si="13"/>
        <v>-3.2</v>
      </c>
      <c r="K80" s="183">
        <f t="shared" si="13"/>
        <v>-147.80000000000001</v>
      </c>
    </row>
    <row r="81" spans="2:11" ht="14.25" customHeight="1" x14ac:dyDescent="0.2">
      <c r="B81" s="55" t="s">
        <v>70</v>
      </c>
      <c r="C81" s="193">
        <f t="shared" si="13"/>
        <v>-0.8</v>
      </c>
      <c r="D81" s="193">
        <f t="shared" si="13"/>
        <v>0</v>
      </c>
      <c r="E81" s="193">
        <f t="shared" si="13"/>
        <v>0</v>
      </c>
      <c r="F81" s="193">
        <f t="shared" si="13"/>
        <v>0</v>
      </c>
      <c r="G81" s="193">
        <f t="shared" si="13"/>
        <v>0</v>
      </c>
      <c r="H81" s="193">
        <f t="shared" si="13"/>
        <v>-5.4</v>
      </c>
      <c r="I81" s="193">
        <f t="shared" si="13"/>
        <v>-4.8</v>
      </c>
      <c r="J81" s="193">
        <f t="shared" si="13"/>
        <v>1.4</v>
      </c>
      <c r="K81" s="183">
        <f t="shared" si="13"/>
        <v>-9.6000000000000014</v>
      </c>
    </row>
    <row r="82" spans="2:11" ht="14.25" customHeight="1" x14ac:dyDescent="0.2">
      <c r="B82" s="55" t="s">
        <v>69</v>
      </c>
      <c r="C82" s="193">
        <f t="shared" si="13"/>
        <v>0</v>
      </c>
      <c r="D82" s="193">
        <f t="shared" si="13"/>
        <v>-0.2</v>
      </c>
      <c r="E82" s="193">
        <f t="shared" si="13"/>
        <v>0</v>
      </c>
      <c r="F82" s="193">
        <f t="shared" si="13"/>
        <v>0</v>
      </c>
      <c r="G82" s="193">
        <f t="shared" si="13"/>
        <v>0</v>
      </c>
      <c r="H82" s="193">
        <f t="shared" si="13"/>
        <v>0</v>
      </c>
      <c r="I82" s="193">
        <f t="shared" si="13"/>
        <v>-0.2</v>
      </c>
      <c r="J82" s="193">
        <f t="shared" si="13"/>
        <v>0</v>
      </c>
      <c r="K82" s="183">
        <f t="shared" si="13"/>
        <v>-0.4</v>
      </c>
    </row>
    <row r="83" spans="2:11" ht="14.25" customHeight="1" x14ac:dyDescent="0.2">
      <c r="B83" s="194" t="s">
        <v>165</v>
      </c>
      <c r="C83" s="215">
        <f t="shared" si="13"/>
        <v>-12.8</v>
      </c>
      <c r="D83" s="215">
        <f t="shared" si="13"/>
        <v>4.1999999999999993</v>
      </c>
      <c r="E83" s="215">
        <f t="shared" si="13"/>
        <v>-4.8</v>
      </c>
      <c r="F83" s="215">
        <f t="shared" si="13"/>
        <v>-27</v>
      </c>
      <c r="G83" s="215">
        <f t="shared" si="13"/>
        <v>0.8</v>
      </c>
      <c r="H83" s="215">
        <f t="shared" si="13"/>
        <v>-40.200000000000003</v>
      </c>
      <c r="I83" s="215">
        <f t="shared" si="13"/>
        <v>-212.39999999999998</v>
      </c>
      <c r="J83" s="215">
        <f t="shared" si="13"/>
        <v>-6.1999999999999993</v>
      </c>
      <c r="K83" s="183">
        <f t="shared" si="13"/>
        <v>-298.39999999999998</v>
      </c>
    </row>
  </sheetData>
  <conditionalFormatting sqref="C72:J82">
    <cfRule type="colorScale" priority="1">
      <colorScale>
        <cfvo type="min"/>
        <cfvo type="num" val="0"/>
        <cfvo type="max"/>
        <color rgb="FF5A8AC6"/>
        <color rgb="FFFCFCFF"/>
        <color rgb="FFF8696B"/>
      </colorScale>
    </cfRule>
  </conditionalFormatting>
  <pageMargins left="0.7" right="0.7" top="0.75" bottom="0.75" header="0.3" footer="0.3"/>
  <pageSetup paperSize="9" orientation="portrait"/>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B1:K83"/>
  <sheetViews>
    <sheetView topLeftCell="A64" workbookViewId="0">
      <selection activeCell="O98" sqref="O98"/>
    </sheetView>
  </sheetViews>
  <sheetFormatPr baseColWidth="10" defaultRowHeight="15" customHeight="1" x14ac:dyDescent="0.2"/>
  <cols>
    <col min="1" max="1" width="2.5703125" style="44" customWidth="1"/>
    <col min="2" max="2" width="26" style="44" customWidth="1"/>
    <col min="3" max="11" width="10.7109375" style="44" customWidth="1"/>
    <col min="12" max="12" width="4.7109375" style="44" customWidth="1"/>
    <col min="13" max="16384" width="11.42578125" style="44"/>
  </cols>
  <sheetData>
    <row r="1" spans="2:11" s="45" customFormat="1" ht="15" customHeight="1" x14ac:dyDescent="0.2"/>
    <row r="2" spans="2:11" s="45" customFormat="1" ht="15" customHeight="1" x14ac:dyDescent="0.2">
      <c r="B2" s="45" t="s">
        <v>79</v>
      </c>
    </row>
    <row r="3" spans="2:11" s="45" customFormat="1" ht="15" customHeight="1" x14ac:dyDescent="0.2">
      <c r="B3" s="140"/>
      <c r="C3" s="56" t="s">
        <v>2</v>
      </c>
      <c r="D3" s="56" t="s">
        <v>3</v>
      </c>
      <c r="E3" s="56" t="s">
        <v>4</v>
      </c>
      <c r="F3" s="56" t="s">
        <v>5</v>
      </c>
      <c r="G3" s="56" t="s">
        <v>6</v>
      </c>
      <c r="H3" s="56" t="s">
        <v>7</v>
      </c>
      <c r="I3" s="56" t="s">
        <v>8</v>
      </c>
      <c r="J3" s="56" t="s">
        <v>9</v>
      </c>
      <c r="K3" s="176" t="s">
        <v>196</v>
      </c>
    </row>
    <row r="4" spans="2:11" s="45" customFormat="1" ht="15" customHeight="1" x14ac:dyDescent="0.2">
      <c r="B4" s="55" t="s">
        <v>11</v>
      </c>
      <c r="C4" s="46">
        <v>7</v>
      </c>
      <c r="D4" s="46">
        <v>10</v>
      </c>
      <c r="E4" s="46">
        <v>17</v>
      </c>
      <c r="F4" s="46">
        <v>8</v>
      </c>
      <c r="G4" s="46">
        <v>2</v>
      </c>
      <c r="H4" s="46">
        <v>3</v>
      </c>
      <c r="I4" s="46">
        <v>1</v>
      </c>
      <c r="J4" s="46">
        <v>2</v>
      </c>
      <c r="K4" s="147">
        <v>50</v>
      </c>
    </row>
    <row r="5" spans="2:11" s="45" customFormat="1" ht="15" customHeight="1" x14ac:dyDescent="0.2">
      <c r="B5" s="55" t="s">
        <v>32</v>
      </c>
      <c r="C5" s="48">
        <v>26</v>
      </c>
      <c r="D5" s="48">
        <v>30</v>
      </c>
      <c r="E5" s="48">
        <v>32</v>
      </c>
      <c r="F5" s="48">
        <v>5</v>
      </c>
      <c r="G5" s="48">
        <v>3</v>
      </c>
      <c r="H5" s="48">
        <v>5</v>
      </c>
      <c r="I5" s="48">
        <v>4</v>
      </c>
      <c r="J5" s="48">
        <v>23</v>
      </c>
      <c r="K5" s="147">
        <v>128</v>
      </c>
    </row>
    <row r="6" spans="2:11" s="45" customFormat="1" ht="15" customHeight="1" x14ac:dyDescent="0.2">
      <c r="B6" s="55" t="s">
        <v>76</v>
      </c>
      <c r="C6" s="46">
        <v>7</v>
      </c>
      <c r="D6" s="46">
        <v>7</v>
      </c>
      <c r="E6" s="46">
        <v>16</v>
      </c>
      <c r="F6" s="46">
        <v>13</v>
      </c>
      <c r="G6" s="46">
        <v>16</v>
      </c>
      <c r="H6" s="46">
        <v>12</v>
      </c>
      <c r="I6" s="46">
        <v>2</v>
      </c>
      <c r="J6" s="46">
        <v>7</v>
      </c>
      <c r="K6" s="147">
        <v>80</v>
      </c>
    </row>
    <row r="7" spans="2:11" s="45" customFormat="1" ht="15" customHeight="1" x14ac:dyDescent="0.2">
      <c r="B7" s="55" t="s">
        <v>75</v>
      </c>
      <c r="C7" s="48">
        <v>0</v>
      </c>
      <c r="D7" s="48">
        <v>0</v>
      </c>
      <c r="E7" s="48">
        <v>1</v>
      </c>
      <c r="F7" s="48">
        <v>0</v>
      </c>
      <c r="G7" s="48">
        <v>1</v>
      </c>
      <c r="H7" s="48">
        <v>0</v>
      </c>
      <c r="I7" s="48">
        <v>0</v>
      </c>
      <c r="J7" s="48">
        <v>0</v>
      </c>
      <c r="K7" s="147">
        <v>2</v>
      </c>
    </row>
    <row r="8" spans="2:11" s="45" customFormat="1" ht="15" customHeight="1" x14ac:dyDescent="0.2">
      <c r="B8" s="55" t="s">
        <v>74</v>
      </c>
      <c r="C8" s="46">
        <v>64</v>
      </c>
      <c r="D8" s="46">
        <v>89</v>
      </c>
      <c r="E8" s="46">
        <v>156</v>
      </c>
      <c r="F8" s="46">
        <v>89</v>
      </c>
      <c r="G8" s="46">
        <v>33</v>
      </c>
      <c r="H8" s="46">
        <v>33</v>
      </c>
      <c r="I8" s="46">
        <v>23</v>
      </c>
      <c r="J8" s="46">
        <v>54</v>
      </c>
      <c r="K8" s="147">
        <v>541</v>
      </c>
    </row>
    <row r="9" spans="2:11" s="45" customFormat="1" ht="15" customHeight="1" x14ac:dyDescent="0.2">
      <c r="B9" s="55" t="s">
        <v>38</v>
      </c>
      <c r="C9" s="48">
        <v>50</v>
      </c>
      <c r="D9" s="48">
        <v>43</v>
      </c>
      <c r="E9" s="48">
        <v>50</v>
      </c>
      <c r="F9" s="48">
        <v>18</v>
      </c>
      <c r="G9" s="48">
        <v>29</v>
      </c>
      <c r="H9" s="48">
        <v>24</v>
      </c>
      <c r="I9" s="48">
        <v>22</v>
      </c>
      <c r="J9" s="48">
        <v>43</v>
      </c>
      <c r="K9" s="147">
        <v>279</v>
      </c>
    </row>
    <row r="10" spans="2:11" s="45" customFormat="1" ht="15" customHeight="1" x14ac:dyDescent="0.2">
      <c r="B10" s="55" t="s">
        <v>73</v>
      </c>
      <c r="C10" s="46">
        <v>8</v>
      </c>
      <c r="D10" s="46">
        <v>12</v>
      </c>
      <c r="E10" s="46">
        <v>7</v>
      </c>
      <c r="F10" s="46">
        <v>0</v>
      </c>
      <c r="G10" s="46">
        <v>3</v>
      </c>
      <c r="H10" s="46">
        <v>2</v>
      </c>
      <c r="I10" s="46">
        <v>3</v>
      </c>
      <c r="J10" s="46">
        <v>7</v>
      </c>
      <c r="K10" s="147">
        <v>42</v>
      </c>
    </row>
    <row r="11" spans="2:11" s="45" customFormat="1" ht="15" customHeight="1" x14ac:dyDescent="0.2">
      <c r="B11" s="55" t="s">
        <v>72</v>
      </c>
      <c r="C11" s="48">
        <v>0</v>
      </c>
      <c r="D11" s="48">
        <v>0</v>
      </c>
      <c r="E11" s="48">
        <v>0</v>
      </c>
      <c r="F11" s="48">
        <v>1</v>
      </c>
      <c r="G11" s="48">
        <v>0</v>
      </c>
      <c r="H11" s="48">
        <v>0</v>
      </c>
      <c r="I11" s="48">
        <v>0</v>
      </c>
      <c r="J11" s="48">
        <v>0</v>
      </c>
      <c r="K11" s="147">
        <v>1</v>
      </c>
    </row>
    <row r="12" spans="2:11" s="45" customFormat="1" ht="15" customHeight="1" x14ac:dyDescent="0.2">
      <c r="B12" s="55" t="s">
        <v>71</v>
      </c>
      <c r="C12" s="46">
        <v>132</v>
      </c>
      <c r="D12" s="46">
        <v>173</v>
      </c>
      <c r="E12" s="46">
        <v>211</v>
      </c>
      <c r="F12" s="46">
        <v>138</v>
      </c>
      <c r="G12" s="46">
        <v>135</v>
      </c>
      <c r="H12" s="46">
        <v>149</v>
      </c>
      <c r="I12" s="46">
        <v>82</v>
      </c>
      <c r="J12" s="46">
        <v>144</v>
      </c>
      <c r="K12" s="147">
        <v>1164</v>
      </c>
    </row>
    <row r="13" spans="2:11" s="45" customFormat="1" ht="15" customHeight="1" x14ac:dyDescent="0.2">
      <c r="B13" s="55" t="s">
        <v>70</v>
      </c>
      <c r="C13" s="48">
        <v>12</v>
      </c>
      <c r="D13" s="48">
        <v>12</v>
      </c>
      <c r="E13" s="48">
        <v>11</v>
      </c>
      <c r="F13" s="48">
        <v>2</v>
      </c>
      <c r="G13" s="48">
        <v>9</v>
      </c>
      <c r="H13" s="48">
        <v>19</v>
      </c>
      <c r="I13" s="48">
        <v>1</v>
      </c>
      <c r="J13" s="48">
        <v>17</v>
      </c>
      <c r="K13" s="147">
        <v>83</v>
      </c>
    </row>
    <row r="14" spans="2:11" s="45" customFormat="1" ht="15" customHeight="1" x14ac:dyDescent="0.2">
      <c r="B14" s="55" t="s">
        <v>69</v>
      </c>
      <c r="C14" s="46">
        <v>1</v>
      </c>
      <c r="D14" s="46">
        <v>1</v>
      </c>
      <c r="E14" s="46">
        <v>0</v>
      </c>
      <c r="F14" s="46">
        <v>0</v>
      </c>
      <c r="G14" s="46">
        <v>0</v>
      </c>
      <c r="H14" s="46">
        <v>0</v>
      </c>
      <c r="I14" s="46"/>
      <c r="J14" s="46">
        <v>0</v>
      </c>
      <c r="K14" s="147">
        <v>2</v>
      </c>
    </row>
    <row r="15" spans="2:11" s="45" customFormat="1" ht="15" customHeight="1" x14ac:dyDescent="0.2">
      <c r="B15" s="177" t="s">
        <v>196</v>
      </c>
      <c r="C15" s="147">
        <v>307</v>
      </c>
      <c r="D15" s="147">
        <v>377</v>
      </c>
      <c r="E15" s="147">
        <v>501</v>
      </c>
      <c r="F15" s="147">
        <v>274</v>
      </c>
      <c r="G15" s="147">
        <v>231</v>
      </c>
      <c r="H15" s="147">
        <v>247</v>
      </c>
      <c r="I15" s="147">
        <v>138</v>
      </c>
      <c r="J15" s="147">
        <v>297</v>
      </c>
      <c r="K15" s="147">
        <v>2372</v>
      </c>
    </row>
    <row r="16" spans="2:11" s="45" customFormat="1" ht="15" customHeight="1" x14ac:dyDescent="0.2"/>
    <row r="19" spans="2:11" ht="15" customHeight="1" x14ac:dyDescent="0.2">
      <c r="B19" s="44">
        <v>2020</v>
      </c>
    </row>
    <row r="20" spans="2:11" ht="15" customHeight="1" x14ac:dyDescent="0.2">
      <c r="B20" s="140"/>
      <c r="C20" s="56" t="s">
        <v>2</v>
      </c>
      <c r="D20" s="56" t="s">
        <v>3</v>
      </c>
      <c r="E20" s="56" t="s">
        <v>4</v>
      </c>
      <c r="F20" s="56" t="s">
        <v>5</v>
      </c>
      <c r="G20" s="56" t="s">
        <v>6</v>
      </c>
      <c r="H20" s="56" t="s">
        <v>7</v>
      </c>
      <c r="I20" s="56" t="s">
        <v>8</v>
      </c>
      <c r="J20" s="56" t="s">
        <v>9</v>
      </c>
      <c r="K20" s="176" t="s">
        <v>196</v>
      </c>
    </row>
    <row r="21" spans="2:11" ht="15" customHeight="1" x14ac:dyDescent="0.2">
      <c r="B21" s="55" t="s">
        <v>25</v>
      </c>
      <c r="C21" s="46"/>
      <c r="D21" s="46"/>
      <c r="E21" s="46">
        <v>0</v>
      </c>
      <c r="F21" s="46">
        <v>0</v>
      </c>
      <c r="G21" s="46">
        <v>0</v>
      </c>
      <c r="H21" s="46"/>
      <c r="I21" s="46"/>
      <c r="J21" s="46"/>
      <c r="K21" s="147">
        <v>0</v>
      </c>
    </row>
    <row r="22" spans="2:11" ht="15" customHeight="1" x14ac:dyDescent="0.2">
      <c r="B22" s="55" t="s">
        <v>26</v>
      </c>
      <c r="C22" s="48"/>
      <c r="D22" s="48"/>
      <c r="E22" s="48">
        <v>0</v>
      </c>
      <c r="F22" s="48"/>
      <c r="G22" s="48"/>
      <c r="H22" s="48"/>
      <c r="I22" s="48"/>
      <c r="J22" s="48"/>
      <c r="K22" s="147">
        <v>0</v>
      </c>
    </row>
    <row r="23" spans="2:11" ht="15" customHeight="1" x14ac:dyDescent="0.2">
      <c r="B23" s="55" t="s">
        <v>28</v>
      </c>
      <c r="C23" s="46">
        <v>1</v>
      </c>
      <c r="D23" s="46">
        <v>0</v>
      </c>
      <c r="E23" s="46">
        <v>0</v>
      </c>
      <c r="F23" s="46">
        <v>0</v>
      </c>
      <c r="G23" s="46"/>
      <c r="H23" s="46">
        <v>0</v>
      </c>
      <c r="I23" s="46">
        <v>0</v>
      </c>
      <c r="J23" s="46">
        <v>0</v>
      </c>
      <c r="K23" s="147">
        <v>1</v>
      </c>
    </row>
    <row r="24" spans="2:11" ht="15" customHeight="1" x14ac:dyDescent="0.2">
      <c r="B24" s="55" t="s">
        <v>29</v>
      </c>
      <c r="C24" s="48"/>
      <c r="D24" s="48"/>
      <c r="E24" s="48">
        <v>0</v>
      </c>
      <c r="F24" s="48"/>
      <c r="G24" s="48"/>
      <c r="H24" s="48"/>
      <c r="I24" s="48"/>
      <c r="J24" s="48"/>
      <c r="K24" s="147">
        <v>0</v>
      </c>
    </row>
    <row r="25" spans="2:11" ht="15" customHeight="1" x14ac:dyDescent="0.2">
      <c r="B25" s="55" t="s">
        <v>30</v>
      </c>
      <c r="C25" s="46">
        <v>0</v>
      </c>
      <c r="D25" s="46"/>
      <c r="E25" s="46">
        <v>0</v>
      </c>
      <c r="F25" s="46">
        <v>0</v>
      </c>
      <c r="G25" s="46"/>
      <c r="H25" s="46"/>
      <c r="I25" s="46"/>
      <c r="J25" s="46">
        <v>0</v>
      </c>
      <c r="K25" s="147">
        <v>0</v>
      </c>
    </row>
    <row r="26" spans="2:11" ht="15" customHeight="1" x14ac:dyDescent="0.2">
      <c r="B26" s="55" t="s">
        <v>31</v>
      </c>
      <c r="C26" s="48">
        <v>0</v>
      </c>
      <c r="D26" s="48">
        <v>0</v>
      </c>
      <c r="E26" s="48">
        <v>1</v>
      </c>
      <c r="F26" s="48">
        <v>0</v>
      </c>
      <c r="G26" s="48">
        <v>0</v>
      </c>
      <c r="H26" s="48">
        <v>0</v>
      </c>
      <c r="I26" s="48">
        <v>0</v>
      </c>
      <c r="J26" s="48">
        <v>0</v>
      </c>
      <c r="K26" s="147">
        <v>1</v>
      </c>
    </row>
    <row r="27" spans="2:11" ht="15" customHeight="1" x14ac:dyDescent="0.2">
      <c r="B27" s="55" t="s">
        <v>32</v>
      </c>
      <c r="C27" s="46">
        <v>1</v>
      </c>
      <c r="D27" s="46">
        <v>1</v>
      </c>
      <c r="E27" s="46">
        <v>3</v>
      </c>
      <c r="F27" s="46">
        <v>1</v>
      </c>
      <c r="G27" s="46">
        <v>0</v>
      </c>
      <c r="H27" s="46">
        <v>0</v>
      </c>
      <c r="I27" s="46">
        <v>0</v>
      </c>
      <c r="J27" s="46">
        <v>1</v>
      </c>
      <c r="K27" s="147">
        <v>7</v>
      </c>
    </row>
    <row r="28" spans="2:11" ht="15" customHeight="1" x14ac:dyDescent="0.2">
      <c r="B28" s="55" t="s">
        <v>33</v>
      </c>
      <c r="C28" s="48">
        <v>0</v>
      </c>
      <c r="D28" s="48">
        <v>1</v>
      </c>
      <c r="E28" s="48">
        <v>0</v>
      </c>
      <c r="F28" s="48">
        <v>2</v>
      </c>
      <c r="G28" s="48">
        <v>2</v>
      </c>
      <c r="H28" s="48">
        <v>1</v>
      </c>
      <c r="I28" s="48">
        <v>1</v>
      </c>
      <c r="J28" s="48">
        <v>0</v>
      </c>
      <c r="K28" s="147">
        <v>7</v>
      </c>
    </row>
    <row r="29" spans="2:11" ht="15" customHeight="1" x14ac:dyDescent="0.2">
      <c r="B29" s="55" t="s">
        <v>34</v>
      </c>
      <c r="C29" s="46">
        <v>0</v>
      </c>
      <c r="D29" s="46">
        <v>0</v>
      </c>
      <c r="E29" s="46">
        <v>0</v>
      </c>
      <c r="F29" s="46">
        <v>0</v>
      </c>
      <c r="G29" s="46"/>
      <c r="H29" s="46"/>
      <c r="I29" s="46"/>
      <c r="J29" s="46">
        <v>0</v>
      </c>
      <c r="K29" s="147">
        <v>0</v>
      </c>
    </row>
    <row r="30" spans="2:11" ht="15" customHeight="1" x14ac:dyDescent="0.2">
      <c r="B30" s="55" t="s">
        <v>35</v>
      </c>
      <c r="C30" s="48">
        <v>2</v>
      </c>
      <c r="D30" s="48">
        <v>2</v>
      </c>
      <c r="E30" s="48">
        <v>6</v>
      </c>
      <c r="F30" s="48">
        <v>8</v>
      </c>
      <c r="G30" s="48">
        <v>1</v>
      </c>
      <c r="H30" s="48">
        <v>3</v>
      </c>
      <c r="I30" s="48">
        <v>1</v>
      </c>
      <c r="J30" s="48">
        <v>4</v>
      </c>
      <c r="K30" s="147">
        <v>27</v>
      </c>
    </row>
    <row r="31" spans="2:11" ht="15" customHeight="1" x14ac:dyDescent="0.2">
      <c r="B31" s="55" t="s">
        <v>36</v>
      </c>
      <c r="C31" s="46">
        <v>0</v>
      </c>
      <c r="D31" s="46">
        <v>0</v>
      </c>
      <c r="E31" s="46">
        <v>0</v>
      </c>
      <c r="F31" s="46">
        <v>1</v>
      </c>
      <c r="G31" s="46">
        <v>0</v>
      </c>
      <c r="H31" s="46">
        <v>0</v>
      </c>
      <c r="I31" s="46"/>
      <c r="J31" s="46">
        <v>0</v>
      </c>
      <c r="K31" s="147">
        <v>1</v>
      </c>
    </row>
    <row r="32" spans="2:11" ht="15" customHeight="1" x14ac:dyDescent="0.2">
      <c r="B32" s="55" t="s">
        <v>37</v>
      </c>
      <c r="C32" s="48">
        <v>0</v>
      </c>
      <c r="D32" s="48">
        <v>0</v>
      </c>
      <c r="E32" s="48">
        <v>0</v>
      </c>
      <c r="F32" s="48">
        <v>0</v>
      </c>
      <c r="G32" s="48"/>
      <c r="H32" s="48"/>
      <c r="I32" s="48"/>
      <c r="J32" s="48">
        <v>0</v>
      </c>
      <c r="K32" s="147">
        <v>0</v>
      </c>
    </row>
    <row r="33" spans="2:11" ht="15" customHeight="1" x14ac:dyDescent="0.2">
      <c r="B33" s="55" t="s">
        <v>38</v>
      </c>
      <c r="C33" s="46">
        <v>1</v>
      </c>
      <c r="D33" s="46">
        <v>4</v>
      </c>
      <c r="E33" s="46">
        <v>4</v>
      </c>
      <c r="F33" s="46">
        <v>4</v>
      </c>
      <c r="G33" s="46">
        <v>3</v>
      </c>
      <c r="H33" s="46">
        <v>4</v>
      </c>
      <c r="I33" s="46">
        <v>2</v>
      </c>
      <c r="J33" s="46">
        <v>2</v>
      </c>
      <c r="K33" s="147">
        <v>24</v>
      </c>
    </row>
    <row r="34" spans="2:11" ht="15" customHeight="1" x14ac:dyDescent="0.2">
      <c r="B34" s="55" t="s">
        <v>39</v>
      </c>
      <c r="C34" s="48">
        <v>0</v>
      </c>
      <c r="D34" s="48">
        <v>0</v>
      </c>
      <c r="E34" s="48">
        <v>0</v>
      </c>
      <c r="F34" s="48">
        <v>0</v>
      </c>
      <c r="G34" s="48">
        <v>0</v>
      </c>
      <c r="H34" s="48">
        <v>0</v>
      </c>
      <c r="I34" s="48">
        <v>0</v>
      </c>
      <c r="J34" s="48">
        <v>0</v>
      </c>
      <c r="K34" s="147">
        <v>0</v>
      </c>
    </row>
    <row r="35" spans="2:11" ht="15" customHeight="1" x14ac:dyDescent="0.2">
      <c r="B35" s="55" t="s">
        <v>40</v>
      </c>
      <c r="C35" s="46">
        <v>0</v>
      </c>
      <c r="D35" s="46">
        <v>0</v>
      </c>
      <c r="E35" s="46">
        <v>0</v>
      </c>
      <c r="F35" s="46"/>
      <c r="G35" s="46">
        <v>0</v>
      </c>
      <c r="H35" s="46"/>
      <c r="I35" s="46"/>
      <c r="J35" s="46">
        <v>0</v>
      </c>
      <c r="K35" s="147">
        <v>0</v>
      </c>
    </row>
    <row r="36" spans="2:11" ht="15" customHeight="1" x14ac:dyDescent="0.2">
      <c r="B36" s="55" t="s">
        <v>41</v>
      </c>
      <c r="C36" s="48">
        <v>0</v>
      </c>
      <c r="D36" s="48">
        <v>0</v>
      </c>
      <c r="E36" s="48">
        <v>0</v>
      </c>
      <c r="F36" s="48">
        <v>0</v>
      </c>
      <c r="G36" s="48"/>
      <c r="H36" s="48"/>
      <c r="I36" s="48"/>
      <c r="J36" s="48">
        <v>1</v>
      </c>
      <c r="K36" s="147">
        <v>1</v>
      </c>
    </row>
    <row r="37" spans="2:11" ht="15" customHeight="1" x14ac:dyDescent="0.2">
      <c r="B37" s="55" t="s">
        <v>42</v>
      </c>
      <c r="C37" s="46">
        <v>0</v>
      </c>
      <c r="D37" s="46">
        <v>0</v>
      </c>
      <c r="E37" s="46">
        <v>0</v>
      </c>
      <c r="F37" s="46"/>
      <c r="G37" s="46"/>
      <c r="H37" s="46"/>
      <c r="I37" s="46"/>
      <c r="J37" s="46"/>
      <c r="K37" s="147">
        <v>0</v>
      </c>
    </row>
    <row r="38" spans="2:11" ht="15" customHeight="1" x14ac:dyDescent="0.2">
      <c r="B38" s="55" t="s">
        <v>43</v>
      </c>
      <c r="C38" s="48"/>
      <c r="D38" s="48">
        <v>0</v>
      </c>
      <c r="E38" s="48">
        <v>1</v>
      </c>
      <c r="F38" s="48">
        <v>0</v>
      </c>
      <c r="G38" s="48">
        <v>0</v>
      </c>
      <c r="H38" s="48">
        <v>0</v>
      </c>
      <c r="I38" s="48"/>
      <c r="J38" s="48">
        <v>0</v>
      </c>
      <c r="K38" s="147">
        <v>1</v>
      </c>
    </row>
    <row r="39" spans="2:11" ht="15" customHeight="1" x14ac:dyDescent="0.2">
      <c r="B39" s="55" t="s">
        <v>44</v>
      </c>
      <c r="C39" s="46">
        <v>0</v>
      </c>
      <c r="D39" s="46">
        <v>0</v>
      </c>
      <c r="E39" s="46">
        <v>0</v>
      </c>
      <c r="F39" s="46">
        <v>0</v>
      </c>
      <c r="G39" s="46">
        <v>2</v>
      </c>
      <c r="H39" s="46">
        <v>0</v>
      </c>
      <c r="I39" s="46"/>
      <c r="J39" s="46">
        <v>0</v>
      </c>
      <c r="K39" s="147">
        <v>2</v>
      </c>
    </row>
    <row r="40" spans="2:11" ht="15" customHeight="1" x14ac:dyDescent="0.2">
      <c r="B40" s="55" t="s">
        <v>45</v>
      </c>
      <c r="C40" s="48">
        <v>0</v>
      </c>
      <c r="D40" s="48">
        <v>0</v>
      </c>
      <c r="E40" s="48">
        <v>0</v>
      </c>
      <c r="F40" s="48">
        <v>0</v>
      </c>
      <c r="G40" s="48">
        <v>0</v>
      </c>
      <c r="H40" s="48">
        <v>0</v>
      </c>
      <c r="I40" s="48">
        <v>0</v>
      </c>
      <c r="J40" s="48">
        <v>0</v>
      </c>
      <c r="K40" s="147">
        <v>0</v>
      </c>
    </row>
    <row r="41" spans="2:11" ht="15" customHeight="1" x14ac:dyDescent="0.2">
      <c r="B41" s="55" t="s">
        <v>46</v>
      </c>
      <c r="C41" s="46">
        <v>0</v>
      </c>
      <c r="D41" s="46">
        <v>0</v>
      </c>
      <c r="E41" s="46">
        <v>0</v>
      </c>
      <c r="F41" s="46">
        <v>1</v>
      </c>
      <c r="G41" s="46">
        <v>0</v>
      </c>
      <c r="H41" s="46">
        <v>0</v>
      </c>
      <c r="I41" s="46"/>
      <c r="J41" s="46">
        <v>0</v>
      </c>
      <c r="K41" s="147">
        <v>1</v>
      </c>
    </row>
    <row r="42" spans="2:11" ht="15" customHeight="1" x14ac:dyDescent="0.2">
      <c r="B42" s="55" t="s">
        <v>47</v>
      </c>
      <c r="C42" s="48">
        <v>1</v>
      </c>
      <c r="D42" s="48">
        <v>1</v>
      </c>
      <c r="E42" s="48">
        <v>1</v>
      </c>
      <c r="F42" s="48">
        <v>0</v>
      </c>
      <c r="G42" s="48"/>
      <c r="H42" s="48"/>
      <c r="I42" s="48">
        <v>0</v>
      </c>
      <c r="J42" s="48">
        <v>0</v>
      </c>
      <c r="K42" s="147">
        <v>3</v>
      </c>
    </row>
    <row r="43" spans="2:11" ht="15" customHeight="1" x14ac:dyDescent="0.2">
      <c r="B43" s="55" t="s">
        <v>48</v>
      </c>
      <c r="C43" s="46">
        <v>0</v>
      </c>
      <c r="D43" s="46">
        <v>1</v>
      </c>
      <c r="E43" s="46">
        <v>1</v>
      </c>
      <c r="F43" s="46">
        <v>0</v>
      </c>
      <c r="G43" s="46">
        <v>0</v>
      </c>
      <c r="H43" s="46">
        <v>0</v>
      </c>
      <c r="I43" s="46">
        <v>0</v>
      </c>
      <c r="J43" s="46">
        <v>2</v>
      </c>
      <c r="K43" s="147">
        <v>4</v>
      </c>
    </row>
    <row r="44" spans="2:11" ht="15" customHeight="1" x14ac:dyDescent="0.2">
      <c r="B44" s="55" t="s">
        <v>49</v>
      </c>
      <c r="C44" s="48"/>
      <c r="D44" s="48">
        <v>0</v>
      </c>
      <c r="E44" s="48">
        <v>0</v>
      </c>
      <c r="F44" s="48"/>
      <c r="G44" s="48"/>
      <c r="H44" s="48"/>
      <c r="I44" s="48"/>
      <c r="J44" s="48">
        <v>0</v>
      </c>
      <c r="K44" s="147">
        <v>0</v>
      </c>
    </row>
    <row r="45" spans="2:11" ht="15" customHeight="1" x14ac:dyDescent="0.2">
      <c r="B45" s="55" t="s">
        <v>50</v>
      </c>
      <c r="C45" s="46">
        <v>0</v>
      </c>
      <c r="D45" s="46"/>
      <c r="E45" s="46"/>
      <c r="F45" s="46"/>
      <c r="G45" s="46"/>
      <c r="H45" s="46"/>
      <c r="I45" s="46"/>
      <c r="J45" s="46"/>
      <c r="K45" s="147">
        <v>0</v>
      </c>
    </row>
    <row r="46" spans="2:11" ht="15" customHeight="1" x14ac:dyDescent="0.2">
      <c r="B46" s="55" t="s">
        <v>51</v>
      </c>
      <c r="C46" s="48"/>
      <c r="D46" s="48">
        <v>0</v>
      </c>
      <c r="E46" s="48"/>
      <c r="F46" s="48"/>
      <c r="G46" s="48"/>
      <c r="H46" s="48"/>
      <c r="I46" s="48"/>
      <c r="J46" s="48">
        <v>0</v>
      </c>
      <c r="K46" s="147">
        <v>0</v>
      </c>
    </row>
    <row r="47" spans="2:11" ht="15" customHeight="1" x14ac:dyDescent="0.2">
      <c r="B47" s="55" t="s">
        <v>52</v>
      </c>
      <c r="C47" s="46">
        <v>0</v>
      </c>
      <c r="D47" s="46">
        <v>0</v>
      </c>
      <c r="E47" s="46">
        <v>0</v>
      </c>
      <c r="F47" s="46">
        <v>0</v>
      </c>
      <c r="G47" s="46"/>
      <c r="H47" s="46"/>
      <c r="I47" s="46">
        <v>0</v>
      </c>
      <c r="J47" s="46">
        <v>0</v>
      </c>
      <c r="K47" s="147">
        <v>0</v>
      </c>
    </row>
    <row r="48" spans="2:11" ht="15" customHeight="1" x14ac:dyDescent="0.2">
      <c r="B48" s="55" t="s">
        <v>53</v>
      </c>
      <c r="C48" s="48">
        <v>10</v>
      </c>
      <c r="D48" s="48">
        <v>6</v>
      </c>
      <c r="E48" s="48">
        <v>13</v>
      </c>
      <c r="F48" s="48">
        <v>15</v>
      </c>
      <c r="G48" s="48">
        <v>9</v>
      </c>
      <c r="H48" s="48">
        <v>12</v>
      </c>
      <c r="I48" s="48">
        <v>7</v>
      </c>
      <c r="J48" s="48">
        <v>13</v>
      </c>
      <c r="K48" s="147">
        <v>85</v>
      </c>
    </row>
    <row r="49" spans="2:11" ht="15" customHeight="1" x14ac:dyDescent="0.2">
      <c r="B49" s="55" t="s">
        <v>54</v>
      </c>
      <c r="C49" s="46">
        <v>3</v>
      </c>
      <c r="D49" s="46">
        <v>0</v>
      </c>
      <c r="E49" s="46">
        <v>1</v>
      </c>
      <c r="F49" s="46">
        <v>0</v>
      </c>
      <c r="G49" s="46"/>
      <c r="H49" s="46">
        <v>0</v>
      </c>
      <c r="I49" s="46"/>
      <c r="J49" s="46">
        <v>0</v>
      </c>
      <c r="K49" s="147">
        <v>4</v>
      </c>
    </row>
    <row r="50" spans="2:11" ht="15" customHeight="1" x14ac:dyDescent="0.2">
      <c r="B50" s="55" t="s">
        <v>55</v>
      </c>
      <c r="C50" s="48">
        <v>1</v>
      </c>
      <c r="D50" s="48">
        <v>0</v>
      </c>
      <c r="E50" s="48">
        <v>4</v>
      </c>
      <c r="F50" s="48">
        <v>1</v>
      </c>
      <c r="G50" s="48">
        <v>0</v>
      </c>
      <c r="H50" s="48">
        <v>1</v>
      </c>
      <c r="I50" s="48">
        <v>0</v>
      </c>
      <c r="J50" s="48">
        <v>0</v>
      </c>
      <c r="K50" s="147">
        <v>7</v>
      </c>
    </row>
    <row r="51" spans="2:11" ht="15" customHeight="1" x14ac:dyDescent="0.2">
      <c r="B51" s="194" t="s">
        <v>196</v>
      </c>
      <c r="C51" s="147">
        <v>20</v>
      </c>
      <c r="D51" s="147">
        <v>16</v>
      </c>
      <c r="E51" s="147">
        <v>35</v>
      </c>
      <c r="F51" s="147">
        <v>33</v>
      </c>
      <c r="G51" s="147">
        <v>17</v>
      </c>
      <c r="H51" s="147">
        <v>21</v>
      </c>
      <c r="I51" s="147">
        <v>11</v>
      </c>
      <c r="J51" s="147">
        <v>23</v>
      </c>
      <c r="K51" s="147">
        <v>176</v>
      </c>
    </row>
    <row r="54" spans="2:11" ht="12.75" x14ac:dyDescent="0.2">
      <c r="B54" s="140"/>
      <c r="C54" s="56" t="s">
        <v>2</v>
      </c>
      <c r="D54" s="56" t="s">
        <v>3</v>
      </c>
      <c r="E54" s="56" t="s">
        <v>4</v>
      </c>
      <c r="F54" s="56" t="s">
        <v>5</v>
      </c>
      <c r="G54" s="56" t="s">
        <v>6</v>
      </c>
      <c r="H54" s="56" t="s">
        <v>7</v>
      </c>
      <c r="I54" s="56" t="s">
        <v>8</v>
      </c>
      <c r="J54" s="56" t="s">
        <v>9</v>
      </c>
      <c r="K54" s="176" t="s">
        <v>196</v>
      </c>
    </row>
    <row r="55" spans="2:11" ht="15" customHeight="1" x14ac:dyDescent="0.2">
      <c r="B55" s="55" t="s">
        <v>11</v>
      </c>
      <c r="C55" s="46">
        <f>C26+C29+C37+C38+C42+C49</f>
        <v>4</v>
      </c>
      <c r="D55" s="46">
        <f t="shared" ref="D55:K55" si="0">D26+D29+D37+D38+D42+D49</f>
        <v>1</v>
      </c>
      <c r="E55" s="46">
        <f t="shared" si="0"/>
        <v>4</v>
      </c>
      <c r="F55" s="46">
        <f t="shared" si="0"/>
        <v>0</v>
      </c>
      <c r="G55" s="46">
        <f t="shared" si="0"/>
        <v>0</v>
      </c>
      <c r="H55" s="46">
        <f t="shared" si="0"/>
        <v>0</v>
      </c>
      <c r="I55" s="46">
        <f t="shared" si="0"/>
        <v>0</v>
      </c>
      <c r="J55" s="46">
        <f t="shared" si="0"/>
        <v>0</v>
      </c>
      <c r="K55" s="147">
        <f t="shared" si="0"/>
        <v>9</v>
      </c>
    </row>
    <row r="56" spans="2:11" ht="15" customHeight="1" x14ac:dyDescent="0.2">
      <c r="B56" s="55" t="s">
        <v>32</v>
      </c>
      <c r="C56" s="48">
        <f>C27</f>
        <v>1</v>
      </c>
      <c r="D56" s="48">
        <f t="shared" ref="D56:K56" si="1">D27</f>
        <v>1</v>
      </c>
      <c r="E56" s="48">
        <f t="shared" si="1"/>
        <v>3</v>
      </c>
      <c r="F56" s="48">
        <f t="shared" si="1"/>
        <v>1</v>
      </c>
      <c r="G56" s="48">
        <f t="shared" si="1"/>
        <v>0</v>
      </c>
      <c r="H56" s="48">
        <f t="shared" si="1"/>
        <v>0</v>
      </c>
      <c r="I56" s="48">
        <f t="shared" si="1"/>
        <v>0</v>
      </c>
      <c r="J56" s="48">
        <f t="shared" si="1"/>
        <v>1</v>
      </c>
      <c r="K56" s="147">
        <f t="shared" si="1"/>
        <v>7</v>
      </c>
    </row>
    <row r="57" spans="2:11" ht="15" customHeight="1" x14ac:dyDescent="0.2">
      <c r="B57" s="55" t="s">
        <v>76</v>
      </c>
      <c r="C57" s="46">
        <f>C28+C41</f>
        <v>0</v>
      </c>
      <c r="D57" s="46">
        <f t="shared" ref="D57:K57" si="2">D28+D41</f>
        <v>1</v>
      </c>
      <c r="E57" s="46">
        <f t="shared" si="2"/>
        <v>0</v>
      </c>
      <c r="F57" s="46">
        <f t="shared" si="2"/>
        <v>3</v>
      </c>
      <c r="G57" s="46">
        <f t="shared" si="2"/>
        <v>2</v>
      </c>
      <c r="H57" s="46">
        <f t="shared" si="2"/>
        <v>1</v>
      </c>
      <c r="I57" s="46">
        <f t="shared" si="2"/>
        <v>1</v>
      </c>
      <c r="J57" s="46">
        <f t="shared" si="2"/>
        <v>0</v>
      </c>
      <c r="K57" s="147">
        <f t="shared" si="2"/>
        <v>8</v>
      </c>
    </row>
    <row r="58" spans="2:11" ht="15" customHeight="1" x14ac:dyDescent="0.2">
      <c r="B58" s="55" t="s">
        <v>107</v>
      </c>
      <c r="C58" s="48">
        <f>C25+C32</f>
        <v>0</v>
      </c>
      <c r="D58" s="48">
        <f t="shared" ref="D58:K58" si="3">D25+D32</f>
        <v>0</v>
      </c>
      <c r="E58" s="48">
        <f t="shared" si="3"/>
        <v>0</v>
      </c>
      <c r="F58" s="48">
        <f t="shared" si="3"/>
        <v>0</v>
      </c>
      <c r="G58" s="48">
        <f t="shared" si="3"/>
        <v>0</v>
      </c>
      <c r="H58" s="48">
        <f t="shared" si="3"/>
        <v>0</v>
      </c>
      <c r="I58" s="48">
        <f t="shared" si="3"/>
        <v>0</v>
      </c>
      <c r="J58" s="48">
        <f t="shared" si="3"/>
        <v>0</v>
      </c>
      <c r="K58" s="147">
        <f t="shared" si="3"/>
        <v>0</v>
      </c>
    </row>
    <row r="59" spans="2:11" ht="15" customHeight="1" x14ac:dyDescent="0.2">
      <c r="B59" s="55" t="s">
        <v>74</v>
      </c>
      <c r="C59" s="46">
        <f>C21+C22+C30+C31+C39+C40</f>
        <v>2</v>
      </c>
      <c r="D59" s="46">
        <f t="shared" ref="D59:K59" si="4">D21+D22+D30+D31+D39+D40</f>
        <v>2</v>
      </c>
      <c r="E59" s="46">
        <f t="shared" si="4"/>
        <v>6</v>
      </c>
      <c r="F59" s="46">
        <f t="shared" si="4"/>
        <v>9</v>
      </c>
      <c r="G59" s="46">
        <f t="shared" si="4"/>
        <v>3</v>
      </c>
      <c r="H59" s="46">
        <f t="shared" si="4"/>
        <v>3</v>
      </c>
      <c r="I59" s="46">
        <f t="shared" si="4"/>
        <v>1</v>
      </c>
      <c r="J59" s="46">
        <f t="shared" si="4"/>
        <v>4</v>
      </c>
      <c r="K59" s="147">
        <f t="shared" si="4"/>
        <v>30</v>
      </c>
    </row>
    <row r="60" spans="2:11" ht="15" customHeight="1" x14ac:dyDescent="0.2">
      <c r="B60" s="55" t="s">
        <v>38</v>
      </c>
      <c r="C60" s="48">
        <f>C33</f>
        <v>1</v>
      </c>
      <c r="D60" s="48">
        <f t="shared" ref="D60:K60" si="5">D33</f>
        <v>4</v>
      </c>
      <c r="E60" s="48">
        <f t="shared" si="5"/>
        <v>4</v>
      </c>
      <c r="F60" s="48">
        <f t="shared" si="5"/>
        <v>4</v>
      </c>
      <c r="G60" s="48">
        <f t="shared" si="5"/>
        <v>3</v>
      </c>
      <c r="H60" s="48">
        <f t="shared" si="5"/>
        <v>4</v>
      </c>
      <c r="I60" s="48">
        <f t="shared" si="5"/>
        <v>2</v>
      </c>
      <c r="J60" s="48">
        <f t="shared" si="5"/>
        <v>2</v>
      </c>
      <c r="K60" s="147">
        <f t="shared" si="5"/>
        <v>24</v>
      </c>
    </row>
    <row r="61" spans="2:11" ht="15" customHeight="1" x14ac:dyDescent="0.2">
      <c r="B61" s="55" t="s">
        <v>73</v>
      </c>
      <c r="C61" s="46">
        <f>C34+C35+C36+C43+C44</f>
        <v>0</v>
      </c>
      <c r="D61" s="46">
        <f t="shared" ref="D61:K61" si="6">D34+D35+D36+D43+D44</f>
        <v>1</v>
      </c>
      <c r="E61" s="46">
        <f t="shared" si="6"/>
        <v>1</v>
      </c>
      <c r="F61" s="46">
        <f t="shared" si="6"/>
        <v>0</v>
      </c>
      <c r="G61" s="46">
        <f t="shared" si="6"/>
        <v>0</v>
      </c>
      <c r="H61" s="46">
        <f t="shared" si="6"/>
        <v>0</v>
      </c>
      <c r="I61" s="46">
        <f t="shared" si="6"/>
        <v>0</v>
      </c>
      <c r="J61" s="46">
        <f t="shared" si="6"/>
        <v>3</v>
      </c>
      <c r="K61" s="147">
        <f t="shared" si="6"/>
        <v>5</v>
      </c>
    </row>
    <row r="62" spans="2:11" ht="15" customHeight="1" x14ac:dyDescent="0.2">
      <c r="B62" s="55" t="s">
        <v>72</v>
      </c>
      <c r="C62" s="48">
        <f>C23+C24+C45+C46</f>
        <v>1</v>
      </c>
      <c r="D62" s="48">
        <f t="shared" ref="D62:K62" si="7">D23+D24+D45+D46</f>
        <v>0</v>
      </c>
      <c r="E62" s="48">
        <f t="shared" si="7"/>
        <v>0</v>
      </c>
      <c r="F62" s="48">
        <f t="shared" si="7"/>
        <v>0</v>
      </c>
      <c r="G62" s="48">
        <f t="shared" si="7"/>
        <v>0</v>
      </c>
      <c r="H62" s="48">
        <f t="shared" si="7"/>
        <v>0</v>
      </c>
      <c r="I62" s="48">
        <f t="shared" si="7"/>
        <v>0</v>
      </c>
      <c r="J62" s="48">
        <f t="shared" si="7"/>
        <v>0</v>
      </c>
      <c r="K62" s="147">
        <f t="shared" si="7"/>
        <v>1</v>
      </c>
    </row>
    <row r="63" spans="2:11" ht="15" customHeight="1" x14ac:dyDescent="0.2">
      <c r="B63" s="55" t="s">
        <v>71</v>
      </c>
      <c r="C63" s="46">
        <f>C48</f>
        <v>10</v>
      </c>
      <c r="D63" s="46">
        <f t="shared" ref="D63:K63" si="8">D48</f>
        <v>6</v>
      </c>
      <c r="E63" s="46">
        <f t="shared" si="8"/>
        <v>13</v>
      </c>
      <c r="F63" s="46">
        <f t="shared" si="8"/>
        <v>15</v>
      </c>
      <c r="G63" s="46">
        <f t="shared" si="8"/>
        <v>9</v>
      </c>
      <c r="H63" s="46">
        <f t="shared" si="8"/>
        <v>12</v>
      </c>
      <c r="I63" s="46">
        <f t="shared" si="8"/>
        <v>7</v>
      </c>
      <c r="J63" s="46">
        <f t="shared" si="8"/>
        <v>13</v>
      </c>
      <c r="K63" s="147">
        <f t="shared" si="8"/>
        <v>85</v>
      </c>
    </row>
    <row r="64" spans="2:11" ht="15" customHeight="1" x14ac:dyDescent="0.2">
      <c r="B64" s="55" t="s">
        <v>70</v>
      </c>
      <c r="C64" s="48">
        <f>C50</f>
        <v>1</v>
      </c>
      <c r="D64" s="48">
        <f t="shared" ref="D64:K64" si="9">D50</f>
        <v>0</v>
      </c>
      <c r="E64" s="48">
        <f t="shared" si="9"/>
        <v>4</v>
      </c>
      <c r="F64" s="48">
        <f t="shared" si="9"/>
        <v>1</v>
      </c>
      <c r="G64" s="48">
        <f t="shared" si="9"/>
        <v>0</v>
      </c>
      <c r="H64" s="48">
        <f t="shared" si="9"/>
        <v>1</v>
      </c>
      <c r="I64" s="48">
        <f t="shared" si="9"/>
        <v>0</v>
      </c>
      <c r="J64" s="48">
        <f t="shared" si="9"/>
        <v>0</v>
      </c>
      <c r="K64" s="147">
        <f t="shared" si="9"/>
        <v>7</v>
      </c>
    </row>
    <row r="65" spans="2:11" ht="15" customHeight="1" x14ac:dyDescent="0.2">
      <c r="B65" s="55" t="s">
        <v>69</v>
      </c>
      <c r="C65" s="46">
        <f>C47</f>
        <v>0</v>
      </c>
      <c r="D65" s="46">
        <f t="shared" ref="D65:K65" si="10">D47</f>
        <v>0</v>
      </c>
      <c r="E65" s="46">
        <f t="shared" si="10"/>
        <v>0</v>
      </c>
      <c r="F65" s="46">
        <f t="shared" si="10"/>
        <v>0</v>
      </c>
      <c r="G65" s="46">
        <f t="shared" si="10"/>
        <v>0</v>
      </c>
      <c r="H65" s="46">
        <f t="shared" si="10"/>
        <v>0</v>
      </c>
      <c r="I65" s="46">
        <f t="shared" si="10"/>
        <v>0</v>
      </c>
      <c r="J65" s="46">
        <f t="shared" si="10"/>
        <v>0</v>
      </c>
      <c r="K65" s="147">
        <f t="shared" si="10"/>
        <v>0</v>
      </c>
    </row>
    <row r="66" spans="2:11" ht="15" customHeight="1" x14ac:dyDescent="0.2">
      <c r="B66" s="177" t="s">
        <v>196</v>
      </c>
      <c r="C66" s="147">
        <f>SUM(C55:C65)</f>
        <v>20</v>
      </c>
      <c r="D66" s="147">
        <f t="shared" ref="D66:J66" si="11">SUM(D55:D65)</f>
        <v>16</v>
      </c>
      <c r="E66" s="147">
        <f t="shared" si="11"/>
        <v>35</v>
      </c>
      <c r="F66" s="147">
        <f t="shared" si="11"/>
        <v>33</v>
      </c>
      <c r="G66" s="147">
        <f t="shared" si="11"/>
        <v>17</v>
      </c>
      <c r="H66" s="147">
        <f t="shared" si="11"/>
        <v>21</v>
      </c>
      <c r="I66" s="147">
        <f t="shared" si="11"/>
        <v>11</v>
      </c>
      <c r="J66" s="147">
        <f t="shared" si="11"/>
        <v>23</v>
      </c>
      <c r="K66" s="147">
        <f>SUM(K55:K65)</f>
        <v>176</v>
      </c>
    </row>
    <row r="69" spans="2:11" ht="15" customHeight="1" x14ac:dyDescent="0.2">
      <c r="B69" s="154" t="s">
        <v>197</v>
      </c>
    </row>
    <row r="70" spans="2:11" ht="3.75" customHeight="1" x14ac:dyDescent="0.2"/>
    <row r="71" spans="2:11" ht="15" customHeight="1" x14ac:dyDescent="0.2">
      <c r="B71" s="140"/>
      <c r="C71" s="56" t="s">
        <v>8</v>
      </c>
      <c r="D71" s="56" t="s">
        <v>9</v>
      </c>
      <c r="E71" s="56" t="s">
        <v>2</v>
      </c>
      <c r="F71" s="56" t="s">
        <v>3</v>
      </c>
      <c r="G71" s="56" t="s">
        <v>4</v>
      </c>
      <c r="H71" s="56" t="s">
        <v>5</v>
      </c>
      <c r="I71" s="56" t="s">
        <v>7</v>
      </c>
      <c r="J71" s="56" t="s">
        <v>6</v>
      </c>
      <c r="K71" s="216" t="s">
        <v>165</v>
      </c>
    </row>
    <row r="72" spans="2:11" ht="15" customHeight="1" x14ac:dyDescent="0.2">
      <c r="B72" s="55" t="s">
        <v>38</v>
      </c>
      <c r="C72" s="217">
        <f>I60-I9/5</f>
        <v>-2.4000000000000004</v>
      </c>
      <c r="D72" s="218">
        <f>J60-J9/5</f>
        <v>-6.6</v>
      </c>
      <c r="E72" s="219">
        <f>C60-C9/5</f>
        <v>-9</v>
      </c>
      <c r="F72" s="217">
        <f>D60-D9/5</f>
        <v>-4.5999999999999996</v>
      </c>
      <c r="G72" s="217">
        <f>E60-E9/5</f>
        <v>-6</v>
      </c>
      <c r="H72" s="217">
        <f>F60-F9/5</f>
        <v>0.39999999999999991</v>
      </c>
      <c r="I72" s="217">
        <f>H60-H9/5</f>
        <v>-0.79999999999999982</v>
      </c>
      <c r="J72" s="217">
        <f>G60-G9/5</f>
        <v>-2.8</v>
      </c>
      <c r="K72" s="183">
        <f>K60-K9/5</f>
        <v>-31.799999999999997</v>
      </c>
    </row>
    <row r="73" spans="2:11" ht="15" customHeight="1" x14ac:dyDescent="0.2">
      <c r="B73" s="55" t="s">
        <v>107</v>
      </c>
      <c r="C73" s="185">
        <f>I58-I7/5</f>
        <v>0</v>
      </c>
      <c r="D73" s="186">
        <f>J58-J7/5</f>
        <v>0</v>
      </c>
      <c r="E73" s="184">
        <f>C58-C7/5</f>
        <v>0</v>
      </c>
      <c r="F73" s="185">
        <f>D58-D7/5</f>
        <v>0</v>
      </c>
      <c r="G73" s="185">
        <f>E58-E7/5</f>
        <v>-0.2</v>
      </c>
      <c r="H73" s="185">
        <f>F58-F7/5</f>
        <v>0</v>
      </c>
      <c r="I73" s="185">
        <f>H58-H7/5</f>
        <v>0</v>
      </c>
      <c r="J73" s="185">
        <f>G58-G7/5</f>
        <v>-0.2</v>
      </c>
      <c r="K73" s="183">
        <f>K58-K7/5</f>
        <v>-0.4</v>
      </c>
    </row>
    <row r="74" spans="2:11" ht="15" customHeight="1" x14ac:dyDescent="0.2">
      <c r="B74" s="55" t="s">
        <v>32</v>
      </c>
      <c r="C74" s="185">
        <f>I56-I5/5</f>
        <v>-0.8</v>
      </c>
      <c r="D74" s="186">
        <f>J56-J5/5</f>
        <v>-3.5999999999999996</v>
      </c>
      <c r="E74" s="184">
        <f t="shared" ref="E74:H74" si="12">C56-C5/5</f>
        <v>-4.2</v>
      </c>
      <c r="F74" s="185">
        <f t="shared" si="12"/>
        <v>-5</v>
      </c>
      <c r="G74" s="185">
        <f t="shared" si="12"/>
        <v>-3.4000000000000004</v>
      </c>
      <c r="H74" s="185">
        <f t="shared" si="12"/>
        <v>0</v>
      </c>
      <c r="I74" s="185">
        <f>H56-H5/5</f>
        <v>-1</v>
      </c>
      <c r="J74" s="185">
        <f>G56-G5/5</f>
        <v>-0.6</v>
      </c>
      <c r="K74" s="183">
        <f>K56-K5/5</f>
        <v>-18.600000000000001</v>
      </c>
    </row>
    <row r="75" spans="2:11" ht="15" customHeight="1" x14ac:dyDescent="0.2">
      <c r="B75" s="55" t="s">
        <v>52</v>
      </c>
      <c r="C75" s="185">
        <f>I65-I14/5</f>
        <v>0</v>
      </c>
      <c r="D75" s="186">
        <f>J65-J14/5</f>
        <v>0</v>
      </c>
      <c r="E75" s="184">
        <f>C65-C14/5</f>
        <v>-0.2</v>
      </c>
      <c r="F75" s="185">
        <f>D65-D14/5</f>
        <v>-0.2</v>
      </c>
      <c r="G75" s="185">
        <f>E65-E14/5</f>
        <v>0</v>
      </c>
      <c r="H75" s="185">
        <f>F65-F14/5</f>
        <v>0</v>
      </c>
      <c r="I75" s="185">
        <f>H65-H14/5</f>
        <v>0</v>
      </c>
      <c r="J75" s="185">
        <f>G65-G14/5</f>
        <v>0</v>
      </c>
      <c r="K75" s="183">
        <f>K65-K14/5</f>
        <v>-0.4</v>
      </c>
    </row>
    <row r="76" spans="2:11" ht="15" customHeight="1" x14ac:dyDescent="0.2">
      <c r="B76" s="55" t="s">
        <v>76</v>
      </c>
      <c r="C76" s="188">
        <f>I57-I6/5</f>
        <v>0.6</v>
      </c>
      <c r="D76" s="189">
        <f>J57-J6/5</f>
        <v>-1.4</v>
      </c>
      <c r="E76" s="187">
        <f>C57-C6/5</f>
        <v>-1.4</v>
      </c>
      <c r="F76" s="188">
        <f>D57-D6/5</f>
        <v>-0.39999999999999991</v>
      </c>
      <c r="G76" s="188">
        <f>E57-E6/5</f>
        <v>-3.2</v>
      </c>
      <c r="H76" s="188">
        <f>F57-F6/5</f>
        <v>0.39999999999999991</v>
      </c>
      <c r="I76" s="188">
        <f>H57-H6/5</f>
        <v>-1.4</v>
      </c>
      <c r="J76" s="188">
        <f>G57-G6/5</f>
        <v>-1.2000000000000002</v>
      </c>
      <c r="K76" s="183">
        <f>K57-K6/5</f>
        <v>-8</v>
      </c>
    </row>
    <row r="77" spans="2:11" ht="15" customHeight="1" x14ac:dyDescent="0.2">
      <c r="B77" s="55" t="s">
        <v>74</v>
      </c>
      <c r="C77" s="188">
        <f>I59-I8/5</f>
        <v>-3.5999999999999996</v>
      </c>
      <c r="D77" s="189">
        <f>J59-J8/5</f>
        <v>-6.8000000000000007</v>
      </c>
      <c r="E77" s="187">
        <f>C59-C8/5</f>
        <v>-10.8</v>
      </c>
      <c r="F77" s="188">
        <f>D59-D8/5</f>
        <v>-15.8</v>
      </c>
      <c r="G77" s="188">
        <f>E59-E8/5</f>
        <v>-25.2</v>
      </c>
      <c r="H77" s="188">
        <f>F59-F8/5</f>
        <v>-8.8000000000000007</v>
      </c>
      <c r="I77" s="188">
        <f>H59-H8/5</f>
        <v>-3.5999999999999996</v>
      </c>
      <c r="J77" s="188">
        <f>G59-G8/5</f>
        <v>-3.5999999999999996</v>
      </c>
      <c r="K77" s="183">
        <f>K59-K8/5</f>
        <v>-78.2</v>
      </c>
    </row>
    <row r="78" spans="2:11" ht="15" customHeight="1" x14ac:dyDescent="0.2">
      <c r="B78" s="55" t="s">
        <v>71</v>
      </c>
      <c r="C78" s="185">
        <f>I63-I12/5</f>
        <v>-9.3999999999999986</v>
      </c>
      <c r="D78" s="186">
        <f>J63-J12/5</f>
        <v>-15.8</v>
      </c>
      <c r="E78" s="184">
        <f t="shared" ref="E78:H79" si="13">C63-C12/5</f>
        <v>-16.399999999999999</v>
      </c>
      <c r="F78" s="185">
        <f t="shared" si="13"/>
        <v>-28.6</v>
      </c>
      <c r="G78" s="185">
        <f t="shared" si="13"/>
        <v>-29.200000000000003</v>
      </c>
      <c r="H78" s="185">
        <f t="shared" si="13"/>
        <v>-12.600000000000001</v>
      </c>
      <c r="I78" s="185">
        <f>H63-H12/5</f>
        <v>-17.8</v>
      </c>
      <c r="J78" s="185">
        <f>G63-G12/5</f>
        <v>-18</v>
      </c>
      <c r="K78" s="183">
        <f>K63-K12/5</f>
        <v>-147.80000000000001</v>
      </c>
    </row>
    <row r="79" spans="2:11" ht="15" customHeight="1" x14ac:dyDescent="0.2">
      <c r="B79" s="55" t="s">
        <v>70</v>
      </c>
      <c r="C79" s="185">
        <f>I64-I13/5</f>
        <v>-0.2</v>
      </c>
      <c r="D79" s="186">
        <f>J64-J13/5</f>
        <v>-3.4</v>
      </c>
      <c r="E79" s="184">
        <f t="shared" si="13"/>
        <v>-1.4</v>
      </c>
      <c r="F79" s="185">
        <f t="shared" si="13"/>
        <v>-2.4</v>
      </c>
      <c r="G79" s="185">
        <f t="shared" si="13"/>
        <v>1.7999999999999998</v>
      </c>
      <c r="H79" s="185">
        <f t="shared" si="13"/>
        <v>0.6</v>
      </c>
      <c r="I79" s="185">
        <f>H64-H13/5</f>
        <v>-2.8</v>
      </c>
      <c r="J79" s="185">
        <f>G64-G13/5</f>
        <v>-1.8</v>
      </c>
      <c r="K79" s="183">
        <f>K64-K13/5</f>
        <v>-9.6000000000000014</v>
      </c>
    </row>
    <row r="80" spans="2:11" ht="15" customHeight="1" x14ac:dyDescent="0.2">
      <c r="B80" s="55" t="s">
        <v>73</v>
      </c>
      <c r="C80" s="188">
        <f>I61-I10/5</f>
        <v>-0.6</v>
      </c>
      <c r="D80" s="189">
        <f>J61-J10/5</f>
        <v>1.6</v>
      </c>
      <c r="E80" s="187">
        <f t="shared" ref="E80:H81" si="14">C61-C10/5</f>
        <v>-1.6</v>
      </c>
      <c r="F80" s="188">
        <f t="shared" si="14"/>
        <v>-1.4</v>
      </c>
      <c r="G80" s="188">
        <f t="shared" si="14"/>
        <v>-0.39999999999999991</v>
      </c>
      <c r="H80" s="188">
        <f t="shared" si="14"/>
        <v>0</v>
      </c>
      <c r="I80" s="188">
        <f>H61-H10/5</f>
        <v>-0.4</v>
      </c>
      <c r="J80" s="188">
        <f>G61-G10/5</f>
        <v>-0.6</v>
      </c>
      <c r="K80" s="183">
        <f>K61-K10/5</f>
        <v>-3.4000000000000004</v>
      </c>
    </row>
    <row r="81" spans="2:11" ht="15" customHeight="1" x14ac:dyDescent="0.2">
      <c r="B81" s="55" t="s">
        <v>72</v>
      </c>
      <c r="C81" s="185">
        <f>I62-I11/5</f>
        <v>0</v>
      </c>
      <c r="D81" s="186">
        <f>J62-J11/5</f>
        <v>0</v>
      </c>
      <c r="E81" s="184">
        <f t="shared" si="14"/>
        <v>1</v>
      </c>
      <c r="F81" s="185">
        <f t="shared" si="14"/>
        <v>0</v>
      </c>
      <c r="G81" s="185">
        <f t="shared" si="14"/>
        <v>0</v>
      </c>
      <c r="H81" s="185">
        <f t="shared" si="14"/>
        <v>-0.2</v>
      </c>
      <c r="I81" s="185">
        <f>H62-H11/5</f>
        <v>0</v>
      </c>
      <c r="J81" s="185">
        <f>G62-G11/5</f>
        <v>0</v>
      </c>
      <c r="K81" s="183">
        <f>K62-K11/5</f>
        <v>0.8</v>
      </c>
    </row>
    <row r="82" spans="2:11" ht="15" customHeight="1" x14ac:dyDescent="0.2">
      <c r="B82" s="55" t="s">
        <v>11</v>
      </c>
      <c r="C82" s="191">
        <f>I55-I4/5</f>
        <v>-0.2</v>
      </c>
      <c r="D82" s="192">
        <f>J55-J4/5</f>
        <v>-0.4</v>
      </c>
      <c r="E82" s="190">
        <f>C55-C4/5</f>
        <v>2.6</v>
      </c>
      <c r="F82" s="191">
        <f>D55-D4/5</f>
        <v>-1</v>
      </c>
      <c r="G82" s="191">
        <f>E55-E4/5</f>
        <v>0.60000000000000009</v>
      </c>
      <c r="H82" s="191">
        <f>F55-F4/5</f>
        <v>-1.6</v>
      </c>
      <c r="I82" s="191">
        <f>H55-H4/5</f>
        <v>-0.6</v>
      </c>
      <c r="J82" s="191">
        <f>G55-G4/5</f>
        <v>-0.4</v>
      </c>
      <c r="K82" s="183">
        <f>K55-K4/5</f>
        <v>-1</v>
      </c>
    </row>
    <row r="83" spans="2:11" ht="15" customHeight="1" x14ac:dyDescent="0.2">
      <c r="B83" s="194" t="s">
        <v>165</v>
      </c>
      <c r="C83" s="215">
        <f>I66-I15/5</f>
        <v>-16.600000000000001</v>
      </c>
      <c r="D83" s="215">
        <f>J66-J15/5</f>
        <v>-36.4</v>
      </c>
      <c r="E83" s="215">
        <f>C66-C15/5</f>
        <v>-41.4</v>
      </c>
      <c r="F83" s="215">
        <f>D66-D15/5</f>
        <v>-59.400000000000006</v>
      </c>
      <c r="G83" s="215">
        <f>E66-E15/5</f>
        <v>-65.2</v>
      </c>
      <c r="H83" s="215">
        <f>F66-F15/5</f>
        <v>-21.799999999999997</v>
      </c>
      <c r="I83" s="215">
        <f>H66-H15/5</f>
        <v>-28.4</v>
      </c>
      <c r="J83" s="215">
        <f>G66-G15/5</f>
        <v>-29.200000000000003</v>
      </c>
      <c r="K83" s="183">
        <f>K66-K15/5</f>
        <v>-298.39999999999998</v>
      </c>
    </row>
  </sheetData>
  <conditionalFormatting sqref="C72:J82">
    <cfRule type="colorScale" priority="1">
      <colorScale>
        <cfvo type="min"/>
        <cfvo type="num" val="0"/>
        <cfvo type="max"/>
        <color rgb="FF5A8AC6"/>
        <color rgb="FFFCFCFF"/>
        <color rgb="FFF8696B"/>
      </colorScale>
    </cfRule>
  </conditionalFormatting>
  <pageMargins left="0.7" right="0.7" top="0.75" bottom="0.75" header="0.3" footer="0.3"/>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dimension ref="B2:K40"/>
  <sheetViews>
    <sheetView topLeftCell="A10" workbookViewId="0">
      <selection activeCell="O98" sqref="O98"/>
    </sheetView>
  </sheetViews>
  <sheetFormatPr baseColWidth="10" defaultRowHeight="12.75" x14ac:dyDescent="0.2"/>
  <cols>
    <col min="1" max="1" width="2.5703125" style="44" customWidth="1"/>
    <col min="2" max="2" width="23.7109375" style="44" customWidth="1"/>
    <col min="3" max="11" width="10.7109375" style="44" customWidth="1"/>
    <col min="12" max="12" width="4.7109375" style="44" customWidth="1"/>
    <col min="13" max="16384" width="11.42578125" style="44"/>
  </cols>
  <sheetData>
    <row r="2" spans="2:11" s="45" customFormat="1" ht="12" x14ac:dyDescent="0.2">
      <c r="B2" s="45" t="s">
        <v>79</v>
      </c>
    </row>
    <row r="3" spans="2:11" s="45" customFormat="1" ht="12" x14ac:dyDescent="0.2">
      <c r="B3" s="140"/>
      <c r="C3" s="56" t="s">
        <v>2</v>
      </c>
      <c r="D3" s="56" t="s">
        <v>3</v>
      </c>
      <c r="E3" s="56" t="s">
        <v>4</v>
      </c>
      <c r="F3" s="56" t="s">
        <v>5</v>
      </c>
      <c r="G3" s="56" t="s">
        <v>6</v>
      </c>
      <c r="H3" s="56" t="s">
        <v>7</v>
      </c>
      <c r="I3" s="56" t="s">
        <v>8</v>
      </c>
      <c r="J3" s="56" t="s">
        <v>9</v>
      </c>
      <c r="K3" s="176" t="s">
        <v>196</v>
      </c>
    </row>
    <row r="4" spans="2:11" s="45" customFormat="1" ht="12" x14ac:dyDescent="0.2">
      <c r="B4" s="55" t="s">
        <v>11</v>
      </c>
      <c r="C4" s="46">
        <v>18</v>
      </c>
      <c r="D4" s="46">
        <v>17</v>
      </c>
      <c r="E4" s="46">
        <v>26</v>
      </c>
      <c r="F4" s="46">
        <v>16</v>
      </c>
      <c r="G4" s="46">
        <v>25</v>
      </c>
      <c r="H4" s="46">
        <v>24</v>
      </c>
      <c r="I4" s="46">
        <v>13</v>
      </c>
      <c r="J4" s="46">
        <v>15</v>
      </c>
      <c r="K4" s="147">
        <v>154</v>
      </c>
    </row>
    <row r="5" spans="2:11" s="45" customFormat="1" ht="12" x14ac:dyDescent="0.2">
      <c r="B5" s="55" t="s">
        <v>12</v>
      </c>
      <c r="C5" s="48">
        <v>27</v>
      </c>
      <c r="D5" s="48">
        <v>13</v>
      </c>
      <c r="E5" s="48">
        <v>20</v>
      </c>
      <c r="F5" s="48">
        <v>7</v>
      </c>
      <c r="G5" s="48">
        <v>2</v>
      </c>
      <c r="H5" s="48">
        <v>0</v>
      </c>
      <c r="I5" s="48">
        <v>0</v>
      </c>
      <c r="J5" s="48">
        <v>15</v>
      </c>
      <c r="K5" s="147">
        <v>84</v>
      </c>
    </row>
    <row r="6" spans="2:11" s="45" customFormat="1" ht="12" x14ac:dyDescent="0.2">
      <c r="B6" s="55" t="s">
        <v>13</v>
      </c>
      <c r="C6" s="46">
        <v>3</v>
      </c>
      <c r="D6" s="46">
        <v>2</v>
      </c>
      <c r="E6" s="46">
        <v>6</v>
      </c>
      <c r="F6" s="46">
        <v>0</v>
      </c>
      <c r="G6" s="46">
        <v>0</v>
      </c>
      <c r="H6" s="46">
        <v>0</v>
      </c>
      <c r="I6" s="46">
        <v>0</v>
      </c>
      <c r="J6" s="46">
        <v>13</v>
      </c>
      <c r="K6" s="147">
        <v>24</v>
      </c>
    </row>
    <row r="7" spans="2:11" s="45" customFormat="1" ht="12" x14ac:dyDescent="0.2">
      <c r="B7" s="55" t="s">
        <v>14</v>
      </c>
      <c r="C7" s="48">
        <v>15</v>
      </c>
      <c r="D7" s="48">
        <v>30</v>
      </c>
      <c r="E7" s="48">
        <v>37</v>
      </c>
      <c r="F7" s="48">
        <v>25</v>
      </c>
      <c r="G7" s="48">
        <v>11</v>
      </c>
      <c r="H7" s="48">
        <v>11</v>
      </c>
      <c r="I7" s="48">
        <v>27</v>
      </c>
      <c r="J7" s="48">
        <v>69</v>
      </c>
      <c r="K7" s="147">
        <v>225</v>
      </c>
    </row>
    <row r="8" spans="2:11" s="45" customFormat="1" ht="12" x14ac:dyDescent="0.2">
      <c r="B8" s="55" t="s">
        <v>15</v>
      </c>
      <c r="C8" s="46">
        <v>0</v>
      </c>
      <c r="D8" s="46">
        <v>0</v>
      </c>
      <c r="E8" s="46">
        <v>0</v>
      </c>
      <c r="F8" s="46">
        <v>0</v>
      </c>
      <c r="G8" s="46">
        <v>0</v>
      </c>
      <c r="H8" s="46">
        <v>0</v>
      </c>
      <c r="I8" s="46">
        <v>1</v>
      </c>
      <c r="J8" s="46">
        <v>0</v>
      </c>
      <c r="K8" s="147">
        <v>1</v>
      </c>
    </row>
    <row r="9" spans="2:11" s="45" customFormat="1" ht="12" x14ac:dyDescent="0.2">
      <c r="B9" s="55" t="s">
        <v>16</v>
      </c>
      <c r="C9" s="48">
        <v>54</v>
      </c>
      <c r="D9" s="48">
        <v>80</v>
      </c>
      <c r="E9" s="48">
        <v>95</v>
      </c>
      <c r="F9" s="48">
        <v>58</v>
      </c>
      <c r="G9" s="48">
        <v>59</v>
      </c>
      <c r="H9" s="48">
        <v>56</v>
      </c>
      <c r="I9" s="48">
        <v>27</v>
      </c>
      <c r="J9" s="48">
        <v>52</v>
      </c>
      <c r="K9" s="147">
        <v>481</v>
      </c>
    </row>
    <row r="10" spans="2:11" s="45" customFormat="1" ht="12" x14ac:dyDescent="0.2">
      <c r="B10" s="55" t="s">
        <v>17</v>
      </c>
      <c r="C10" s="46">
        <v>172</v>
      </c>
      <c r="D10" s="46">
        <v>210</v>
      </c>
      <c r="E10" s="46">
        <v>305</v>
      </c>
      <c r="F10" s="46">
        <v>165</v>
      </c>
      <c r="G10" s="46">
        <v>128</v>
      </c>
      <c r="H10" s="46">
        <v>151</v>
      </c>
      <c r="I10" s="46">
        <v>67</v>
      </c>
      <c r="J10" s="46">
        <v>119</v>
      </c>
      <c r="K10" s="147">
        <v>1317</v>
      </c>
    </row>
    <row r="11" spans="2:11" s="45" customFormat="1" ht="12" x14ac:dyDescent="0.2">
      <c r="B11" s="55" t="s">
        <v>18</v>
      </c>
      <c r="C11" s="48">
        <v>18</v>
      </c>
      <c r="D11" s="48">
        <v>25</v>
      </c>
      <c r="E11" s="48">
        <v>12</v>
      </c>
      <c r="F11" s="48">
        <v>3</v>
      </c>
      <c r="G11" s="48">
        <v>6</v>
      </c>
      <c r="H11" s="48">
        <v>5</v>
      </c>
      <c r="I11" s="48">
        <v>3</v>
      </c>
      <c r="J11" s="48">
        <v>14</v>
      </c>
      <c r="K11" s="147">
        <v>86</v>
      </c>
    </row>
    <row r="12" spans="2:11" s="45" customFormat="1" ht="12" x14ac:dyDescent="0.2">
      <c r="B12" s="177" t="s">
        <v>196</v>
      </c>
      <c r="C12" s="147">
        <v>307</v>
      </c>
      <c r="D12" s="147">
        <v>377</v>
      </c>
      <c r="E12" s="147">
        <v>501</v>
      </c>
      <c r="F12" s="147">
        <v>274</v>
      </c>
      <c r="G12" s="147">
        <v>231</v>
      </c>
      <c r="H12" s="147">
        <v>247</v>
      </c>
      <c r="I12" s="147">
        <v>138</v>
      </c>
      <c r="J12" s="147">
        <v>297</v>
      </c>
      <c r="K12" s="147">
        <v>2372</v>
      </c>
    </row>
    <row r="13" spans="2:11" s="45" customFormat="1" ht="12" x14ac:dyDescent="0.2"/>
    <row r="15" spans="2:11" x14ac:dyDescent="0.2">
      <c r="B15" s="44">
        <v>2020</v>
      </c>
    </row>
    <row r="16" spans="2:11" x14ac:dyDescent="0.2">
      <c r="B16" s="140"/>
      <c r="C16" s="56" t="s">
        <v>2</v>
      </c>
      <c r="D16" s="56" t="s">
        <v>3</v>
      </c>
      <c r="E16" s="56" t="s">
        <v>4</v>
      </c>
      <c r="F16" s="56" t="s">
        <v>5</v>
      </c>
      <c r="G16" s="56" t="s">
        <v>6</v>
      </c>
      <c r="H16" s="56" t="s">
        <v>7</v>
      </c>
      <c r="I16" s="56" t="s">
        <v>8</v>
      </c>
      <c r="J16" s="56" t="s">
        <v>9</v>
      </c>
      <c r="K16" s="176" t="s">
        <v>196</v>
      </c>
    </row>
    <row r="17" spans="2:11" x14ac:dyDescent="0.2">
      <c r="B17" s="55" t="s">
        <v>11</v>
      </c>
      <c r="C17" s="46">
        <v>3</v>
      </c>
      <c r="D17" s="46">
        <v>2</v>
      </c>
      <c r="E17" s="46">
        <v>2</v>
      </c>
      <c r="F17" s="46">
        <v>4</v>
      </c>
      <c r="G17" s="46">
        <v>2</v>
      </c>
      <c r="H17" s="46">
        <v>2</v>
      </c>
      <c r="I17" s="46">
        <v>3</v>
      </c>
      <c r="J17" s="46">
        <v>0</v>
      </c>
      <c r="K17" s="147">
        <v>18</v>
      </c>
    </row>
    <row r="18" spans="2:11" x14ac:dyDescent="0.2">
      <c r="B18" s="55" t="s">
        <v>12</v>
      </c>
      <c r="C18" s="48">
        <v>4</v>
      </c>
      <c r="D18" s="48">
        <v>5</v>
      </c>
      <c r="E18" s="48">
        <v>5</v>
      </c>
      <c r="F18" s="48">
        <v>0</v>
      </c>
      <c r="G18" s="48">
        <v>0</v>
      </c>
      <c r="H18" s="48">
        <v>0</v>
      </c>
      <c r="I18" s="48"/>
      <c r="J18" s="48">
        <v>7</v>
      </c>
      <c r="K18" s="147">
        <v>21</v>
      </c>
    </row>
    <row r="19" spans="2:11" x14ac:dyDescent="0.2">
      <c r="B19" s="55" t="s">
        <v>13</v>
      </c>
      <c r="C19" s="48"/>
      <c r="D19" s="48"/>
      <c r="E19" s="48"/>
      <c r="F19" s="48"/>
      <c r="G19" s="48"/>
      <c r="H19" s="48"/>
      <c r="I19" s="48"/>
      <c r="J19" s="48"/>
      <c r="K19" s="147"/>
    </row>
    <row r="20" spans="2:11" x14ac:dyDescent="0.2">
      <c r="B20" s="55" t="s">
        <v>14</v>
      </c>
      <c r="C20" s="46">
        <v>1</v>
      </c>
      <c r="D20" s="46">
        <v>1</v>
      </c>
      <c r="E20" s="46">
        <v>4</v>
      </c>
      <c r="F20" s="46">
        <v>3</v>
      </c>
      <c r="G20" s="46">
        <v>2</v>
      </c>
      <c r="H20" s="46">
        <v>0</v>
      </c>
      <c r="I20" s="46">
        <v>4</v>
      </c>
      <c r="J20" s="46">
        <v>3</v>
      </c>
      <c r="K20" s="147">
        <v>18</v>
      </c>
    </row>
    <row r="21" spans="2:11" x14ac:dyDescent="0.2">
      <c r="B21" s="55" t="s">
        <v>15</v>
      </c>
      <c r="C21" s="48">
        <v>0</v>
      </c>
      <c r="D21" s="48">
        <v>0</v>
      </c>
      <c r="E21" s="48">
        <v>0</v>
      </c>
      <c r="F21" s="48">
        <v>0</v>
      </c>
      <c r="G21" s="48">
        <v>0</v>
      </c>
      <c r="H21" s="48">
        <v>0</v>
      </c>
      <c r="I21" s="48">
        <v>0</v>
      </c>
      <c r="J21" s="48">
        <v>1</v>
      </c>
      <c r="K21" s="147">
        <v>1</v>
      </c>
    </row>
    <row r="22" spans="2:11" x14ac:dyDescent="0.2">
      <c r="B22" s="55" t="s">
        <v>16</v>
      </c>
      <c r="C22" s="46">
        <v>7</v>
      </c>
      <c r="D22" s="46">
        <v>3</v>
      </c>
      <c r="E22" s="46">
        <v>10</v>
      </c>
      <c r="F22" s="46">
        <v>11</v>
      </c>
      <c r="G22" s="46">
        <v>9</v>
      </c>
      <c r="H22" s="46">
        <v>8</v>
      </c>
      <c r="I22" s="46">
        <v>4</v>
      </c>
      <c r="J22" s="46">
        <v>4</v>
      </c>
      <c r="K22" s="147">
        <v>56</v>
      </c>
    </row>
    <row r="23" spans="2:11" x14ac:dyDescent="0.2">
      <c r="B23" s="55" t="s">
        <v>17</v>
      </c>
      <c r="C23" s="48">
        <v>4</v>
      </c>
      <c r="D23" s="48">
        <v>4</v>
      </c>
      <c r="E23" s="48">
        <v>9</v>
      </c>
      <c r="F23" s="48">
        <v>15</v>
      </c>
      <c r="G23" s="48">
        <v>4</v>
      </c>
      <c r="H23" s="48">
        <v>10</v>
      </c>
      <c r="I23" s="48">
        <v>0</v>
      </c>
      <c r="J23" s="48">
        <v>5</v>
      </c>
      <c r="K23" s="147">
        <v>51</v>
      </c>
    </row>
    <row r="24" spans="2:11" x14ac:dyDescent="0.2">
      <c r="B24" s="55" t="s">
        <v>18</v>
      </c>
      <c r="C24" s="46">
        <v>1</v>
      </c>
      <c r="D24" s="46">
        <v>1</v>
      </c>
      <c r="E24" s="46">
        <v>5</v>
      </c>
      <c r="F24" s="46">
        <v>0</v>
      </c>
      <c r="G24" s="46">
        <v>0</v>
      </c>
      <c r="H24" s="46">
        <v>1</v>
      </c>
      <c r="I24" s="46">
        <v>0</v>
      </c>
      <c r="J24" s="46">
        <v>3</v>
      </c>
      <c r="K24" s="147">
        <v>11</v>
      </c>
    </row>
    <row r="25" spans="2:11" x14ac:dyDescent="0.2">
      <c r="B25" s="177" t="s">
        <v>196</v>
      </c>
      <c r="C25" s="147">
        <v>20</v>
      </c>
      <c r="D25" s="147">
        <v>16</v>
      </c>
      <c r="E25" s="147">
        <v>35</v>
      </c>
      <c r="F25" s="147">
        <v>33</v>
      </c>
      <c r="G25" s="147">
        <v>17</v>
      </c>
      <c r="H25" s="147">
        <v>21</v>
      </c>
      <c r="I25" s="147">
        <v>11</v>
      </c>
      <c r="J25" s="147">
        <v>23</v>
      </c>
      <c r="K25" s="147">
        <v>176</v>
      </c>
    </row>
    <row r="29" spans="2:11" x14ac:dyDescent="0.2">
      <c r="B29" s="154" t="s">
        <v>197</v>
      </c>
    </row>
    <row r="31" spans="2:11" x14ac:dyDescent="0.2">
      <c r="B31" s="140"/>
      <c r="C31" s="56" t="s">
        <v>2</v>
      </c>
      <c r="D31" s="56" t="s">
        <v>3</v>
      </c>
      <c r="E31" s="56" t="s">
        <v>4</v>
      </c>
      <c r="F31" s="56" t="s">
        <v>5</v>
      </c>
      <c r="G31" s="56" t="s">
        <v>6</v>
      </c>
      <c r="H31" s="56" t="s">
        <v>7</v>
      </c>
      <c r="I31" s="56" t="s">
        <v>8</v>
      </c>
      <c r="J31" s="56" t="s">
        <v>9</v>
      </c>
      <c r="K31" s="176" t="s">
        <v>165</v>
      </c>
    </row>
    <row r="32" spans="2:11" x14ac:dyDescent="0.2">
      <c r="B32" s="55" t="s">
        <v>11</v>
      </c>
      <c r="C32" s="180">
        <f>C17-C4/5</f>
        <v>-0.60000000000000009</v>
      </c>
      <c r="D32" s="181">
        <f t="shared" ref="D32:K32" si="0">D17-D4/5</f>
        <v>-1.4</v>
      </c>
      <c r="E32" s="181">
        <f t="shared" si="0"/>
        <v>-3.2</v>
      </c>
      <c r="F32" s="181">
        <f t="shared" si="0"/>
        <v>0.79999999999999982</v>
      </c>
      <c r="G32" s="181">
        <f t="shared" si="0"/>
        <v>-3</v>
      </c>
      <c r="H32" s="181">
        <f t="shared" si="0"/>
        <v>-2.8</v>
      </c>
      <c r="I32" s="181">
        <f t="shared" si="0"/>
        <v>0.39999999999999991</v>
      </c>
      <c r="J32" s="182">
        <f t="shared" si="0"/>
        <v>-3</v>
      </c>
      <c r="K32" s="183">
        <f t="shared" si="0"/>
        <v>-12.8</v>
      </c>
    </row>
    <row r="33" spans="2:11" x14ac:dyDescent="0.2">
      <c r="B33" s="55" t="s">
        <v>12</v>
      </c>
      <c r="C33" s="184">
        <f t="shared" ref="C33:K40" si="1">C18-C5/5</f>
        <v>-1.4000000000000004</v>
      </c>
      <c r="D33" s="185">
        <f t="shared" si="1"/>
        <v>2.4</v>
      </c>
      <c r="E33" s="185">
        <f t="shared" si="1"/>
        <v>1</v>
      </c>
      <c r="F33" s="185">
        <f t="shared" si="1"/>
        <v>-1.4</v>
      </c>
      <c r="G33" s="185">
        <f t="shared" si="1"/>
        <v>-0.4</v>
      </c>
      <c r="H33" s="185">
        <f t="shared" si="1"/>
        <v>0</v>
      </c>
      <c r="I33" s="185">
        <f t="shared" si="1"/>
        <v>0</v>
      </c>
      <c r="J33" s="186">
        <f t="shared" si="1"/>
        <v>4</v>
      </c>
      <c r="K33" s="183">
        <f t="shared" si="1"/>
        <v>4.1999999999999993</v>
      </c>
    </row>
    <row r="34" spans="2:11" x14ac:dyDescent="0.2">
      <c r="B34" s="55" t="s">
        <v>13</v>
      </c>
      <c r="C34" s="184">
        <f t="shared" si="1"/>
        <v>-0.6</v>
      </c>
      <c r="D34" s="185">
        <f t="shared" si="1"/>
        <v>-0.4</v>
      </c>
      <c r="E34" s="185">
        <f t="shared" si="1"/>
        <v>-1.2</v>
      </c>
      <c r="F34" s="185">
        <f t="shared" si="1"/>
        <v>0</v>
      </c>
      <c r="G34" s="185">
        <f t="shared" si="1"/>
        <v>0</v>
      </c>
      <c r="H34" s="185">
        <f t="shared" si="1"/>
        <v>0</v>
      </c>
      <c r="I34" s="185">
        <f t="shared" si="1"/>
        <v>0</v>
      </c>
      <c r="J34" s="186">
        <f t="shared" si="1"/>
        <v>-2.6</v>
      </c>
      <c r="K34" s="183">
        <f t="shared" si="1"/>
        <v>-4.8</v>
      </c>
    </row>
    <row r="35" spans="2:11" x14ac:dyDescent="0.2">
      <c r="B35" s="55" t="s">
        <v>14</v>
      </c>
      <c r="C35" s="187">
        <f t="shared" si="1"/>
        <v>-2</v>
      </c>
      <c r="D35" s="188">
        <f t="shared" si="1"/>
        <v>-5</v>
      </c>
      <c r="E35" s="188">
        <f t="shared" si="1"/>
        <v>-3.4000000000000004</v>
      </c>
      <c r="F35" s="188">
        <f t="shared" si="1"/>
        <v>-2</v>
      </c>
      <c r="G35" s="188">
        <f t="shared" si="1"/>
        <v>-0.20000000000000018</v>
      </c>
      <c r="H35" s="188">
        <f t="shared" si="1"/>
        <v>-2.2000000000000002</v>
      </c>
      <c r="I35" s="188">
        <f t="shared" si="1"/>
        <v>-1.4000000000000004</v>
      </c>
      <c r="J35" s="189">
        <f t="shared" si="1"/>
        <v>-10.8</v>
      </c>
      <c r="K35" s="183">
        <f t="shared" si="1"/>
        <v>-27</v>
      </c>
    </row>
    <row r="36" spans="2:11" x14ac:dyDescent="0.2">
      <c r="B36" s="55" t="s">
        <v>15</v>
      </c>
      <c r="C36" s="184">
        <f t="shared" si="1"/>
        <v>0</v>
      </c>
      <c r="D36" s="185">
        <f t="shared" si="1"/>
        <v>0</v>
      </c>
      <c r="E36" s="185">
        <f t="shared" si="1"/>
        <v>0</v>
      </c>
      <c r="F36" s="185">
        <f t="shared" si="1"/>
        <v>0</v>
      </c>
      <c r="G36" s="185">
        <f t="shared" si="1"/>
        <v>0</v>
      </c>
      <c r="H36" s="185">
        <f t="shared" si="1"/>
        <v>0</v>
      </c>
      <c r="I36" s="185">
        <f t="shared" si="1"/>
        <v>-0.2</v>
      </c>
      <c r="J36" s="186">
        <f t="shared" si="1"/>
        <v>1</v>
      </c>
      <c r="K36" s="183">
        <f t="shared" si="1"/>
        <v>0.8</v>
      </c>
    </row>
    <row r="37" spans="2:11" x14ac:dyDescent="0.2">
      <c r="B37" s="55" t="s">
        <v>16</v>
      </c>
      <c r="C37" s="187">
        <f t="shared" si="1"/>
        <v>-3.8000000000000007</v>
      </c>
      <c r="D37" s="188">
        <f t="shared" si="1"/>
        <v>-13</v>
      </c>
      <c r="E37" s="188">
        <f t="shared" si="1"/>
        <v>-9</v>
      </c>
      <c r="F37" s="188">
        <f t="shared" si="1"/>
        <v>-0.59999999999999964</v>
      </c>
      <c r="G37" s="188">
        <f t="shared" si="1"/>
        <v>-2.8000000000000007</v>
      </c>
      <c r="H37" s="188">
        <f t="shared" si="1"/>
        <v>-3.1999999999999993</v>
      </c>
      <c r="I37" s="188">
        <f t="shared" si="1"/>
        <v>-1.4000000000000004</v>
      </c>
      <c r="J37" s="189">
        <f t="shared" si="1"/>
        <v>-6.4</v>
      </c>
      <c r="K37" s="183">
        <f t="shared" si="1"/>
        <v>-40.200000000000003</v>
      </c>
    </row>
    <row r="38" spans="2:11" x14ac:dyDescent="0.2">
      <c r="B38" s="55" t="s">
        <v>17</v>
      </c>
      <c r="C38" s="184">
        <f t="shared" si="1"/>
        <v>-30.4</v>
      </c>
      <c r="D38" s="185">
        <f t="shared" si="1"/>
        <v>-38</v>
      </c>
      <c r="E38" s="185">
        <f t="shared" si="1"/>
        <v>-52</v>
      </c>
      <c r="F38" s="185">
        <f t="shared" si="1"/>
        <v>-18</v>
      </c>
      <c r="G38" s="185">
        <f t="shared" si="1"/>
        <v>-21.6</v>
      </c>
      <c r="H38" s="185">
        <f t="shared" si="1"/>
        <v>-20.2</v>
      </c>
      <c r="I38" s="185">
        <f t="shared" si="1"/>
        <v>-13.4</v>
      </c>
      <c r="J38" s="186">
        <f t="shared" si="1"/>
        <v>-18.8</v>
      </c>
      <c r="K38" s="183">
        <f t="shared" si="1"/>
        <v>-212.39999999999998</v>
      </c>
    </row>
    <row r="39" spans="2:11" x14ac:dyDescent="0.2">
      <c r="B39" s="55" t="s">
        <v>18</v>
      </c>
      <c r="C39" s="190">
        <f t="shared" si="1"/>
        <v>-2.6</v>
      </c>
      <c r="D39" s="191">
        <f t="shared" si="1"/>
        <v>-4</v>
      </c>
      <c r="E39" s="191">
        <f t="shared" si="1"/>
        <v>2.6</v>
      </c>
      <c r="F39" s="191">
        <f t="shared" si="1"/>
        <v>-0.6</v>
      </c>
      <c r="G39" s="191">
        <f t="shared" si="1"/>
        <v>-1.2</v>
      </c>
      <c r="H39" s="191">
        <f t="shared" si="1"/>
        <v>0</v>
      </c>
      <c r="I39" s="191">
        <f t="shared" si="1"/>
        <v>-0.6</v>
      </c>
      <c r="J39" s="192">
        <f t="shared" si="1"/>
        <v>0.20000000000000018</v>
      </c>
      <c r="K39" s="183">
        <f t="shared" si="1"/>
        <v>-6.1999999999999993</v>
      </c>
    </row>
    <row r="40" spans="2:11" x14ac:dyDescent="0.2">
      <c r="B40" s="194" t="s">
        <v>165</v>
      </c>
      <c r="C40" s="183">
        <f t="shared" si="1"/>
        <v>-41.4</v>
      </c>
      <c r="D40" s="183">
        <f t="shared" si="1"/>
        <v>-59.400000000000006</v>
      </c>
      <c r="E40" s="183">
        <f t="shared" si="1"/>
        <v>-65.2</v>
      </c>
      <c r="F40" s="183">
        <f t="shared" si="1"/>
        <v>-21.799999999999997</v>
      </c>
      <c r="G40" s="183">
        <f t="shared" si="1"/>
        <v>-29.200000000000003</v>
      </c>
      <c r="H40" s="183">
        <f t="shared" si="1"/>
        <v>-28.4</v>
      </c>
      <c r="I40" s="183">
        <f t="shared" si="1"/>
        <v>-16.600000000000001</v>
      </c>
      <c r="J40" s="183">
        <f t="shared" si="1"/>
        <v>-36.4</v>
      </c>
      <c r="K40" s="183">
        <f t="shared" si="1"/>
        <v>-298.39999999999998</v>
      </c>
    </row>
  </sheetData>
  <conditionalFormatting sqref="C32:J39">
    <cfRule type="colorScale" priority="1">
      <colorScale>
        <cfvo type="min"/>
        <cfvo type="num" val="0"/>
        <cfvo type="max"/>
        <color rgb="FF5A8AC6"/>
        <color rgb="FFFCFCFF"/>
        <color rgb="FFF8696B"/>
      </colorScale>
    </cfRule>
  </conditionalFormatting>
  <pageMargins left="0.7" right="0.7" top="0.75" bottom="0.75" header="0.3" footer="0.3"/>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B2:K40"/>
  <sheetViews>
    <sheetView topLeftCell="A13" workbookViewId="0">
      <selection activeCell="O98" sqref="O98"/>
    </sheetView>
  </sheetViews>
  <sheetFormatPr baseColWidth="10" defaultRowHeight="12.75" x14ac:dyDescent="0.2"/>
  <cols>
    <col min="1" max="1" width="5.7109375" style="229" customWidth="1"/>
    <col min="2" max="2" width="7.7109375" style="229" customWidth="1"/>
    <col min="3" max="4" width="10.7109375" style="229" customWidth="1"/>
    <col min="5" max="5" width="13.140625" style="229" customWidth="1"/>
    <col min="6" max="6" width="14" style="229" customWidth="1"/>
    <col min="7" max="7" width="8.28515625" style="229" customWidth="1"/>
    <col min="8" max="8" width="8.140625" style="229" bestFit="1" customWidth="1"/>
    <col min="9" max="16384" width="11.42578125" style="229"/>
  </cols>
  <sheetData>
    <row r="2" spans="2:8" s="220" customFormat="1" ht="12" x14ac:dyDescent="0.2">
      <c r="B2" s="45" t="s">
        <v>79</v>
      </c>
    </row>
    <row r="3" spans="2:8" s="220" customFormat="1" ht="12" x14ac:dyDescent="0.2">
      <c r="B3" s="221"/>
      <c r="C3" s="221"/>
      <c r="D3" s="222" t="s">
        <v>20</v>
      </c>
      <c r="E3" s="222" t="s">
        <v>21</v>
      </c>
      <c r="F3" s="222" t="s">
        <v>22</v>
      </c>
      <c r="H3" s="223" t="s">
        <v>196</v>
      </c>
    </row>
    <row r="4" spans="2:8" s="220" customFormat="1" ht="12" x14ac:dyDescent="0.2">
      <c r="B4" s="222" t="s">
        <v>199</v>
      </c>
      <c r="C4" s="222" t="s">
        <v>6</v>
      </c>
      <c r="D4" s="224">
        <v>36</v>
      </c>
      <c r="E4" s="224">
        <v>72</v>
      </c>
      <c r="F4" s="224">
        <v>123</v>
      </c>
      <c r="H4" s="225">
        <v>231</v>
      </c>
    </row>
    <row r="5" spans="2:8" s="220" customFormat="1" ht="12" x14ac:dyDescent="0.2">
      <c r="B5" s="222" t="s">
        <v>200</v>
      </c>
      <c r="C5" s="222" t="s">
        <v>8</v>
      </c>
      <c r="D5" s="226">
        <v>20</v>
      </c>
      <c r="E5" s="226">
        <v>38</v>
      </c>
      <c r="F5" s="226">
        <v>80</v>
      </c>
      <c r="H5" s="225">
        <v>138</v>
      </c>
    </row>
    <row r="6" spans="2:8" s="220" customFormat="1" ht="12" x14ac:dyDescent="0.2">
      <c r="B6" s="222" t="s">
        <v>201</v>
      </c>
      <c r="C6" s="222" t="s">
        <v>9</v>
      </c>
      <c r="D6" s="224">
        <v>25</v>
      </c>
      <c r="E6" s="224">
        <v>83</v>
      </c>
      <c r="F6" s="224">
        <v>189</v>
      </c>
      <c r="H6" s="225">
        <v>297</v>
      </c>
    </row>
    <row r="7" spans="2:8" s="220" customFormat="1" ht="12" x14ac:dyDescent="0.2">
      <c r="B7" s="222" t="s">
        <v>202</v>
      </c>
      <c r="C7" s="222" t="s">
        <v>2</v>
      </c>
      <c r="D7" s="226">
        <v>31</v>
      </c>
      <c r="E7" s="226">
        <v>100</v>
      </c>
      <c r="F7" s="226">
        <v>176</v>
      </c>
      <c r="H7" s="225">
        <v>307</v>
      </c>
    </row>
    <row r="8" spans="2:8" s="220" customFormat="1" ht="12" x14ac:dyDescent="0.2">
      <c r="B8" s="222" t="s">
        <v>203</v>
      </c>
      <c r="C8" s="222" t="s">
        <v>3</v>
      </c>
      <c r="D8" s="224">
        <v>23</v>
      </c>
      <c r="E8" s="224">
        <v>117</v>
      </c>
      <c r="F8" s="224">
        <v>237</v>
      </c>
      <c r="H8" s="225">
        <v>377</v>
      </c>
    </row>
    <row r="9" spans="2:8" s="220" customFormat="1" ht="12" x14ac:dyDescent="0.2">
      <c r="B9" s="222" t="s">
        <v>204</v>
      </c>
      <c r="C9" s="222" t="s">
        <v>4</v>
      </c>
      <c r="D9" s="226">
        <v>21</v>
      </c>
      <c r="E9" s="226">
        <v>127</v>
      </c>
      <c r="F9" s="226">
        <v>353</v>
      </c>
      <c r="H9" s="225">
        <v>501</v>
      </c>
    </row>
    <row r="10" spans="2:8" s="220" customFormat="1" ht="12" x14ac:dyDescent="0.2">
      <c r="B10" s="222" t="s">
        <v>205</v>
      </c>
      <c r="C10" s="222" t="s">
        <v>5</v>
      </c>
      <c r="D10" s="224">
        <v>13</v>
      </c>
      <c r="E10" s="224">
        <v>88</v>
      </c>
      <c r="F10" s="224">
        <v>173</v>
      </c>
      <c r="H10" s="225">
        <v>274</v>
      </c>
    </row>
    <row r="11" spans="2:8" s="220" customFormat="1" ht="12" x14ac:dyDescent="0.2">
      <c r="B11" s="222" t="s">
        <v>206</v>
      </c>
      <c r="C11" s="222" t="s">
        <v>7</v>
      </c>
      <c r="D11" s="226">
        <v>18</v>
      </c>
      <c r="E11" s="226">
        <v>78</v>
      </c>
      <c r="F11" s="226">
        <v>151</v>
      </c>
      <c r="H11" s="225">
        <v>247</v>
      </c>
    </row>
    <row r="12" spans="2:8" s="220" customFormat="1" ht="12" x14ac:dyDescent="0.2">
      <c r="B12" s="227"/>
      <c r="C12" s="228" t="s">
        <v>196</v>
      </c>
      <c r="D12" s="225">
        <v>187</v>
      </c>
      <c r="E12" s="225">
        <v>703</v>
      </c>
      <c r="F12" s="225">
        <v>1482</v>
      </c>
      <c r="H12" s="225">
        <v>2372</v>
      </c>
    </row>
    <row r="13" spans="2:8" s="220" customFormat="1" ht="12" x14ac:dyDescent="0.2"/>
    <row r="15" spans="2:8" x14ac:dyDescent="0.2">
      <c r="B15" s="229">
        <v>2020</v>
      </c>
    </row>
    <row r="16" spans="2:8" x14ac:dyDescent="0.2">
      <c r="B16" s="140"/>
      <c r="C16" s="140"/>
      <c r="D16" s="56" t="s">
        <v>20</v>
      </c>
      <c r="E16" s="56" t="s">
        <v>21</v>
      </c>
      <c r="F16" s="56" t="s">
        <v>22</v>
      </c>
      <c r="G16" s="56" t="s">
        <v>23</v>
      </c>
      <c r="H16" s="176" t="s">
        <v>196</v>
      </c>
    </row>
    <row r="17" spans="2:11" x14ac:dyDescent="0.2">
      <c r="B17" s="56" t="s">
        <v>199</v>
      </c>
      <c r="C17" s="56" t="s">
        <v>6</v>
      </c>
      <c r="D17" s="46">
        <v>0</v>
      </c>
      <c r="E17" s="46">
        <v>5</v>
      </c>
      <c r="F17" s="46">
        <v>11</v>
      </c>
      <c r="G17" s="46">
        <v>1</v>
      </c>
      <c r="H17" s="147">
        <v>17</v>
      </c>
    </row>
    <row r="18" spans="2:11" x14ac:dyDescent="0.2">
      <c r="B18" s="56" t="s">
        <v>200</v>
      </c>
      <c r="C18" s="56" t="s">
        <v>8</v>
      </c>
      <c r="D18" s="48">
        <v>2</v>
      </c>
      <c r="E18" s="48">
        <v>4</v>
      </c>
      <c r="F18" s="48">
        <v>5</v>
      </c>
      <c r="G18" s="48"/>
      <c r="H18" s="147">
        <v>11</v>
      </c>
    </row>
    <row r="19" spans="2:11" x14ac:dyDescent="0.2">
      <c r="B19" s="56" t="s">
        <v>201</v>
      </c>
      <c r="C19" s="56" t="s">
        <v>9</v>
      </c>
      <c r="D19" s="46">
        <v>1</v>
      </c>
      <c r="E19" s="46">
        <v>11</v>
      </c>
      <c r="F19" s="46">
        <v>11</v>
      </c>
      <c r="G19" s="46">
        <v>0</v>
      </c>
      <c r="H19" s="147">
        <v>23</v>
      </c>
    </row>
    <row r="20" spans="2:11" x14ac:dyDescent="0.2">
      <c r="B20" s="56" t="s">
        <v>202</v>
      </c>
      <c r="C20" s="56" t="s">
        <v>2</v>
      </c>
      <c r="D20" s="48">
        <v>0</v>
      </c>
      <c r="E20" s="48">
        <v>7</v>
      </c>
      <c r="F20" s="48">
        <v>12</v>
      </c>
      <c r="G20" s="48">
        <v>1</v>
      </c>
      <c r="H20" s="147">
        <v>20</v>
      </c>
    </row>
    <row r="21" spans="2:11" x14ac:dyDescent="0.2">
      <c r="B21" s="56" t="s">
        <v>203</v>
      </c>
      <c r="C21" s="56" t="s">
        <v>3</v>
      </c>
      <c r="D21" s="46">
        <v>1</v>
      </c>
      <c r="E21" s="46">
        <v>7</v>
      </c>
      <c r="F21" s="46">
        <v>8</v>
      </c>
      <c r="G21" s="46">
        <v>0</v>
      </c>
      <c r="H21" s="147">
        <v>16</v>
      </c>
    </row>
    <row r="22" spans="2:11" x14ac:dyDescent="0.2">
      <c r="B22" s="56" t="s">
        <v>204</v>
      </c>
      <c r="C22" s="56" t="s">
        <v>4</v>
      </c>
      <c r="D22" s="48">
        <v>2</v>
      </c>
      <c r="E22" s="48">
        <v>9</v>
      </c>
      <c r="F22" s="48">
        <v>21</v>
      </c>
      <c r="G22" s="48">
        <v>3</v>
      </c>
      <c r="H22" s="147">
        <v>35</v>
      </c>
    </row>
    <row r="23" spans="2:11" x14ac:dyDescent="0.2">
      <c r="B23" s="56" t="s">
        <v>205</v>
      </c>
      <c r="C23" s="56" t="s">
        <v>5</v>
      </c>
      <c r="D23" s="46">
        <v>0</v>
      </c>
      <c r="E23" s="46">
        <v>9</v>
      </c>
      <c r="F23" s="46">
        <v>24</v>
      </c>
      <c r="G23" s="46">
        <v>0</v>
      </c>
      <c r="H23" s="147">
        <v>33</v>
      </c>
    </row>
    <row r="24" spans="2:11" x14ac:dyDescent="0.2">
      <c r="B24" s="56" t="s">
        <v>206</v>
      </c>
      <c r="C24" s="56" t="s">
        <v>7</v>
      </c>
      <c r="D24" s="48">
        <v>2</v>
      </c>
      <c r="E24" s="48">
        <v>9</v>
      </c>
      <c r="F24" s="48">
        <v>10</v>
      </c>
      <c r="G24" s="48">
        <v>0</v>
      </c>
      <c r="H24" s="147">
        <v>21</v>
      </c>
    </row>
    <row r="25" spans="2:11" x14ac:dyDescent="0.2">
      <c r="B25" s="146"/>
      <c r="C25" s="177" t="s">
        <v>196</v>
      </c>
      <c r="D25" s="147">
        <v>8</v>
      </c>
      <c r="E25" s="147">
        <v>61</v>
      </c>
      <c r="F25" s="147">
        <v>102</v>
      </c>
      <c r="G25" s="147">
        <v>5</v>
      </c>
      <c r="H25" s="147">
        <v>176</v>
      </c>
    </row>
    <row r="29" spans="2:11" x14ac:dyDescent="0.2">
      <c r="B29" s="154" t="s">
        <v>197</v>
      </c>
      <c r="C29" s="44"/>
      <c r="D29" s="44"/>
      <c r="E29" s="44"/>
      <c r="F29" s="44"/>
      <c r="G29" s="44"/>
      <c r="H29" s="44"/>
      <c r="I29" s="44"/>
      <c r="J29" s="44"/>
      <c r="K29" s="44"/>
    </row>
    <row r="30" spans="2:11" x14ac:dyDescent="0.2">
      <c r="B30" s="44"/>
      <c r="C30" s="44"/>
      <c r="D30" s="44"/>
      <c r="E30" s="44"/>
      <c r="F30" s="44"/>
      <c r="G30" s="44"/>
      <c r="H30" s="44"/>
      <c r="I30" s="44"/>
      <c r="J30" s="44"/>
      <c r="K30" s="44"/>
    </row>
    <row r="31" spans="2:11" ht="36" x14ac:dyDescent="0.2">
      <c r="B31" s="140"/>
      <c r="C31" s="44"/>
      <c r="D31" s="178" t="s">
        <v>20</v>
      </c>
      <c r="E31" s="178" t="s">
        <v>21</v>
      </c>
      <c r="F31" s="178" t="s">
        <v>22</v>
      </c>
      <c r="G31" s="178" t="s">
        <v>23</v>
      </c>
      <c r="H31" s="179" t="s">
        <v>165</v>
      </c>
      <c r="I31" s="44"/>
      <c r="J31" s="44"/>
      <c r="K31" s="44"/>
    </row>
    <row r="32" spans="2:11" x14ac:dyDescent="0.2">
      <c r="B32" s="56" t="s">
        <v>199</v>
      </c>
      <c r="C32" s="55" t="s">
        <v>6</v>
      </c>
      <c r="D32" s="181">
        <f t="shared" ref="D32:H40" si="0">D17-D4/5</f>
        <v>-7.2</v>
      </c>
      <c r="E32" s="181">
        <f t="shared" si="0"/>
        <v>-9.4</v>
      </c>
      <c r="F32" s="181">
        <f t="shared" si="0"/>
        <v>-13.600000000000001</v>
      </c>
      <c r="G32" s="181">
        <f t="shared" si="0"/>
        <v>1</v>
      </c>
      <c r="H32" s="183">
        <f t="shared" si="0"/>
        <v>-29.200000000000003</v>
      </c>
      <c r="I32" s="44"/>
      <c r="J32" s="44"/>
      <c r="K32" s="44"/>
    </row>
    <row r="33" spans="2:11" x14ac:dyDescent="0.2">
      <c r="B33" s="56" t="s">
        <v>200</v>
      </c>
      <c r="C33" s="55" t="s">
        <v>8</v>
      </c>
      <c r="D33" s="185">
        <f t="shared" si="0"/>
        <v>-2</v>
      </c>
      <c r="E33" s="185">
        <f t="shared" si="0"/>
        <v>-3.5999999999999996</v>
      </c>
      <c r="F33" s="185">
        <f t="shared" si="0"/>
        <v>-11</v>
      </c>
      <c r="G33" s="185">
        <f t="shared" si="0"/>
        <v>0</v>
      </c>
      <c r="H33" s="183">
        <f t="shared" si="0"/>
        <v>-16.600000000000001</v>
      </c>
      <c r="I33" s="44"/>
      <c r="J33" s="44"/>
      <c r="K33" s="44"/>
    </row>
    <row r="34" spans="2:11" x14ac:dyDescent="0.2">
      <c r="B34" s="56" t="s">
        <v>201</v>
      </c>
      <c r="C34" s="55" t="s">
        <v>9</v>
      </c>
      <c r="D34" s="185">
        <f t="shared" si="0"/>
        <v>-4</v>
      </c>
      <c r="E34" s="185">
        <f t="shared" si="0"/>
        <v>-5.6000000000000014</v>
      </c>
      <c r="F34" s="185">
        <f t="shared" si="0"/>
        <v>-26.799999999999997</v>
      </c>
      <c r="G34" s="185">
        <f t="shared" si="0"/>
        <v>0</v>
      </c>
      <c r="H34" s="183">
        <f t="shared" si="0"/>
        <v>-36.4</v>
      </c>
      <c r="I34" s="44"/>
      <c r="J34" s="44"/>
      <c r="K34" s="44"/>
    </row>
    <row r="35" spans="2:11" x14ac:dyDescent="0.2">
      <c r="B35" s="56" t="s">
        <v>202</v>
      </c>
      <c r="C35" s="55" t="s">
        <v>2</v>
      </c>
      <c r="D35" s="188">
        <f t="shared" si="0"/>
        <v>-6.2</v>
      </c>
      <c r="E35" s="188">
        <f t="shared" si="0"/>
        <v>-13</v>
      </c>
      <c r="F35" s="188">
        <f t="shared" si="0"/>
        <v>-23.200000000000003</v>
      </c>
      <c r="G35" s="188">
        <f t="shared" si="0"/>
        <v>1</v>
      </c>
      <c r="H35" s="183">
        <f t="shared" si="0"/>
        <v>-41.4</v>
      </c>
      <c r="I35" s="44"/>
      <c r="J35" s="44"/>
      <c r="K35" s="44"/>
    </row>
    <row r="36" spans="2:11" x14ac:dyDescent="0.2">
      <c r="B36" s="56" t="s">
        <v>203</v>
      </c>
      <c r="C36" s="55" t="s">
        <v>3</v>
      </c>
      <c r="D36" s="185">
        <f t="shared" si="0"/>
        <v>-3.5999999999999996</v>
      </c>
      <c r="E36" s="185">
        <f t="shared" si="0"/>
        <v>-16.399999999999999</v>
      </c>
      <c r="F36" s="185">
        <f t="shared" si="0"/>
        <v>-39.4</v>
      </c>
      <c r="G36" s="185">
        <f t="shared" si="0"/>
        <v>0</v>
      </c>
      <c r="H36" s="183">
        <f t="shared" si="0"/>
        <v>-59.400000000000006</v>
      </c>
      <c r="I36" s="44"/>
      <c r="J36" s="44"/>
      <c r="K36" s="44"/>
    </row>
    <row r="37" spans="2:11" x14ac:dyDescent="0.2">
      <c r="B37" s="56" t="s">
        <v>204</v>
      </c>
      <c r="C37" s="55" t="s">
        <v>4</v>
      </c>
      <c r="D37" s="188">
        <f t="shared" si="0"/>
        <v>-2.2000000000000002</v>
      </c>
      <c r="E37" s="188">
        <f t="shared" si="0"/>
        <v>-16.399999999999999</v>
      </c>
      <c r="F37" s="188">
        <f t="shared" si="0"/>
        <v>-49.599999999999994</v>
      </c>
      <c r="G37" s="188">
        <f t="shared" si="0"/>
        <v>3</v>
      </c>
      <c r="H37" s="183">
        <f t="shared" si="0"/>
        <v>-65.2</v>
      </c>
      <c r="I37" s="44"/>
      <c r="J37" s="44"/>
      <c r="K37" s="44"/>
    </row>
    <row r="38" spans="2:11" x14ac:dyDescent="0.2">
      <c r="B38" s="56" t="s">
        <v>205</v>
      </c>
      <c r="C38" s="55" t="s">
        <v>5</v>
      </c>
      <c r="D38" s="185">
        <f t="shared" si="0"/>
        <v>-2.6</v>
      </c>
      <c r="E38" s="185">
        <f t="shared" si="0"/>
        <v>-8.6000000000000014</v>
      </c>
      <c r="F38" s="185">
        <f t="shared" si="0"/>
        <v>-10.600000000000001</v>
      </c>
      <c r="G38" s="185">
        <f t="shared" si="0"/>
        <v>0</v>
      </c>
      <c r="H38" s="183">
        <f t="shared" si="0"/>
        <v>-21.799999999999997</v>
      </c>
      <c r="I38" s="44"/>
      <c r="J38" s="44"/>
      <c r="K38" s="44"/>
    </row>
    <row r="39" spans="2:11" x14ac:dyDescent="0.2">
      <c r="B39" s="56" t="s">
        <v>206</v>
      </c>
      <c r="C39" s="55" t="s">
        <v>7</v>
      </c>
      <c r="D39" s="191">
        <f t="shared" si="0"/>
        <v>-1.6</v>
      </c>
      <c r="E39" s="191">
        <f t="shared" si="0"/>
        <v>-6.6</v>
      </c>
      <c r="F39" s="191">
        <f t="shared" si="0"/>
        <v>-20.2</v>
      </c>
      <c r="G39" s="191">
        <f t="shared" si="0"/>
        <v>0</v>
      </c>
      <c r="H39" s="183">
        <f t="shared" si="0"/>
        <v>-28.4</v>
      </c>
      <c r="I39" s="44"/>
      <c r="J39" s="44"/>
      <c r="K39" s="44"/>
    </row>
    <row r="40" spans="2:11" x14ac:dyDescent="0.2">
      <c r="C40" s="194" t="s">
        <v>165</v>
      </c>
      <c r="D40" s="183">
        <f t="shared" si="0"/>
        <v>-29.4</v>
      </c>
      <c r="E40" s="183">
        <f t="shared" si="0"/>
        <v>-79.599999999999994</v>
      </c>
      <c r="F40" s="183">
        <f t="shared" si="0"/>
        <v>-194.39999999999998</v>
      </c>
      <c r="G40" s="183">
        <f>G25-H12/5</f>
        <v>-469.4</v>
      </c>
      <c r="H40" s="183">
        <f t="shared" si="0"/>
        <v>-298.39999999999998</v>
      </c>
      <c r="I40" s="44"/>
      <c r="J40" s="44"/>
      <c r="K40" s="44"/>
    </row>
  </sheetData>
  <conditionalFormatting sqref="D32:G39">
    <cfRule type="colorScale" priority="1">
      <colorScale>
        <cfvo type="min"/>
        <cfvo type="num" val="0"/>
        <cfvo type="max"/>
        <color rgb="FF5A8AC6"/>
        <color rgb="FFFCFCFF"/>
        <color rgb="FFF8696B"/>
      </colorScale>
    </cfRule>
  </conditionalFormatting>
  <pageMargins left="0.7" right="0.7" top="0.75" bottom="0.75" header="0.3" footer="0.3"/>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dimension ref="B2:H40"/>
  <sheetViews>
    <sheetView workbookViewId="0">
      <selection activeCell="O98" sqref="O98"/>
    </sheetView>
  </sheetViews>
  <sheetFormatPr baseColWidth="10" defaultRowHeight="12.75" x14ac:dyDescent="0.2"/>
  <cols>
    <col min="1" max="1" width="5.7109375" style="229" customWidth="1"/>
    <col min="2" max="2" width="14.28515625" style="229" customWidth="1"/>
    <col min="3" max="3" width="10.7109375" style="229" customWidth="1"/>
    <col min="4" max="4" width="12.85546875" style="229" customWidth="1"/>
    <col min="5" max="5" width="14.140625" style="229" customWidth="1"/>
    <col min="6" max="6" width="8.42578125" style="229" customWidth="1"/>
    <col min="7" max="7" width="8.7109375" style="229" customWidth="1"/>
    <col min="8" max="16384" width="11.42578125" style="229"/>
  </cols>
  <sheetData>
    <row r="2" spans="2:7" s="220" customFormat="1" ht="12" x14ac:dyDescent="0.2">
      <c r="B2" s="45" t="s">
        <v>79</v>
      </c>
    </row>
    <row r="3" spans="2:7" s="220" customFormat="1" ht="12" x14ac:dyDescent="0.2">
      <c r="B3" s="221"/>
      <c r="C3" s="222" t="s">
        <v>20</v>
      </c>
      <c r="D3" s="222" t="s">
        <v>21</v>
      </c>
      <c r="E3" s="222" t="s">
        <v>22</v>
      </c>
      <c r="G3" s="230"/>
    </row>
    <row r="4" spans="2:7" s="220" customFormat="1" ht="12" x14ac:dyDescent="0.2">
      <c r="B4" s="222" t="s">
        <v>57</v>
      </c>
      <c r="C4" s="224">
        <v>9</v>
      </c>
      <c r="D4" s="224">
        <v>25</v>
      </c>
      <c r="E4" s="224">
        <v>32</v>
      </c>
      <c r="G4" s="225">
        <v>66</v>
      </c>
    </row>
    <row r="5" spans="2:7" s="220" customFormat="1" ht="12" x14ac:dyDescent="0.2">
      <c r="B5" s="222" t="s">
        <v>58</v>
      </c>
      <c r="C5" s="226">
        <v>2</v>
      </c>
      <c r="D5" s="226">
        <v>21</v>
      </c>
      <c r="E5" s="226">
        <v>35</v>
      </c>
      <c r="G5" s="225">
        <v>58</v>
      </c>
    </row>
    <row r="6" spans="2:7" s="220" customFormat="1" ht="12" x14ac:dyDescent="0.2">
      <c r="B6" s="222" t="s">
        <v>59</v>
      </c>
      <c r="C6" s="224">
        <v>29</v>
      </c>
      <c r="D6" s="224">
        <v>97</v>
      </c>
      <c r="E6" s="224">
        <v>293</v>
      </c>
      <c r="G6" s="225">
        <v>419</v>
      </c>
    </row>
    <row r="7" spans="2:7" s="220" customFormat="1" ht="12" x14ac:dyDescent="0.2">
      <c r="B7" s="222" t="s">
        <v>60</v>
      </c>
      <c r="C7" s="226">
        <v>57</v>
      </c>
      <c r="D7" s="226">
        <v>199</v>
      </c>
      <c r="E7" s="226">
        <v>470</v>
      </c>
      <c r="G7" s="225">
        <v>726</v>
      </c>
    </row>
    <row r="8" spans="2:7" s="220" customFormat="1" ht="12" x14ac:dyDescent="0.2">
      <c r="B8" s="222" t="s">
        <v>61</v>
      </c>
      <c r="C8" s="224">
        <v>66</v>
      </c>
      <c r="D8" s="224">
        <v>158</v>
      </c>
      <c r="E8" s="224">
        <v>343</v>
      </c>
      <c r="G8" s="225">
        <v>567</v>
      </c>
    </row>
    <row r="9" spans="2:7" s="220" customFormat="1" ht="12" x14ac:dyDescent="0.2">
      <c r="B9" s="222" t="s">
        <v>62</v>
      </c>
      <c r="C9" s="226">
        <v>8</v>
      </c>
      <c r="D9" s="226">
        <v>66</v>
      </c>
      <c r="E9" s="226">
        <v>149</v>
      </c>
      <c r="G9" s="225">
        <v>223</v>
      </c>
    </row>
    <row r="10" spans="2:7" s="220" customFormat="1" ht="12" x14ac:dyDescent="0.2">
      <c r="B10" s="222" t="s">
        <v>63</v>
      </c>
      <c r="C10" s="224">
        <v>16</v>
      </c>
      <c r="D10" s="224">
        <v>137</v>
      </c>
      <c r="E10" s="224">
        <v>160</v>
      </c>
      <c r="G10" s="225">
        <v>313</v>
      </c>
    </row>
    <row r="11" spans="2:7" s="220" customFormat="1" ht="12" x14ac:dyDescent="0.2">
      <c r="B11" s="222" t="s">
        <v>64</v>
      </c>
      <c r="C11" s="226">
        <v>0</v>
      </c>
      <c r="D11" s="226">
        <v>0</v>
      </c>
      <c r="E11" s="226">
        <v>0</v>
      </c>
      <c r="G11" s="225">
        <v>0</v>
      </c>
    </row>
    <row r="12" spans="2:7" s="220" customFormat="1" ht="12" x14ac:dyDescent="0.2">
      <c r="B12" s="228" t="s">
        <v>196</v>
      </c>
      <c r="C12" s="225">
        <v>187</v>
      </c>
      <c r="D12" s="225">
        <v>703</v>
      </c>
      <c r="E12" s="225">
        <v>1482</v>
      </c>
      <c r="G12" s="225">
        <v>2372</v>
      </c>
    </row>
    <row r="13" spans="2:7" s="220" customFormat="1" ht="12" x14ac:dyDescent="0.2"/>
    <row r="15" spans="2:7" x14ac:dyDescent="0.2">
      <c r="B15" s="229">
        <v>2020</v>
      </c>
    </row>
    <row r="16" spans="2:7" ht="48" x14ac:dyDescent="0.2">
      <c r="B16" s="140"/>
      <c r="C16" s="175" t="s">
        <v>20</v>
      </c>
      <c r="D16" s="175" t="s">
        <v>21</v>
      </c>
      <c r="E16" s="175" t="s">
        <v>22</v>
      </c>
      <c r="F16" s="56" t="s">
        <v>23</v>
      </c>
      <c r="G16" s="231"/>
    </row>
    <row r="17" spans="2:8" x14ac:dyDescent="0.2">
      <c r="B17" s="56" t="s">
        <v>57</v>
      </c>
      <c r="C17" s="46">
        <v>0</v>
      </c>
      <c r="D17" s="46">
        <v>1</v>
      </c>
      <c r="E17" s="46">
        <v>1</v>
      </c>
      <c r="F17" s="46">
        <v>0</v>
      </c>
      <c r="G17" s="147">
        <v>2</v>
      </c>
    </row>
    <row r="18" spans="2:8" x14ac:dyDescent="0.2">
      <c r="B18" s="56" t="s">
        <v>58</v>
      </c>
      <c r="C18" s="48">
        <v>0</v>
      </c>
      <c r="D18" s="48">
        <v>1</v>
      </c>
      <c r="E18" s="48">
        <v>3</v>
      </c>
      <c r="F18" s="48">
        <v>0</v>
      </c>
      <c r="G18" s="147">
        <v>4</v>
      </c>
    </row>
    <row r="19" spans="2:8" x14ac:dyDescent="0.2">
      <c r="B19" s="56" t="s">
        <v>59</v>
      </c>
      <c r="C19" s="46">
        <v>2</v>
      </c>
      <c r="D19" s="46">
        <v>4</v>
      </c>
      <c r="E19" s="46">
        <v>24</v>
      </c>
      <c r="F19" s="46">
        <v>2</v>
      </c>
      <c r="G19" s="147">
        <v>32</v>
      </c>
    </row>
    <row r="20" spans="2:8" x14ac:dyDescent="0.2">
      <c r="B20" s="56" t="s">
        <v>60</v>
      </c>
      <c r="C20" s="48">
        <v>2</v>
      </c>
      <c r="D20" s="48">
        <v>20</v>
      </c>
      <c r="E20" s="48">
        <v>32</v>
      </c>
      <c r="F20" s="48">
        <v>2</v>
      </c>
      <c r="G20" s="147">
        <v>56</v>
      </c>
    </row>
    <row r="21" spans="2:8" x14ac:dyDescent="0.2">
      <c r="B21" s="56" t="s">
        <v>61</v>
      </c>
      <c r="C21" s="46">
        <v>3</v>
      </c>
      <c r="D21" s="46">
        <v>21</v>
      </c>
      <c r="E21" s="46">
        <v>25</v>
      </c>
      <c r="F21" s="46">
        <v>0</v>
      </c>
      <c r="G21" s="147">
        <v>49</v>
      </c>
    </row>
    <row r="22" spans="2:8" x14ac:dyDescent="0.2">
      <c r="B22" s="56" t="s">
        <v>62</v>
      </c>
      <c r="C22" s="48">
        <v>1</v>
      </c>
      <c r="D22" s="48">
        <v>8</v>
      </c>
      <c r="E22" s="48">
        <v>9</v>
      </c>
      <c r="F22" s="48">
        <v>0</v>
      </c>
      <c r="G22" s="147">
        <v>18</v>
      </c>
    </row>
    <row r="23" spans="2:8" x14ac:dyDescent="0.2">
      <c r="B23" s="56" t="s">
        <v>63</v>
      </c>
      <c r="C23" s="46">
        <v>0</v>
      </c>
      <c r="D23" s="46">
        <v>6</v>
      </c>
      <c r="E23" s="46">
        <v>8</v>
      </c>
      <c r="F23" s="46">
        <v>1</v>
      </c>
      <c r="G23" s="147">
        <v>15</v>
      </c>
    </row>
    <row r="24" spans="2:8" x14ac:dyDescent="0.2">
      <c r="B24" s="56" t="s">
        <v>64</v>
      </c>
      <c r="C24" s="48"/>
      <c r="D24" s="48">
        <v>0</v>
      </c>
      <c r="E24" s="48"/>
      <c r="F24" s="48"/>
      <c r="G24" s="147">
        <v>0</v>
      </c>
    </row>
    <row r="25" spans="2:8" x14ac:dyDescent="0.2">
      <c r="B25" s="177" t="s">
        <v>196</v>
      </c>
      <c r="C25" s="147">
        <v>8</v>
      </c>
      <c r="D25" s="147">
        <v>61</v>
      </c>
      <c r="E25" s="147">
        <v>102</v>
      </c>
      <c r="F25" s="147">
        <v>5</v>
      </c>
      <c r="G25" s="147">
        <v>176</v>
      </c>
    </row>
    <row r="29" spans="2:8" x14ac:dyDescent="0.2">
      <c r="B29" s="154" t="s">
        <v>197</v>
      </c>
      <c r="C29" s="44"/>
      <c r="D29" s="44"/>
      <c r="E29" s="44"/>
      <c r="F29" s="44"/>
      <c r="G29" s="44"/>
      <c r="H29" s="44"/>
    </row>
    <row r="30" spans="2:8" x14ac:dyDescent="0.2">
      <c r="B30" s="44"/>
      <c r="C30" s="44"/>
      <c r="D30" s="44"/>
      <c r="E30" s="44"/>
      <c r="F30" s="44"/>
      <c r="G30" s="44"/>
      <c r="H30" s="44"/>
    </row>
    <row r="31" spans="2:8" ht="37.5" customHeight="1" x14ac:dyDescent="0.2">
      <c r="B31" s="44"/>
      <c r="C31" s="178" t="s">
        <v>20</v>
      </c>
      <c r="D31" s="178" t="s">
        <v>21</v>
      </c>
      <c r="E31" s="178" t="s">
        <v>22</v>
      </c>
      <c r="F31" s="232" t="s">
        <v>23</v>
      </c>
      <c r="G31" s="179" t="s">
        <v>165</v>
      </c>
    </row>
    <row r="32" spans="2:8" x14ac:dyDescent="0.2">
      <c r="B32" s="55" t="s">
        <v>57</v>
      </c>
      <c r="C32" s="181">
        <f>C17-C4/5</f>
        <v>-1.8</v>
      </c>
      <c r="D32" s="181">
        <f t="shared" ref="D32:G32" si="0">D17-D4/5</f>
        <v>-4</v>
      </c>
      <c r="E32" s="181">
        <f t="shared" si="0"/>
        <v>-5.4</v>
      </c>
      <c r="F32" s="181">
        <f t="shared" si="0"/>
        <v>0</v>
      </c>
      <c r="G32" s="183">
        <f t="shared" si="0"/>
        <v>-11.2</v>
      </c>
    </row>
    <row r="33" spans="2:7" x14ac:dyDescent="0.2">
      <c r="B33" s="55" t="s">
        <v>58</v>
      </c>
      <c r="C33" s="185">
        <f t="shared" ref="C33:G40" si="1">C18-C5/5</f>
        <v>-0.4</v>
      </c>
      <c r="D33" s="185">
        <f t="shared" si="1"/>
        <v>-3.2</v>
      </c>
      <c r="E33" s="185">
        <f t="shared" si="1"/>
        <v>-4</v>
      </c>
      <c r="F33" s="185">
        <f t="shared" si="1"/>
        <v>0</v>
      </c>
      <c r="G33" s="183">
        <f t="shared" si="1"/>
        <v>-7.6</v>
      </c>
    </row>
    <row r="34" spans="2:7" x14ac:dyDescent="0.2">
      <c r="B34" s="55" t="s">
        <v>59</v>
      </c>
      <c r="C34" s="185">
        <f t="shared" si="1"/>
        <v>-3.8</v>
      </c>
      <c r="D34" s="185">
        <f t="shared" si="1"/>
        <v>-15.399999999999999</v>
      </c>
      <c r="E34" s="185">
        <f t="shared" si="1"/>
        <v>-34.6</v>
      </c>
      <c r="F34" s="185">
        <f t="shared" si="1"/>
        <v>2</v>
      </c>
      <c r="G34" s="183">
        <f t="shared" si="1"/>
        <v>-51.8</v>
      </c>
    </row>
    <row r="35" spans="2:7" x14ac:dyDescent="0.2">
      <c r="B35" s="55" t="s">
        <v>60</v>
      </c>
      <c r="C35" s="188">
        <f t="shared" si="1"/>
        <v>-9.4</v>
      </c>
      <c r="D35" s="188">
        <f t="shared" si="1"/>
        <v>-19.799999999999997</v>
      </c>
      <c r="E35" s="188">
        <f t="shared" si="1"/>
        <v>-62</v>
      </c>
      <c r="F35" s="188">
        <f t="shared" si="1"/>
        <v>2</v>
      </c>
      <c r="G35" s="183">
        <f t="shared" si="1"/>
        <v>-89.199999999999989</v>
      </c>
    </row>
    <row r="36" spans="2:7" x14ac:dyDescent="0.2">
      <c r="B36" s="55" t="s">
        <v>61</v>
      </c>
      <c r="C36" s="185">
        <f t="shared" si="1"/>
        <v>-10.199999999999999</v>
      </c>
      <c r="D36" s="185">
        <f t="shared" si="1"/>
        <v>-10.600000000000001</v>
      </c>
      <c r="E36" s="185">
        <f t="shared" si="1"/>
        <v>-43.599999999999994</v>
      </c>
      <c r="F36" s="185">
        <f t="shared" si="1"/>
        <v>0</v>
      </c>
      <c r="G36" s="183">
        <f t="shared" si="1"/>
        <v>-64.400000000000006</v>
      </c>
    </row>
    <row r="37" spans="2:7" x14ac:dyDescent="0.2">
      <c r="B37" s="55" t="s">
        <v>62</v>
      </c>
      <c r="C37" s="188">
        <f t="shared" si="1"/>
        <v>-0.60000000000000009</v>
      </c>
      <c r="D37" s="188">
        <f t="shared" si="1"/>
        <v>-5.1999999999999993</v>
      </c>
      <c r="E37" s="188">
        <f t="shared" si="1"/>
        <v>-20.8</v>
      </c>
      <c r="F37" s="188">
        <f t="shared" si="1"/>
        <v>0</v>
      </c>
      <c r="G37" s="183">
        <f t="shared" si="1"/>
        <v>-26.6</v>
      </c>
    </row>
    <row r="38" spans="2:7" x14ac:dyDescent="0.2">
      <c r="B38" s="55" t="s">
        <v>63</v>
      </c>
      <c r="C38" s="185">
        <f t="shared" si="1"/>
        <v>-3.2</v>
      </c>
      <c r="D38" s="185">
        <f t="shared" si="1"/>
        <v>-21.4</v>
      </c>
      <c r="E38" s="185">
        <f t="shared" si="1"/>
        <v>-24</v>
      </c>
      <c r="F38" s="185">
        <f t="shared" si="1"/>
        <v>1</v>
      </c>
      <c r="G38" s="183">
        <f t="shared" si="1"/>
        <v>-47.6</v>
      </c>
    </row>
    <row r="39" spans="2:7" x14ac:dyDescent="0.2">
      <c r="B39" s="55" t="s">
        <v>64</v>
      </c>
      <c r="C39" s="191">
        <f t="shared" si="1"/>
        <v>0</v>
      </c>
      <c r="D39" s="191">
        <f t="shared" si="1"/>
        <v>0</v>
      </c>
      <c r="E39" s="191">
        <f t="shared" si="1"/>
        <v>0</v>
      </c>
      <c r="F39" s="191">
        <f t="shared" si="1"/>
        <v>0</v>
      </c>
      <c r="G39" s="183">
        <f t="shared" si="1"/>
        <v>0</v>
      </c>
    </row>
    <row r="40" spans="2:7" x14ac:dyDescent="0.2">
      <c r="B40" s="194" t="s">
        <v>165</v>
      </c>
      <c r="C40" s="183">
        <f t="shared" si="1"/>
        <v>-29.4</v>
      </c>
      <c r="D40" s="183">
        <f t="shared" si="1"/>
        <v>-79.599999999999994</v>
      </c>
      <c r="E40" s="183">
        <f t="shared" si="1"/>
        <v>-194.39999999999998</v>
      </c>
      <c r="F40" s="183">
        <f t="shared" si="1"/>
        <v>5</v>
      </c>
      <c r="G40" s="183">
        <f t="shared" si="1"/>
        <v>-298.39999999999998</v>
      </c>
    </row>
  </sheetData>
  <conditionalFormatting sqref="C32:F39">
    <cfRule type="colorScale" priority="1">
      <colorScale>
        <cfvo type="min"/>
        <cfvo type="num" val="0"/>
        <cfvo type="max"/>
        <color rgb="FF5A8AC6"/>
        <color rgb="FFFCFCFF"/>
        <color rgb="FFF8696B"/>
      </colorScale>
    </cfRule>
  </conditionalFormatting>
  <pageMargins left="0.7" right="0.7" top="0.75" bottom="0.75" header="0.3" footer="0.3"/>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dimension ref="B2:G85"/>
  <sheetViews>
    <sheetView workbookViewId="0">
      <selection activeCell="O98" sqref="O98"/>
    </sheetView>
  </sheetViews>
  <sheetFormatPr baseColWidth="10" defaultRowHeight="12.75" x14ac:dyDescent="0.2"/>
  <cols>
    <col min="1" max="1" width="5.7109375" style="229" customWidth="1"/>
    <col min="2" max="2" width="28.140625" style="237" customWidth="1"/>
    <col min="3" max="5" width="12.85546875" style="229" customWidth="1"/>
    <col min="6" max="6" width="8.85546875" style="229" customWidth="1"/>
    <col min="7" max="7" width="9" style="229" customWidth="1"/>
    <col min="8" max="16384" width="11.42578125" style="229"/>
  </cols>
  <sheetData>
    <row r="2" spans="2:7" s="220" customFormat="1" ht="12" x14ac:dyDescent="0.2">
      <c r="B2" s="233" t="s">
        <v>79</v>
      </c>
    </row>
    <row r="3" spans="2:7" s="220" customFormat="1" ht="12" x14ac:dyDescent="0.2">
      <c r="B3" s="234"/>
      <c r="C3" s="222" t="s">
        <v>20</v>
      </c>
      <c r="D3" s="222" t="s">
        <v>21</v>
      </c>
      <c r="E3" s="222" t="s">
        <v>22</v>
      </c>
      <c r="F3" s="56" t="s">
        <v>23</v>
      </c>
      <c r="G3" s="230"/>
    </row>
    <row r="4" spans="2:7" s="220" customFormat="1" ht="12" x14ac:dyDescent="0.2">
      <c r="B4" s="235" t="s">
        <v>11</v>
      </c>
      <c r="C4" s="224">
        <v>0</v>
      </c>
      <c r="D4" s="224">
        <v>15</v>
      </c>
      <c r="E4" s="224">
        <v>35</v>
      </c>
      <c r="G4" s="225">
        <v>50</v>
      </c>
    </row>
    <row r="5" spans="2:7" s="220" customFormat="1" ht="12" x14ac:dyDescent="0.2">
      <c r="B5" s="235" t="s">
        <v>32</v>
      </c>
      <c r="C5" s="226">
        <v>1</v>
      </c>
      <c r="D5" s="226">
        <v>48</v>
      </c>
      <c r="E5" s="226">
        <v>79</v>
      </c>
      <c r="G5" s="225">
        <v>128</v>
      </c>
    </row>
    <row r="6" spans="2:7" s="220" customFormat="1" ht="12" x14ac:dyDescent="0.2">
      <c r="B6" s="235" t="s">
        <v>76</v>
      </c>
      <c r="C6" s="224">
        <v>2</v>
      </c>
      <c r="D6" s="224">
        <v>39</v>
      </c>
      <c r="E6" s="224">
        <v>39</v>
      </c>
      <c r="G6" s="225">
        <v>80</v>
      </c>
    </row>
    <row r="7" spans="2:7" s="220" customFormat="1" ht="12" x14ac:dyDescent="0.2">
      <c r="B7" s="235" t="s">
        <v>75</v>
      </c>
      <c r="C7" s="226">
        <v>1</v>
      </c>
      <c r="D7" s="226">
        <v>1</v>
      </c>
      <c r="E7" s="226">
        <v>0</v>
      </c>
      <c r="G7" s="225">
        <v>2</v>
      </c>
    </row>
    <row r="8" spans="2:7" s="220" customFormat="1" ht="12" x14ac:dyDescent="0.2">
      <c r="B8" s="235" t="s">
        <v>74</v>
      </c>
      <c r="C8" s="224">
        <v>38</v>
      </c>
      <c r="D8" s="224">
        <v>181</v>
      </c>
      <c r="E8" s="224">
        <v>322</v>
      </c>
      <c r="G8" s="225">
        <v>541</v>
      </c>
    </row>
    <row r="9" spans="2:7" s="220" customFormat="1" ht="12" x14ac:dyDescent="0.2">
      <c r="B9" s="235" t="s">
        <v>38</v>
      </c>
      <c r="C9" s="226">
        <v>26</v>
      </c>
      <c r="D9" s="226">
        <v>198</v>
      </c>
      <c r="E9" s="226">
        <v>55</v>
      </c>
      <c r="G9" s="225">
        <v>279</v>
      </c>
    </row>
    <row r="10" spans="2:7" s="220" customFormat="1" ht="12" x14ac:dyDescent="0.2">
      <c r="B10" s="235" t="s">
        <v>73</v>
      </c>
      <c r="C10" s="224">
        <v>16</v>
      </c>
      <c r="D10" s="224">
        <v>8</v>
      </c>
      <c r="E10" s="224">
        <v>18</v>
      </c>
      <c r="G10" s="225">
        <v>42</v>
      </c>
    </row>
    <row r="11" spans="2:7" s="220" customFormat="1" ht="12" x14ac:dyDescent="0.2">
      <c r="B11" s="235" t="s">
        <v>72</v>
      </c>
      <c r="C11" s="226">
        <v>0</v>
      </c>
      <c r="D11" s="226">
        <v>0</v>
      </c>
      <c r="E11" s="226">
        <v>1</v>
      </c>
      <c r="G11" s="225">
        <v>1</v>
      </c>
    </row>
    <row r="12" spans="2:7" s="220" customFormat="1" ht="12" x14ac:dyDescent="0.2">
      <c r="B12" s="235" t="s">
        <v>71</v>
      </c>
      <c r="C12" s="224">
        <v>91</v>
      </c>
      <c r="D12" s="224">
        <v>200</v>
      </c>
      <c r="E12" s="224">
        <v>873</v>
      </c>
      <c r="G12" s="225">
        <v>1164</v>
      </c>
    </row>
    <row r="13" spans="2:7" s="220" customFormat="1" ht="12" x14ac:dyDescent="0.2">
      <c r="B13" s="235" t="s">
        <v>70</v>
      </c>
      <c r="C13" s="226">
        <v>12</v>
      </c>
      <c r="D13" s="226">
        <v>12</v>
      </c>
      <c r="E13" s="226">
        <v>59</v>
      </c>
      <c r="G13" s="225">
        <v>83</v>
      </c>
    </row>
    <row r="14" spans="2:7" s="220" customFormat="1" ht="12" x14ac:dyDescent="0.2">
      <c r="B14" s="235" t="s">
        <v>69</v>
      </c>
      <c r="C14" s="224"/>
      <c r="D14" s="224">
        <v>1</v>
      </c>
      <c r="E14" s="224">
        <v>1</v>
      </c>
      <c r="G14" s="225">
        <v>2</v>
      </c>
    </row>
    <row r="15" spans="2:7" s="220" customFormat="1" ht="12" x14ac:dyDescent="0.2">
      <c r="B15" s="236" t="s">
        <v>196</v>
      </c>
      <c r="C15" s="225">
        <v>187</v>
      </c>
      <c r="D15" s="225">
        <v>703</v>
      </c>
      <c r="E15" s="225">
        <v>1482</v>
      </c>
      <c r="G15" s="225">
        <v>2372</v>
      </c>
    </row>
    <row r="16" spans="2:7" s="220" customFormat="1" ht="12" x14ac:dyDescent="0.2">
      <c r="B16" s="233"/>
    </row>
    <row r="19" spans="2:7" x14ac:dyDescent="0.2">
      <c r="B19" s="237">
        <v>2020</v>
      </c>
    </row>
    <row r="20" spans="2:7" x14ac:dyDescent="0.2">
      <c r="B20" s="238"/>
      <c r="C20" s="56" t="s">
        <v>20</v>
      </c>
      <c r="D20" s="56" t="s">
        <v>21</v>
      </c>
      <c r="E20" s="56" t="s">
        <v>22</v>
      </c>
      <c r="F20" s="56" t="s">
        <v>23</v>
      </c>
      <c r="G20" s="231"/>
    </row>
    <row r="21" spans="2:7" x14ac:dyDescent="0.2">
      <c r="B21" s="239" t="s">
        <v>25</v>
      </c>
      <c r="C21" s="46">
        <v>0</v>
      </c>
      <c r="D21" s="46">
        <v>0</v>
      </c>
      <c r="E21" s="46">
        <v>0</v>
      </c>
      <c r="F21" s="46"/>
      <c r="G21" s="147">
        <v>0</v>
      </c>
    </row>
    <row r="22" spans="2:7" x14ac:dyDescent="0.2">
      <c r="B22" s="239" t="s">
        <v>26</v>
      </c>
      <c r="C22" s="48"/>
      <c r="D22" s="48">
        <v>0</v>
      </c>
      <c r="E22" s="48"/>
      <c r="F22" s="48"/>
      <c r="G22" s="147">
        <v>0</v>
      </c>
    </row>
    <row r="23" spans="2:7" x14ac:dyDescent="0.2">
      <c r="B23" s="239" t="s">
        <v>28</v>
      </c>
      <c r="C23" s="46">
        <v>0</v>
      </c>
      <c r="D23" s="46">
        <v>1</v>
      </c>
      <c r="E23" s="46">
        <v>0</v>
      </c>
      <c r="F23" s="46"/>
      <c r="G23" s="147">
        <v>1</v>
      </c>
    </row>
    <row r="24" spans="2:7" x14ac:dyDescent="0.2">
      <c r="B24" s="239" t="s">
        <v>29</v>
      </c>
      <c r="C24" s="48"/>
      <c r="D24" s="48">
        <v>0</v>
      </c>
      <c r="E24" s="48"/>
      <c r="F24" s="48"/>
      <c r="G24" s="147">
        <v>0</v>
      </c>
    </row>
    <row r="25" spans="2:7" x14ac:dyDescent="0.2">
      <c r="B25" s="239" t="s">
        <v>30</v>
      </c>
      <c r="C25" s="46"/>
      <c r="D25" s="46">
        <v>0</v>
      </c>
      <c r="E25" s="46"/>
      <c r="F25" s="46"/>
      <c r="G25" s="147">
        <v>0</v>
      </c>
    </row>
    <row r="26" spans="2:7" x14ac:dyDescent="0.2">
      <c r="B26" s="239" t="s">
        <v>31</v>
      </c>
      <c r="C26" s="48">
        <v>0</v>
      </c>
      <c r="D26" s="48">
        <v>0</v>
      </c>
      <c r="E26" s="48">
        <v>1</v>
      </c>
      <c r="F26" s="48">
        <v>0</v>
      </c>
      <c r="G26" s="147">
        <v>1</v>
      </c>
    </row>
    <row r="27" spans="2:7" x14ac:dyDescent="0.2">
      <c r="B27" s="239" t="s">
        <v>32</v>
      </c>
      <c r="C27" s="46"/>
      <c r="D27" s="46">
        <v>4</v>
      </c>
      <c r="E27" s="46">
        <v>3</v>
      </c>
      <c r="F27" s="46">
        <v>0</v>
      </c>
      <c r="G27" s="147">
        <v>7</v>
      </c>
    </row>
    <row r="28" spans="2:7" x14ac:dyDescent="0.2">
      <c r="B28" s="239" t="s">
        <v>33</v>
      </c>
      <c r="C28" s="48">
        <v>0</v>
      </c>
      <c r="D28" s="48">
        <v>3</v>
      </c>
      <c r="E28" s="48">
        <v>4</v>
      </c>
      <c r="F28" s="48">
        <v>0</v>
      </c>
      <c r="G28" s="147">
        <v>7</v>
      </c>
    </row>
    <row r="29" spans="2:7" x14ac:dyDescent="0.2">
      <c r="B29" s="239" t="s">
        <v>34</v>
      </c>
      <c r="C29" s="46"/>
      <c r="D29" s="46">
        <v>0</v>
      </c>
      <c r="E29" s="46">
        <v>0</v>
      </c>
      <c r="F29" s="46">
        <v>0</v>
      </c>
      <c r="G29" s="147">
        <v>0</v>
      </c>
    </row>
    <row r="30" spans="2:7" x14ac:dyDescent="0.2">
      <c r="B30" s="239" t="s">
        <v>35</v>
      </c>
      <c r="C30" s="48">
        <v>0</v>
      </c>
      <c r="D30" s="48">
        <v>13</v>
      </c>
      <c r="E30" s="48">
        <v>13</v>
      </c>
      <c r="F30" s="48">
        <v>1</v>
      </c>
      <c r="G30" s="147">
        <v>27</v>
      </c>
    </row>
    <row r="31" spans="2:7" x14ac:dyDescent="0.2">
      <c r="B31" s="239" t="s">
        <v>36</v>
      </c>
      <c r="C31" s="46"/>
      <c r="D31" s="46">
        <v>1</v>
      </c>
      <c r="E31" s="46">
        <v>0</v>
      </c>
      <c r="F31" s="46"/>
      <c r="G31" s="147">
        <v>1</v>
      </c>
    </row>
    <row r="32" spans="2:7" x14ac:dyDescent="0.2">
      <c r="B32" s="239" t="s">
        <v>37</v>
      </c>
      <c r="C32" s="48"/>
      <c r="D32" s="48">
        <v>0</v>
      </c>
      <c r="E32" s="48"/>
      <c r="F32" s="48">
        <v>0</v>
      </c>
      <c r="G32" s="147">
        <v>0</v>
      </c>
    </row>
    <row r="33" spans="2:7" x14ac:dyDescent="0.2">
      <c r="B33" s="239" t="s">
        <v>38</v>
      </c>
      <c r="C33" s="46">
        <v>2</v>
      </c>
      <c r="D33" s="46">
        <v>10</v>
      </c>
      <c r="E33" s="46">
        <v>10</v>
      </c>
      <c r="F33" s="46">
        <v>2</v>
      </c>
      <c r="G33" s="147">
        <v>24</v>
      </c>
    </row>
    <row r="34" spans="2:7" x14ac:dyDescent="0.2">
      <c r="B34" s="239" t="s">
        <v>39</v>
      </c>
      <c r="C34" s="48">
        <v>0</v>
      </c>
      <c r="D34" s="48">
        <v>0</v>
      </c>
      <c r="E34" s="48">
        <v>0</v>
      </c>
      <c r="F34" s="48"/>
      <c r="G34" s="147">
        <v>0</v>
      </c>
    </row>
    <row r="35" spans="2:7" x14ac:dyDescent="0.2">
      <c r="B35" s="239" t="s">
        <v>40</v>
      </c>
      <c r="C35" s="46">
        <v>0</v>
      </c>
      <c r="D35" s="46">
        <v>0</v>
      </c>
      <c r="E35" s="46">
        <v>0</v>
      </c>
      <c r="F35" s="46"/>
      <c r="G35" s="147">
        <v>0</v>
      </c>
    </row>
    <row r="36" spans="2:7" x14ac:dyDescent="0.2">
      <c r="B36" s="239" t="s">
        <v>41</v>
      </c>
      <c r="C36" s="48">
        <v>0</v>
      </c>
      <c r="D36" s="48">
        <v>0</v>
      </c>
      <c r="E36" s="48">
        <v>1</v>
      </c>
      <c r="F36" s="48"/>
      <c r="G36" s="147">
        <v>1</v>
      </c>
    </row>
    <row r="37" spans="2:7" x14ac:dyDescent="0.2">
      <c r="B37" s="239" t="s">
        <v>42</v>
      </c>
      <c r="C37" s="46"/>
      <c r="D37" s="46">
        <v>0</v>
      </c>
      <c r="E37" s="46">
        <v>0</v>
      </c>
      <c r="F37" s="46"/>
      <c r="G37" s="147">
        <v>0</v>
      </c>
    </row>
    <row r="38" spans="2:7" x14ac:dyDescent="0.2">
      <c r="B38" s="239" t="s">
        <v>43</v>
      </c>
      <c r="C38" s="48"/>
      <c r="D38" s="48">
        <v>1</v>
      </c>
      <c r="E38" s="48">
        <v>0</v>
      </c>
      <c r="F38" s="48"/>
      <c r="G38" s="147">
        <v>1</v>
      </c>
    </row>
    <row r="39" spans="2:7" x14ac:dyDescent="0.2">
      <c r="B39" s="239" t="s">
        <v>44</v>
      </c>
      <c r="C39" s="46">
        <v>0</v>
      </c>
      <c r="D39" s="46">
        <v>0</v>
      </c>
      <c r="E39" s="46">
        <v>2</v>
      </c>
      <c r="F39" s="46">
        <v>0</v>
      </c>
      <c r="G39" s="147">
        <v>2</v>
      </c>
    </row>
    <row r="40" spans="2:7" x14ac:dyDescent="0.2">
      <c r="B40" s="239" t="s">
        <v>45</v>
      </c>
      <c r="C40" s="48">
        <v>0</v>
      </c>
      <c r="D40" s="48">
        <v>0</v>
      </c>
      <c r="E40" s="48">
        <v>0</v>
      </c>
      <c r="F40" s="48">
        <v>0</v>
      </c>
      <c r="G40" s="147">
        <v>0</v>
      </c>
    </row>
    <row r="41" spans="2:7" x14ac:dyDescent="0.2">
      <c r="B41" s="239" t="s">
        <v>46</v>
      </c>
      <c r="C41" s="46"/>
      <c r="D41" s="46">
        <v>1</v>
      </c>
      <c r="E41" s="46">
        <v>0</v>
      </c>
      <c r="F41" s="46">
        <v>0</v>
      </c>
      <c r="G41" s="147">
        <v>1</v>
      </c>
    </row>
    <row r="42" spans="2:7" x14ac:dyDescent="0.2">
      <c r="B42" s="239" t="s">
        <v>47</v>
      </c>
      <c r="C42" s="48"/>
      <c r="D42" s="48">
        <v>0</v>
      </c>
      <c r="E42" s="48">
        <v>3</v>
      </c>
      <c r="F42" s="48"/>
      <c r="G42" s="147">
        <v>3</v>
      </c>
    </row>
    <row r="43" spans="2:7" x14ac:dyDescent="0.2">
      <c r="B43" s="239" t="s">
        <v>48</v>
      </c>
      <c r="C43" s="46">
        <v>2</v>
      </c>
      <c r="D43" s="46">
        <v>2</v>
      </c>
      <c r="E43" s="46">
        <v>0</v>
      </c>
      <c r="F43" s="46"/>
      <c r="G43" s="147">
        <v>4</v>
      </c>
    </row>
    <row r="44" spans="2:7" x14ac:dyDescent="0.2">
      <c r="B44" s="239" t="s">
        <v>49</v>
      </c>
      <c r="C44" s="48">
        <v>0</v>
      </c>
      <c r="D44" s="48">
        <v>0</v>
      </c>
      <c r="E44" s="48">
        <v>0</v>
      </c>
      <c r="F44" s="48"/>
      <c r="G44" s="147">
        <v>0</v>
      </c>
    </row>
    <row r="45" spans="2:7" x14ac:dyDescent="0.2">
      <c r="B45" s="239" t="s">
        <v>50</v>
      </c>
      <c r="C45" s="46"/>
      <c r="D45" s="46"/>
      <c r="E45" s="46">
        <v>0</v>
      </c>
      <c r="F45" s="46"/>
      <c r="G45" s="147">
        <v>0</v>
      </c>
    </row>
    <row r="46" spans="2:7" x14ac:dyDescent="0.2">
      <c r="B46" s="239" t="s">
        <v>51</v>
      </c>
      <c r="C46" s="48"/>
      <c r="D46" s="48">
        <v>0</v>
      </c>
      <c r="E46" s="48"/>
      <c r="F46" s="48"/>
      <c r="G46" s="147">
        <v>0</v>
      </c>
    </row>
    <row r="47" spans="2:7" x14ac:dyDescent="0.2">
      <c r="B47" s="239" t="s">
        <v>52</v>
      </c>
      <c r="C47" s="46"/>
      <c r="D47" s="46">
        <v>0</v>
      </c>
      <c r="E47" s="46">
        <v>0</v>
      </c>
      <c r="F47" s="46"/>
      <c r="G47" s="147">
        <v>0</v>
      </c>
    </row>
    <row r="48" spans="2:7" x14ac:dyDescent="0.2">
      <c r="B48" s="239" t="s">
        <v>53</v>
      </c>
      <c r="C48" s="48">
        <v>3</v>
      </c>
      <c r="D48" s="48">
        <v>20</v>
      </c>
      <c r="E48" s="48">
        <v>60</v>
      </c>
      <c r="F48" s="48">
        <v>2</v>
      </c>
      <c r="G48" s="147">
        <v>85</v>
      </c>
    </row>
    <row r="49" spans="2:7" x14ac:dyDescent="0.2">
      <c r="B49" s="239" t="s">
        <v>54</v>
      </c>
      <c r="C49" s="46">
        <v>0</v>
      </c>
      <c r="D49" s="46">
        <v>3</v>
      </c>
      <c r="E49" s="46">
        <v>1</v>
      </c>
      <c r="F49" s="46"/>
      <c r="G49" s="147">
        <v>4</v>
      </c>
    </row>
    <row r="50" spans="2:7" x14ac:dyDescent="0.2">
      <c r="B50" s="239" t="s">
        <v>55</v>
      </c>
      <c r="C50" s="48">
        <v>1</v>
      </c>
      <c r="D50" s="48">
        <v>2</v>
      </c>
      <c r="E50" s="48">
        <v>4</v>
      </c>
      <c r="F50" s="48">
        <v>0</v>
      </c>
      <c r="G50" s="147">
        <v>7</v>
      </c>
    </row>
    <row r="51" spans="2:7" x14ac:dyDescent="0.2">
      <c r="B51" s="240" t="s">
        <v>196</v>
      </c>
      <c r="C51" s="147">
        <v>8</v>
      </c>
      <c r="D51" s="147">
        <v>61</v>
      </c>
      <c r="E51" s="147">
        <v>102</v>
      </c>
      <c r="F51" s="147">
        <v>5</v>
      </c>
      <c r="G51" s="147">
        <v>176</v>
      </c>
    </row>
    <row r="55" spans="2:7" ht="48" x14ac:dyDescent="0.2">
      <c r="B55" s="234"/>
      <c r="C55" s="241" t="s">
        <v>20</v>
      </c>
      <c r="D55" s="241" t="s">
        <v>21</v>
      </c>
      <c r="E55" s="241" t="s">
        <v>22</v>
      </c>
      <c r="F55" s="178" t="s">
        <v>23</v>
      </c>
    </row>
    <row r="56" spans="2:7" x14ac:dyDescent="0.2">
      <c r="B56" s="235" t="s">
        <v>11</v>
      </c>
      <c r="C56" s="224">
        <f t="shared" ref="C56:F56" si="0">C29+C37+C38+C42+C49+C26</f>
        <v>0</v>
      </c>
      <c r="D56" s="224">
        <f t="shared" si="0"/>
        <v>4</v>
      </c>
      <c r="E56" s="224">
        <f>E29+E37+E38+E42+E49+E26</f>
        <v>5</v>
      </c>
      <c r="F56" s="224">
        <f t="shared" si="0"/>
        <v>0</v>
      </c>
      <c r="G56" s="147">
        <f>SUM(C56:F56)</f>
        <v>9</v>
      </c>
    </row>
    <row r="57" spans="2:7" x14ac:dyDescent="0.2">
      <c r="B57" s="235" t="s">
        <v>32</v>
      </c>
      <c r="C57" s="226">
        <f>C27</f>
        <v>0</v>
      </c>
      <c r="D57" s="226">
        <f t="shared" ref="D57:F57" si="1">D27</f>
        <v>4</v>
      </c>
      <c r="E57" s="226">
        <f t="shared" si="1"/>
        <v>3</v>
      </c>
      <c r="F57" s="226">
        <f t="shared" si="1"/>
        <v>0</v>
      </c>
      <c r="G57" s="147">
        <f t="shared" ref="G57:G67" si="2">SUM(C57:F57)</f>
        <v>7</v>
      </c>
    </row>
    <row r="58" spans="2:7" x14ac:dyDescent="0.2">
      <c r="B58" s="235" t="s">
        <v>76</v>
      </c>
      <c r="C58" s="224">
        <f>C28+C41</f>
        <v>0</v>
      </c>
      <c r="D58" s="224">
        <f t="shared" ref="D58:F58" si="3">D28+D41</f>
        <v>4</v>
      </c>
      <c r="E58" s="224">
        <f t="shared" si="3"/>
        <v>4</v>
      </c>
      <c r="F58" s="224">
        <f t="shared" si="3"/>
        <v>0</v>
      </c>
      <c r="G58" s="147">
        <f t="shared" si="2"/>
        <v>8</v>
      </c>
    </row>
    <row r="59" spans="2:7" x14ac:dyDescent="0.2">
      <c r="B59" s="235" t="s">
        <v>75</v>
      </c>
      <c r="C59" s="226">
        <f>C25+C32</f>
        <v>0</v>
      </c>
      <c r="D59" s="226">
        <f t="shared" ref="D59:F59" si="4">D25+D32</f>
        <v>0</v>
      </c>
      <c r="E59" s="226">
        <f t="shared" si="4"/>
        <v>0</v>
      </c>
      <c r="F59" s="226">
        <f t="shared" si="4"/>
        <v>0</v>
      </c>
      <c r="G59" s="147">
        <f t="shared" si="2"/>
        <v>0</v>
      </c>
    </row>
    <row r="60" spans="2:7" x14ac:dyDescent="0.2">
      <c r="B60" s="235" t="s">
        <v>74</v>
      </c>
      <c r="C60" s="224">
        <f>C21+C22+C30+C31+C39+C40</f>
        <v>0</v>
      </c>
      <c r="D60" s="224">
        <f t="shared" ref="D60:F60" si="5">D21+D22+D30+D31+D39+D40</f>
        <v>14</v>
      </c>
      <c r="E60" s="224">
        <f t="shared" si="5"/>
        <v>15</v>
      </c>
      <c r="F60" s="224">
        <f t="shared" si="5"/>
        <v>1</v>
      </c>
      <c r="G60" s="147">
        <f t="shared" si="2"/>
        <v>30</v>
      </c>
    </row>
    <row r="61" spans="2:7" x14ac:dyDescent="0.2">
      <c r="B61" s="235" t="s">
        <v>38</v>
      </c>
      <c r="C61" s="226">
        <f>C33</f>
        <v>2</v>
      </c>
      <c r="D61" s="226">
        <f t="shared" ref="D61:F61" si="6">D33</f>
        <v>10</v>
      </c>
      <c r="E61" s="226">
        <f t="shared" si="6"/>
        <v>10</v>
      </c>
      <c r="F61" s="226">
        <f t="shared" si="6"/>
        <v>2</v>
      </c>
      <c r="G61" s="147">
        <f t="shared" si="2"/>
        <v>24</v>
      </c>
    </row>
    <row r="62" spans="2:7" x14ac:dyDescent="0.2">
      <c r="B62" s="235" t="s">
        <v>73</v>
      </c>
      <c r="C62" s="224">
        <f>C34+C35+C36+C43+C44</f>
        <v>2</v>
      </c>
      <c r="D62" s="224">
        <f t="shared" ref="D62:F62" si="7">D34+D35+D36+D43+D44</f>
        <v>2</v>
      </c>
      <c r="E62" s="224">
        <f t="shared" si="7"/>
        <v>1</v>
      </c>
      <c r="F62" s="224">
        <f t="shared" si="7"/>
        <v>0</v>
      </c>
      <c r="G62" s="147">
        <f t="shared" si="2"/>
        <v>5</v>
      </c>
    </row>
    <row r="63" spans="2:7" x14ac:dyDescent="0.2">
      <c r="B63" s="235" t="s">
        <v>72</v>
      </c>
      <c r="C63" s="226">
        <f>C45+C46+C23+C24</f>
        <v>0</v>
      </c>
      <c r="D63" s="226">
        <f t="shared" ref="D63:F63" si="8">D45+D46+D23+D24</f>
        <v>1</v>
      </c>
      <c r="E63" s="226">
        <f t="shared" si="8"/>
        <v>0</v>
      </c>
      <c r="F63" s="226">
        <f t="shared" si="8"/>
        <v>0</v>
      </c>
      <c r="G63" s="147">
        <f t="shared" si="2"/>
        <v>1</v>
      </c>
    </row>
    <row r="64" spans="2:7" x14ac:dyDescent="0.2">
      <c r="B64" s="235" t="s">
        <v>71</v>
      </c>
      <c r="C64" s="224">
        <f>C48</f>
        <v>3</v>
      </c>
      <c r="D64" s="224">
        <f t="shared" ref="D64:F64" si="9">D48</f>
        <v>20</v>
      </c>
      <c r="E64" s="224">
        <f t="shared" si="9"/>
        <v>60</v>
      </c>
      <c r="F64" s="224">
        <f t="shared" si="9"/>
        <v>2</v>
      </c>
      <c r="G64" s="147">
        <f t="shared" si="2"/>
        <v>85</v>
      </c>
    </row>
    <row r="65" spans="2:7" x14ac:dyDescent="0.2">
      <c r="B65" s="235" t="s">
        <v>70</v>
      </c>
      <c r="C65" s="226">
        <f>C50</f>
        <v>1</v>
      </c>
      <c r="D65" s="226">
        <f t="shared" ref="D65:F65" si="10">D50</f>
        <v>2</v>
      </c>
      <c r="E65" s="226">
        <f t="shared" si="10"/>
        <v>4</v>
      </c>
      <c r="F65" s="226">
        <f t="shared" si="10"/>
        <v>0</v>
      </c>
      <c r="G65" s="147">
        <f t="shared" si="2"/>
        <v>7</v>
      </c>
    </row>
    <row r="66" spans="2:7" x14ac:dyDescent="0.2">
      <c r="B66" s="235" t="s">
        <v>69</v>
      </c>
      <c r="C66" s="224">
        <f>C47</f>
        <v>0</v>
      </c>
      <c r="D66" s="224">
        <f t="shared" ref="D66:F66" si="11">D47</f>
        <v>0</v>
      </c>
      <c r="E66" s="224">
        <f t="shared" si="11"/>
        <v>0</v>
      </c>
      <c r="F66" s="224">
        <f t="shared" si="11"/>
        <v>0</v>
      </c>
      <c r="G66" s="147">
        <f t="shared" si="2"/>
        <v>0</v>
      </c>
    </row>
    <row r="67" spans="2:7" x14ac:dyDescent="0.2">
      <c r="B67" s="236" t="s">
        <v>196</v>
      </c>
      <c r="C67" s="225">
        <f>SUM(C56:C66)</f>
        <v>8</v>
      </c>
      <c r="D67" s="225">
        <f t="shared" ref="D67:F67" si="12">SUM(D56:D66)</f>
        <v>61</v>
      </c>
      <c r="E67" s="225">
        <f t="shared" si="12"/>
        <v>102</v>
      </c>
      <c r="F67" s="225">
        <f t="shared" si="12"/>
        <v>5</v>
      </c>
      <c r="G67" s="147">
        <f t="shared" si="2"/>
        <v>176</v>
      </c>
    </row>
    <row r="71" spans="2:7" x14ac:dyDescent="0.2">
      <c r="B71" s="154" t="s">
        <v>197</v>
      </c>
      <c r="C71" s="44"/>
      <c r="D71" s="44"/>
      <c r="E71" s="44"/>
      <c r="F71" s="44"/>
      <c r="G71" s="44"/>
    </row>
    <row r="72" spans="2:7" x14ac:dyDescent="0.2">
      <c r="B72" s="44"/>
      <c r="C72" s="44"/>
      <c r="D72" s="44"/>
      <c r="E72" s="44"/>
      <c r="F72" s="44"/>
      <c r="G72" s="44"/>
    </row>
    <row r="73" spans="2:7" ht="48" x14ac:dyDescent="0.2">
      <c r="B73" s="44"/>
      <c r="C73" s="178" t="s">
        <v>20</v>
      </c>
      <c r="D73" s="178" t="s">
        <v>21</v>
      </c>
      <c r="E73" s="178" t="s">
        <v>22</v>
      </c>
      <c r="F73" s="232" t="s">
        <v>23</v>
      </c>
      <c r="G73" s="179" t="s">
        <v>165</v>
      </c>
    </row>
    <row r="74" spans="2:7" x14ac:dyDescent="0.2">
      <c r="B74" s="235" t="s">
        <v>38</v>
      </c>
      <c r="C74" s="181">
        <f>C61-C9/5</f>
        <v>-3.2</v>
      </c>
      <c r="D74" s="181">
        <f>D61-D9/5</f>
        <v>-29.6</v>
      </c>
      <c r="E74" s="181">
        <f>E61-E9/5</f>
        <v>-1</v>
      </c>
      <c r="F74" s="181">
        <f>F61-F9/5</f>
        <v>2</v>
      </c>
      <c r="G74" s="183">
        <f>G61-G9/5</f>
        <v>-31.799999999999997</v>
      </c>
    </row>
    <row r="75" spans="2:7" x14ac:dyDescent="0.2">
      <c r="B75" s="235" t="s">
        <v>75</v>
      </c>
      <c r="C75" s="181">
        <f>C59-C7/5</f>
        <v>-0.2</v>
      </c>
      <c r="D75" s="181">
        <f>D59-D7/5</f>
        <v>-0.2</v>
      </c>
      <c r="E75" s="181">
        <f>E59-E7/5</f>
        <v>0</v>
      </c>
      <c r="F75" s="181">
        <f>F59-F7/5</f>
        <v>0</v>
      </c>
      <c r="G75" s="183">
        <f>G59-G7/5</f>
        <v>-0.4</v>
      </c>
    </row>
    <row r="76" spans="2:7" x14ac:dyDescent="0.2">
      <c r="B76" s="235" t="s">
        <v>32</v>
      </c>
      <c r="C76" s="181">
        <f t="shared" ref="C76:F76" si="13">C57-C5/5</f>
        <v>-0.2</v>
      </c>
      <c r="D76" s="181">
        <f t="shared" si="13"/>
        <v>-5.6</v>
      </c>
      <c r="E76" s="181">
        <f t="shared" si="13"/>
        <v>-12.8</v>
      </c>
      <c r="F76" s="181">
        <f t="shared" si="13"/>
        <v>0</v>
      </c>
      <c r="G76" s="183">
        <f>G57-G5/5</f>
        <v>-18.600000000000001</v>
      </c>
    </row>
    <row r="77" spans="2:7" x14ac:dyDescent="0.2">
      <c r="B77" s="235" t="s">
        <v>69</v>
      </c>
      <c r="C77" s="181">
        <f>C66-C14/5</f>
        <v>0</v>
      </c>
      <c r="D77" s="181">
        <f>D66-D14/5</f>
        <v>-0.2</v>
      </c>
      <c r="E77" s="181">
        <f>E66-E14/5</f>
        <v>-0.2</v>
      </c>
      <c r="F77" s="181">
        <f>F66-F14/5</f>
        <v>0</v>
      </c>
      <c r="G77" s="183">
        <f>G66-G14/5</f>
        <v>-0.4</v>
      </c>
    </row>
    <row r="78" spans="2:7" x14ac:dyDescent="0.2">
      <c r="B78" s="235" t="s">
        <v>76</v>
      </c>
      <c r="C78" s="181">
        <f>C58-C6/5</f>
        <v>-0.4</v>
      </c>
      <c r="D78" s="181">
        <f>D58-D6/5</f>
        <v>-3.8</v>
      </c>
      <c r="E78" s="181">
        <f>E58-E6/5</f>
        <v>-3.8</v>
      </c>
      <c r="F78" s="181">
        <f>F58-F6/5</f>
        <v>0</v>
      </c>
      <c r="G78" s="183">
        <f>G58-G6/5</f>
        <v>-8</v>
      </c>
    </row>
    <row r="79" spans="2:7" x14ac:dyDescent="0.2">
      <c r="B79" s="235" t="s">
        <v>74</v>
      </c>
      <c r="C79" s="181">
        <f>C60-C8/5</f>
        <v>-7.6</v>
      </c>
      <c r="D79" s="181">
        <f>D60-D8/5</f>
        <v>-22.200000000000003</v>
      </c>
      <c r="E79" s="181">
        <f>E60-E8/5</f>
        <v>-49.400000000000006</v>
      </c>
      <c r="F79" s="181">
        <f>F60-F8/5</f>
        <v>1</v>
      </c>
      <c r="G79" s="183">
        <f>G60-G8/5</f>
        <v>-78.2</v>
      </c>
    </row>
    <row r="80" spans="2:7" x14ac:dyDescent="0.2">
      <c r="B80" s="235" t="s">
        <v>71</v>
      </c>
      <c r="C80" s="181">
        <f t="shared" ref="C80:G81" si="14">C64-C12/5</f>
        <v>-15.2</v>
      </c>
      <c r="D80" s="181">
        <f t="shared" si="14"/>
        <v>-20</v>
      </c>
      <c r="E80" s="181">
        <f t="shared" si="14"/>
        <v>-114.6</v>
      </c>
      <c r="F80" s="181">
        <f t="shared" si="14"/>
        <v>2</v>
      </c>
      <c r="G80" s="183">
        <f t="shared" si="14"/>
        <v>-147.80000000000001</v>
      </c>
    </row>
    <row r="81" spans="2:7" x14ac:dyDescent="0.2">
      <c r="B81" s="235" t="s">
        <v>70</v>
      </c>
      <c r="C81" s="181">
        <f t="shared" si="14"/>
        <v>-1.4</v>
      </c>
      <c r="D81" s="181">
        <f t="shared" si="14"/>
        <v>-0.39999999999999991</v>
      </c>
      <c r="E81" s="181">
        <f t="shared" si="14"/>
        <v>-7.8000000000000007</v>
      </c>
      <c r="F81" s="181">
        <f t="shared" si="14"/>
        <v>0</v>
      </c>
      <c r="G81" s="183">
        <f t="shared" si="14"/>
        <v>-9.6000000000000014</v>
      </c>
    </row>
    <row r="82" spans="2:7" x14ac:dyDescent="0.2">
      <c r="B82" s="235" t="s">
        <v>73</v>
      </c>
      <c r="C82" s="181">
        <f t="shared" ref="C82:G83" si="15">C62-C10/5</f>
        <v>-1.2000000000000002</v>
      </c>
      <c r="D82" s="181">
        <f t="shared" si="15"/>
        <v>0.39999999999999991</v>
      </c>
      <c r="E82" s="181">
        <f t="shared" si="15"/>
        <v>-2.6</v>
      </c>
      <c r="F82" s="181">
        <f t="shared" si="15"/>
        <v>0</v>
      </c>
      <c r="G82" s="183">
        <f t="shared" si="15"/>
        <v>-3.4000000000000004</v>
      </c>
    </row>
    <row r="83" spans="2:7" x14ac:dyDescent="0.2">
      <c r="B83" s="235" t="s">
        <v>72</v>
      </c>
      <c r="C83" s="181">
        <f t="shared" si="15"/>
        <v>0</v>
      </c>
      <c r="D83" s="181">
        <f t="shared" si="15"/>
        <v>1</v>
      </c>
      <c r="E83" s="181">
        <f t="shared" si="15"/>
        <v>-0.2</v>
      </c>
      <c r="F83" s="181">
        <f t="shared" si="15"/>
        <v>0</v>
      </c>
      <c r="G83" s="183">
        <f t="shared" si="15"/>
        <v>0.8</v>
      </c>
    </row>
    <row r="84" spans="2:7" x14ac:dyDescent="0.2">
      <c r="B84" s="235" t="s">
        <v>11</v>
      </c>
      <c r="C84" s="181">
        <f>C56-C4/5</f>
        <v>0</v>
      </c>
      <c r="D84" s="181">
        <f>D56-D4/5</f>
        <v>1</v>
      </c>
      <c r="E84" s="181">
        <f>E56-E4/5</f>
        <v>-2</v>
      </c>
      <c r="F84" s="181">
        <f>F56-F4/5</f>
        <v>0</v>
      </c>
      <c r="G84" s="183">
        <f>G56-G4/5</f>
        <v>-1</v>
      </c>
    </row>
    <row r="85" spans="2:7" x14ac:dyDescent="0.2">
      <c r="B85" s="236" t="s">
        <v>165</v>
      </c>
      <c r="C85" s="242">
        <f>C67-C15/5</f>
        <v>-29.4</v>
      </c>
      <c r="D85" s="242">
        <f>D67-D15/5</f>
        <v>-79.599999999999994</v>
      </c>
      <c r="E85" s="242">
        <f>E67-E15/5</f>
        <v>-194.39999999999998</v>
      </c>
      <c r="F85" s="243">
        <f>F67-F15/5</f>
        <v>5</v>
      </c>
      <c r="G85" s="162">
        <f>G67-G15/5</f>
        <v>-298.39999999999998</v>
      </c>
    </row>
  </sheetData>
  <conditionalFormatting sqref="C74:F84">
    <cfRule type="colorScale" priority="1">
      <colorScale>
        <cfvo type="min"/>
        <cfvo type="num" val="0"/>
        <cfvo type="max"/>
        <color rgb="FF5A8AC6"/>
        <color rgb="FFFCFCFF"/>
        <color rgb="FFF8696B"/>
      </colorScale>
    </cfRule>
  </conditionalFormatting>
  <pageMargins left="0.7" right="0.7"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37</vt:i4>
      </vt:variant>
      <vt:variant>
        <vt:lpstr>Plages nommées</vt:lpstr>
      </vt:variant>
      <vt:variant>
        <vt:i4>9</vt:i4>
      </vt:variant>
    </vt:vector>
  </HeadingPairs>
  <TitlesOfParts>
    <vt:vector size="46" baseType="lpstr">
      <vt:lpstr>baromètre page 7</vt:lpstr>
      <vt:lpstr>baromètre page 8</vt:lpstr>
      <vt:lpstr>baromètre page 9</vt:lpstr>
      <vt:lpstr>baromètre page 7_A</vt:lpstr>
      <vt:lpstr>baromètre page 8_A</vt:lpstr>
      <vt:lpstr>baromètre page 9_A</vt:lpstr>
      <vt:lpstr>baromètre page 7_E</vt:lpstr>
      <vt:lpstr>baromètre page 8_E</vt:lpstr>
      <vt:lpstr>baromètre page 9_E</vt:lpstr>
      <vt:lpstr>ATB_Date</vt:lpstr>
      <vt:lpstr>ATB_Cumul7j</vt:lpstr>
      <vt:lpstr>ATB_Sem</vt:lpstr>
      <vt:lpstr>T_Semaine_Milieu</vt:lpstr>
      <vt:lpstr>T_Semaine_Usagers</vt:lpstr>
      <vt:lpstr>Trafic_Cumul7j</vt:lpstr>
      <vt:lpstr>Activité</vt:lpstr>
      <vt:lpstr>Activité_Cumul7j</vt:lpstr>
      <vt:lpstr>Feuil7</vt:lpstr>
      <vt:lpstr>Feuil5</vt:lpstr>
      <vt:lpstr>Feuil2</vt:lpstr>
      <vt:lpstr>Synthèse_2020</vt:lpstr>
      <vt:lpstr>Synthèse_2015-2019</vt:lpstr>
      <vt:lpstr>Synthèse_2020_P_Conf</vt:lpstr>
      <vt:lpstr>Synthèse_2015-2019_P_Conf</vt:lpstr>
      <vt:lpstr>Synthèse_2015a2019_P_Conf</vt:lpstr>
      <vt:lpstr>Graphes_Repartit</vt:lpstr>
      <vt:lpstr>ATB_Heure</vt:lpstr>
      <vt:lpstr>Feuil2 (2)</vt:lpstr>
      <vt:lpstr>T_Age_Trajet</vt:lpstr>
      <vt:lpstr>T_Age_Heures</vt:lpstr>
      <vt:lpstr>T_Age_Mode</vt:lpstr>
      <vt:lpstr>T_Mode_Trajet</vt:lpstr>
      <vt:lpstr>T_Mode_Heures</vt:lpstr>
      <vt:lpstr>T_Trajet_Heures</vt:lpstr>
      <vt:lpstr>T_Heure_Milieu</vt:lpstr>
      <vt:lpstr>T_Age_Milieu</vt:lpstr>
      <vt:lpstr>T_Mode_Milieu</vt:lpstr>
      <vt:lpstr>'baromètre page 7'!Zone_d_impression</vt:lpstr>
      <vt:lpstr>'baromètre page 7_A'!Zone_d_impression</vt:lpstr>
      <vt:lpstr>'baromètre page 7_E'!Zone_d_impression</vt:lpstr>
      <vt:lpstr>'baromètre page 8'!Zone_d_impression</vt:lpstr>
      <vt:lpstr>'baromètre page 8_A'!Zone_d_impression</vt:lpstr>
      <vt:lpstr>'baromètre page 8_E'!Zone_d_impression</vt:lpstr>
      <vt:lpstr>'baromètre page 9'!Zone_d_impression</vt:lpstr>
      <vt:lpstr>'baromètre page 9_A'!Zone_d_impression</vt:lpstr>
      <vt:lpstr>'baromètre page 9_E'!Zone_d_impression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SALATHE MANUELLE</cp:lastModifiedBy>
  <cp:lastPrinted>2020-07-15T16:28:01Z</cp:lastPrinted>
  <dcterms:created xsi:type="dcterms:W3CDTF">2020-05-29T14:35:40Z</dcterms:created>
  <dcterms:modified xsi:type="dcterms:W3CDTF">2020-07-17T17:18:19Z</dcterms:modified>
</cp:coreProperties>
</file>