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PU\DSCR.O-0\Libre\Conjoncture\Barometres_projet et définitif\année 2020\06 - juin 2020\Confinement\"/>
    </mc:Choice>
  </mc:AlternateContent>
  <bookViews>
    <workbookView xWindow="0" yWindow="0" windowWidth="20340" windowHeight="8280"/>
  </bookViews>
  <sheets>
    <sheet name="baromètre page 9_E" sheetId="1" r:id="rId1"/>
  </sheets>
  <definedNames>
    <definedName name="_xlnm.Print_Area" localSheetId="0">'baromètre page 9_E'!$A$1:$AC$77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3" i="1" l="1"/>
  <c r="W73" i="1"/>
  <c r="AA73" i="1" s="1"/>
  <c r="O73" i="1"/>
  <c r="Q73" i="1" s="1"/>
  <c r="K73" i="1"/>
  <c r="I73" i="1"/>
  <c r="Y72" i="1"/>
  <c r="W72" i="1"/>
  <c r="AA72" i="1" s="1"/>
  <c r="O72" i="1"/>
  <c r="Q72" i="1" s="1"/>
  <c r="K72" i="1"/>
  <c r="I72" i="1"/>
  <c r="AA71" i="1"/>
  <c r="Y71" i="1"/>
  <c r="S71" i="1"/>
  <c r="Q71" i="1"/>
  <c r="K71" i="1"/>
  <c r="I71" i="1"/>
  <c r="AA70" i="1"/>
  <c r="Y70" i="1"/>
  <c r="S70" i="1"/>
  <c r="Q70" i="1"/>
  <c r="K70" i="1"/>
  <c r="I70" i="1"/>
  <c r="Y69" i="1"/>
  <c r="W69" i="1"/>
  <c r="AA69" i="1" s="1"/>
  <c r="O69" i="1"/>
  <c r="Q69" i="1" s="1"/>
  <c r="K69" i="1"/>
  <c r="I69" i="1"/>
  <c r="Y68" i="1"/>
  <c r="W68" i="1"/>
  <c r="AA68" i="1" s="1"/>
  <c r="O68" i="1"/>
  <c r="Q68" i="1" s="1"/>
  <c r="K68" i="1"/>
  <c r="I68" i="1"/>
  <c r="Y61" i="1"/>
  <c r="W61" i="1"/>
  <c r="AA61" i="1" s="1"/>
  <c r="O61" i="1"/>
  <c r="Q61" i="1" s="1"/>
  <c r="K61" i="1"/>
  <c r="I61" i="1"/>
  <c r="Y60" i="1"/>
  <c r="W60" i="1"/>
  <c r="AA60" i="1" s="1"/>
  <c r="O60" i="1"/>
  <c r="Q60" i="1" s="1"/>
  <c r="K60" i="1"/>
  <c r="I60" i="1"/>
  <c r="Y59" i="1"/>
  <c r="W59" i="1"/>
  <c r="AA59" i="1" s="1"/>
  <c r="O59" i="1"/>
  <c r="Q59" i="1" s="1"/>
  <c r="K59" i="1"/>
  <c r="I59" i="1"/>
  <c r="Y58" i="1"/>
  <c r="W58" i="1"/>
  <c r="AA58" i="1" s="1"/>
  <c r="O58" i="1"/>
  <c r="Q58" i="1" s="1"/>
  <c r="K58" i="1"/>
  <c r="I58" i="1"/>
  <c r="Y57" i="1"/>
  <c r="W57" i="1"/>
  <c r="AA57" i="1" s="1"/>
  <c r="O57" i="1"/>
  <c r="Q57" i="1" s="1"/>
  <c r="K57" i="1"/>
  <c r="I57" i="1"/>
  <c r="Y56" i="1"/>
  <c r="W56" i="1"/>
  <c r="AA56" i="1" s="1"/>
  <c r="O56" i="1"/>
  <c r="Q56" i="1" s="1"/>
  <c r="K56" i="1"/>
  <c r="I56" i="1"/>
  <c r="Y55" i="1"/>
  <c r="W55" i="1"/>
  <c r="AA55" i="1" s="1"/>
  <c r="O55" i="1"/>
  <c r="Q55" i="1" s="1"/>
  <c r="K55" i="1"/>
  <c r="I55" i="1"/>
  <c r="AA47" i="1"/>
  <c r="Z47" i="1"/>
  <c r="Y47" i="1"/>
  <c r="X47" i="1"/>
  <c r="W47" i="1"/>
  <c r="V47" i="1"/>
  <c r="U9" i="1" s="1"/>
  <c r="U47" i="1"/>
  <c r="T47" i="1"/>
  <c r="S47" i="1"/>
  <c r="R47" i="1"/>
  <c r="Q47" i="1"/>
  <c r="P47" i="1"/>
  <c r="O47" i="1"/>
  <c r="N47" i="1"/>
  <c r="M9" i="1" s="1"/>
  <c r="M47" i="1"/>
  <c r="L47" i="1"/>
  <c r="K47" i="1"/>
  <c r="J47" i="1"/>
  <c r="I47" i="1"/>
  <c r="H47" i="1"/>
  <c r="G47" i="1"/>
  <c r="F47" i="1"/>
  <c r="E47" i="1"/>
  <c r="D47" i="1"/>
  <c r="E9" i="1" s="1"/>
  <c r="C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W11" i="1"/>
  <c r="AA11" i="1" s="1"/>
  <c r="U11" i="1"/>
  <c r="Y11" i="1" s="1"/>
  <c r="O11" i="1"/>
  <c r="S11" i="1" s="1"/>
  <c r="M11" i="1"/>
  <c r="Q11" i="1" s="1"/>
  <c r="G11" i="1"/>
  <c r="K11" i="1" s="1"/>
  <c r="E11" i="1"/>
  <c r="I11" i="1" s="1"/>
  <c r="W10" i="1"/>
  <c r="AA10" i="1" s="1"/>
  <c r="U10" i="1"/>
  <c r="Y10" i="1" s="1"/>
  <c r="O10" i="1"/>
  <c r="S10" i="1" s="1"/>
  <c r="M10" i="1"/>
  <c r="Q10" i="1" s="1"/>
  <c r="G10" i="1"/>
  <c r="K10" i="1" s="1"/>
  <c r="E10" i="1"/>
  <c r="I10" i="1" s="1"/>
  <c r="W9" i="1"/>
  <c r="O9" i="1"/>
  <c r="G9" i="1"/>
  <c r="W8" i="1"/>
  <c r="AA8" i="1" s="1"/>
  <c r="U8" i="1"/>
  <c r="Y8" i="1" s="1"/>
  <c r="O8" i="1"/>
  <c r="S8" i="1" s="1"/>
  <c r="M8" i="1"/>
  <c r="Q8" i="1" s="1"/>
  <c r="G8" i="1"/>
  <c r="K8" i="1" s="1"/>
  <c r="E8" i="1"/>
  <c r="I8" i="1" s="1"/>
  <c r="I9" i="1" l="1"/>
  <c r="K9" i="1"/>
  <c r="Q9" i="1"/>
  <c r="S9" i="1"/>
  <c r="Y9" i="1"/>
  <c r="AA9" i="1"/>
  <c r="S55" i="1"/>
  <c r="S56" i="1"/>
  <c r="S57" i="1"/>
  <c r="S58" i="1"/>
  <c r="S59" i="1"/>
  <c r="S60" i="1"/>
  <c r="S61" i="1"/>
  <c r="S68" i="1"/>
  <c r="S69" i="1"/>
  <c r="S72" i="1"/>
  <c r="S73" i="1"/>
</calcChain>
</file>

<file path=xl/sharedStrings.xml><?xml version="1.0" encoding="utf-8"?>
<sst xmlns="http://schemas.openxmlformats.org/spreadsheetml/2006/main" count="73" uniqueCount="37">
  <si>
    <t>Cuadros estadísticos de la 2ª a la 26ª semana de 2020 (6 de enero al 28 de junio)</t>
  </si>
  <si>
    <r>
      <t>Para el año 2020, los datos brutos provisionales</t>
    </r>
    <r>
      <rPr>
        <i/>
        <sz val="11"/>
        <color rgb="FF000000"/>
        <rFont val="Arial"/>
        <family val="2"/>
      </rPr>
      <t>, SIN cálculo con un coeficiente se desplazaron a las cifras definitivas de 2019.</t>
    </r>
  </si>
  <si>
    <t>Antes de la contención - Semanas 2 a 11</t>
  </si>
  <si>
    <t>Durante la contención - Semanas 12 a 19</t>
  </si>
  <si>
    <t>Desconfinamiento - Semanas 20 a 25</t>
  </si>
  <si>
    <t>2015-2019</t>
  </si>
  <si>
    <t>Differencia</t>
  </si>
  <si>
    <t>Evolución</t>
  </si>
  <si>
    <t>Accidentes</t>
  </si>
  <si>
    <t>Víctimas</t>
  </si>
  <si>
    <t>Fallecidos</t>
  </si>
  <si>
    <t>Heridos</t>
  </si>
  <si>
    <t>Número de fallecidos</t>
  </si>
  <si>
    <t>Semanas</t>
  </si>
  <si>
    <t>Moyenne 2015-2019</t>
  </si>
  <si>
    <t>Número de accidentes</t>
  </si>
  <si>
    <t>Número de heridos</t>
  </si>
  <si>
    <t>Número de víctimas</t>
  </si>
  <si>
    <t>Fallecidos por categoría de usario</t>
  </si>
  <si>
    <t>Peatones</t>
  </si>
  <si>
    <t>Ciclistas</t>
  </si>
  <si>
    <t>Ciclomotoristas</t>
  </si>
  <si>
    <t>Motociclistas</t>
  </si>
  <si>
    <t>Turismos</t>
  </si>
  <si>
    <t>Camiones</t>
  </si>
  <si>
    <t>Otros</t>
  </si>
  <si>
    <t>Fallecidos por grupo de edad de los usuarios</t>
  </si>
  <si>
    <t>0-17 años</t>
  </si>
  <si>
    <t>18-24 años</t>
  </si>
  <si>
    <t>25-44 años</t>
  </si>
  <si>
    <t>45-64 años</t>
  </si>
  <si>
    <t>65-74 años</t>
  </si>
  <si>
    <t>75 años y más</t>
  </si>
  <si>
    <t>Fuente: ONISR - datos definitivos etiquetados hasta 2019, datos provisionales 2020 al 7 de julio</t>
  </si>
  <si>
    <t>Francia continental  -  Página 9/11</t>
  </si>
  <si>
    <t>Observatorio Francés de Seguridad Vial (ONISR) - Ministère de l'intérieur - Place Beauvau 75800 Paris cedex 08
tél. : 01 86 21 59 02 - courriel : onisr-dscr@interieur.gouv.fr</t>
  </si>
  <si>
    <r>
      <t>site Web :</t>
    </r>
    <r>
      <rPr>
        <b/>
        <sz val="9"/>
        <color indexed="55"/>
        <rFont val="Arial"/>
        <family val="2"/>
      </rPr>
      <t xml:space="preserve"> </t>
    </r>
    <r>
      <rPr>
        <b/>
        <sz val="9"/>
        <color indexed="20"/>
        <rFont val="Arial"/>
        <family val="2"/>
      </rPr>
      <t>http://www.onisr.securite-routiere.gouv.fr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</si>
</sst>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0.0%;\-0.0%"/>
    <numFmt numFmtId="165" formatCode="mmm\-yyyy"/>
    <numFmt numFmtId="166" formatCode="\+0.0%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i/>
      <u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b/>
      <sz val="9"/>
      <color indexed="2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indexed="64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/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2" applyFont="1" applyAlignment="1">
      <alignment horizontal="center" vertical="center" readingOrder="1"/>
    </xf>
    <xf numFmtId="0" fontId="3" fillId="0" borderId="0" xfId="3" applyFont="1" applyBorder="1"/>
    <xf numFmtId="0" fontId="2" fillId="0" borderId="0" xfId="2" applyFont="1" applyAlignment="1">
      <alignment horizontal="center" vertical="center" readingOrder="1"/>
    </xf>
    <xf numFmtId="0" fontId="4" fillId="0" borderId="0" xfId="2" applyFont="1" applyAlignment="1">
      <alignment horizontal="left" vertical="center" readingOrder="1"/>
    </xf>
    <xf numFmtId="2" fontId="3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6" fillId="0" borderId="0" xfId="2" applyFont="1" applyAlignment="1">
      <alignment horizontal="center" vertical="center" readingOrder="1"/>
    </xf>
    <xf numFmtId="0" fontId="6" fillId="0" borderId="1" xfId="2" applyFont="1" applyBorder="1" applyAlignment="1">
      <alignment horizontal="center" vertical="center" readingOrder="1"/>
    </xf>
    <xf numFmtId="0" fontId="6" fillId="0" borderId="2" xfId="2" applyFont="1" applyBorder="1" applyAlignment="1">
      <alignment vertical="center" readingOrder="1"/>
    </xf>
    <xf numFmtId="0" fontId="6" fillId="0" borderId="3" xfId="2" applyFont="1" applyBorder="1" applyAlignment="1">
      <alignment vertical="center" readingOrder="1"/>
    </xf>
    <xf numFmtId="0" fontId="6" fillId="0" borderId="4" xfId="2" applyFont="1" applyBorder="1" applyAlignment="1">
      <alignment vertical="center" readingOrder="1"/>
    </xf>
    <xf numFmtId="49" fontId="3" fillId="0" borderId="0" xfId="3" applyNumberFormat="1" applyFont="1" applyBorder="1"/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1" fontId="3" fillId="0" borderId="7" xfId="3" applyNumberFormat="1" applyFont="1" applyFill="1" applyBorder="1" applyAlignment="1">
      <alignment horizontal="center" vertical="center"/>
    </xf>
    <xf numFmtId="1" fontId="3" fillId="0" borderId="8" xfId="3" applyNumberFormat="1" applyFont="1" applyFill="1" applyBorder="1" applyAlignment="1">
      <alignment horizontal="center" vertical="center"/>
    </xf>
    <xf numFmtId="2" fontId="3" fillId="0" borderId="8" xfId="3" applyNumberFormat="1" applyFont="1" applyFill="1" applyBorder="1" applyAlignment="1">
      <alignment horizontal="center" vertical="center"/>
    </xf>
    <xf numFmtId="2" fontId="3" fillId="0" borderId="9" xfId="3" applyNumberFormat="1" applyFont="1" applyFill="1" applyBorder="1" applyAlignment="1">
      <alignment horizontal="center" vertical="center"/>
    </xf>
    <xf numFmtId="1" fontId="3" fillId="0" borderId="10" xfId="3" applyNumberFormat="1" applyFont="1" applyFill="1" applyBorder="1" applyAlignment="1">
      <alignment horizontal="center" vertical="center"/>
    </xf>
    <xf numFmtId="1" fontId="3" fillId="0" borderId="11" xfId="3" applyNumberFormat="1" applyFont="1" applyFill="1" applyBorder="1" applyAlignment="1">
      <alignment horizontal="center" vertical="center"/>
    </xf>
    <xf numFmtId="2" fontId="3" fillId="0" borderId="11" xfId="3" applyNumberFormat="1" applyFont="1" applyFill="1" applyBorder="1" applyAlignment="1">
      <alignment horizontal="center" vertical="center"/>
    </xf>
    <xf numFmtId="2" fontId="3" fillId="0" borderId="12" xfId="3" applyNumberFormat="1" applyFont="1" applyFill="1" applyBorder="1" applyAlignment="1">
      <alignment horizontal="center" vertical="center"/>
    </xf>
    <xf numFmtId="2" fontId="3" fillId="2" borderId="13" xfId="3" applyNumberFormat="1" applyFont="1" applyFill="1" applyBorder="1" applyAlignment="1">
      <alignment horizontal="left"/>
    </xf>
    <xf numFmtId="2" fontId="3" fillId="2" borderId="14" xfId="3" applyNumberFormat="1" applyFont="1" applyFill="1" applyBorder="1" applyAlignment="1">
      <alignment horizontal="left"/>
    </xf>
    <xf numFmtId="2" fontId="3" fillId="2" borderId="15" xfId="3" applyNumberFormat="1" applyFont="1" applyFill="1" applyBorder="1" applyAlignment="1">
      <alignment horizontal="left"/>
    </xf>
    <xf numFmtId="3" fontId="3" fillId="2" borderId="16" xfId="3" applyNumberFormat="1" applyFont="1" applyFill="1" applyBorder="1" applyAlignment="1">
      <alignment horizontal="right" indent="1"/>
    </xf>
    <xf numFmtId="3" fontId="3" fillId="2" borderId="17" xfId="3" applyNumberFormat="1" applyFont="1" applyFill="1" applyBorder="1" applyAlignment="1">
      <alignment horizontal="right" indent="1"/>
    </xf>
    <xf numFmtId="164" fontId="3" fillId="2" borderId="17" xfId="1" applyNumberFormat="1" applyFont="1" applyFill="1" applyBorder="1" applyAlignment="1">
      <alignment horizontal="right" indent="1"/>
    </xf>
    <xf numFmtId="164" fontId="3" fillId="2" borderId="18" xfId="1" applyNumberFormat="1" applyFont="1" applyFill="1" applyBorder="1" applyAlignment="1">
      <alignment horizontal="right" indent="1"/>
    </xf>
    <xf numFmtId="164" fontId="3" fillId="2" borderId="19" xfId="1" applyNumberFormat="1" applyFont="1" applyFill="1" applyBorder="1" applyAlignment="1">
      <alignment horizontal="right" indent="1"/>
    </xf>
    <xf numFmtId="2" fontId="3" fillId="0" borderId="20" xfId="3" applyNumberFormat="1" applyFont="1" applyFill="1" applyBorder="1" applyAlignment="1">
      <alignment horizontal="left"/>
    </xf>
    <xf numFmtId="2" fontId="3" fillId="0" borderId="0" xfId="3" applyNumberFormat="1" applyFont="1" applyFill="1" applyBorder="1" applyAlignment="1">
      <alignment horizontal="left"/>
    </xf>
    <xf numFmtId="2" fontId="3" fillId="0" borderId="1" xfId="3" applyNumberFormat="1" applyFont="1" applyFill="1" applyBorder="1" applyAlignment="1">
      <alignment horizontal="left"/>
    </xf>
    <xf numFmtId="3" fontId="3" fillId="0" borderId="21" xfId="3" applyNumberFormat="1" applyFont="1" applyFill="1" applyBorder="1" applyAlignment="1">
      <alignment horizontal="right" indent="1"/>
    </xf>
    <xf numFmtId="3" fontId="3" fillId="0" borderId="22" xfId="3" applyNumberFormat="1" applyFont="1" applyFill="1" applyBorder="1" applyAlignment="1">
      <alignment horizontal="right" indent="1"/>
    </xf>
    <xf numFmtId="164" fontId="3" fillId="0" borderId="22" xfId="1" applyNumberFormat="1" applyFont="1" applyFill="1" applyBorder="1" applyAlignment="1">
      <alignment horizontal="right" indent="1"/>
    </xf>
    <xf numFmtId="164" fontId="3" fillId="0" borderId="23" xfId="1" applyNumberFormat="1" applyFont="1" applyFill="1" applyBorder="1" applyAlignment="1">
      <alignment horizontal="right" indent="1"/>
    </xf>
    <xf numFmtId="164" fontId="3" fillId="0" borderId="24" xfId="1" applyNumberFormat="1" applyFont="1" applyFill="1" applyBorder="1" applyAlignment="1">
      <alignment horizontal="right" indent="1"/>
    </xf>
    <xf numFmtId="2" fontId="3" fillId="2" borderId="20" xfId="3" applyNumberFormat="1" applyFont="1" applyFill="1" applyBorder="1" applyAlignment="1">
      <alignment horizontal="left"/>
    </xf>
    <xf numFmtId="2" fontId="3" fillId="2" borderId="0" xfId="3" applyNumberFormat="1" applyFont="1" applyFill="1" applyBorder="1" applyAlignment="1">
      <alignment horizontal="left"/>
    </xf>
    <xf numFmtId="2" fontId="3" fillId="2" borderId="1" xfId="3" applyNumberFormat="1" applyFont="1" applyFill="1" applyBorder="1" applyAlignment="1">
      <alignment horizontal="left"/>
    </xf>
    <xf numFmtId="3" fontId="3" fillId="2" borderId="21" xfId="3" applyNumberFormat="1" applyFont="1" applyFill="1" applyBorder="1" applyAlignment="1">
      <alignment horizontal="right" indent="1"/>
    </xf>
    <xf numFmtId="3" fontId="3" fillId="2" borderId="22" xfId="3" applyNumberFormat="1" applyFont="1" applyFill="1" applyBorder="1" applyAlignment="1">
      <alignment horizontal="right" indent="1"/>
    </xf>
    <xf numFmtId="164" fontId="3" fillId="2" borderId="22" xfId="1" applyNumberFormat="1" applyFont="1" applyFill="1" applyBorder="1" applyAlignment="1">
      <alignment horizontal="right" indent="1"/>
    </xf>
    <xf numFmtId="164" fontId="3" fillId="2" borderId="23" xfId="1" applyNumberFormat="1" applyFont="1" applyFill="1" applyBorder="1" applyAlignment="1">
      <alignment horizontal="right" indent="1"/>
    </xf>
    <xf numFmtId="164" fontId="3" fillId="2" borderId="24" xfId="1" applyNumberFormat="1" applyFont="1" applyFill="1" applyBorder="1" applyAlignment="1">
      <alignment horizontal="right" indent="1"/>
    </xf>
    <xf numFmtId="0" fontId="3" fillId="0" borderId="0" xfId="3" applyFont="1" applyBorder="1" applyAlignment="1">
      <alignment horizontal="center"/>
    </xf>
    <xf numFmtId="2" fontId="3" fillId="0" borderId="25" xfId="3" applyNumberFormat="1" applyFont="1" applyFill="1" applyBorder="1" applyAlignment="1">
      <alignment horizontal="left"/>
    </xf>
    <xf numFmtId="2" fontId="3" fillId="0" borderId="5" xfId="3" applyNumberFormat="1" applyFont="1" applyFill="1" applyBorder="1" applyAlignment="1">
      <alignment horizontal="left"/>
    </xf>
    <xf numFmtId="2" fontId="3" fillId="0" borderId="6" xfId="3" applyNumberFormat="1" applyFont="1" applyFill="1" applyBorder="1" applyAlignment="1">
      <alignment horizontal="left"/>
    </xf>
    <xf numFmtId="3" fontId="3" fillId="0" borderId="26" xfId="3" applyNumberFormat="1" applyFont="1" applyFill="1" applyBorder="1" applyAlignment="1">
      <alignment horizontal="right" indent="1"/>
    </xf>
    <xf numFmtId="3" fontId="3" fillId="0" borderId="27" xfId="3" applyNumberFormat="1" applyFont="1" applyFill="1" applyBorder="1" applyAlignment="1">
      <alignment horizontal="right" indent="1"/>
    </xf>
    <xf numFmtId="164" fontId="3" fillId="0" borderId="27" xfId="1" applyNumberFormat="1" applyFont="1" applyFill="1" applyBorder="1" applyAlignment="1">
      <alignment horizontal="right" indent="1"/>
    </xf>
    <xf numFmtId="164" fontId="3" fillId="0" borderId="28" xfId="1" applyNumberFormat="1" applyFont="1" applyFill="1" applyBorder="1" applyAlignment="1">
      <alignment horizontal="right" indent="1"/>
    </xf>
    <xf numFmtId="164" fontId="3" fillId="0" borderId="29" xfId="1" applyNumberFormat="1" applyFont="1" applyFill="1" applyBorder="1" applyAlignment="1">
      <alignment horizontal="right" indent="1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3" fillId="3" borderId="0" xfId="3" applyFont="1" applyFill="1" applyBorder="1"/>
    <xf numFmtId="0" fontId="7" fillId="3" borderId="0" xfId="3" applyFont="1" applyFill="1" applyBorder="1"/>
    <xf numFmtId="0" fontId="3" fillId="0" borderId="0" xfId="3" applyFont="1" applyFill="1" applyBorder="1" applyAlignment="1">
      <alignment vertical="center"/>
    </xf>
    <xf numFmtId="2" fontId="6" fillId="0" borderId="2" xfId="3" applyNumberFormat="1" applyFont="1" applyFill="1" applyBorder="1" applyAlignment="1">
      <alignment horizontal="center" vertical="center"/>
    </xf>
    <xf numFmtId="2" fontId="6" fillId="0" borderId="3" xfId="3" applyNumberFormat="1" applyFont="1" applyFill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1" fontId="6" fillId="2" borderId="30" xfId="3" applyNumberFormat="1" applyFont="1" applyFill="1" applyBorder="1" applyAlignment="1">
      <alignment horizontal="center" vertical="center"/>
    </xf>
    <xf numFmtId="1" fontId="6" fillId="0" borderId="31" xfId="3" applyNumberFormat="1" applyFont="1" applyFill="1" applyBorder="1" applyAlignment="1">
      <alignment horizontal="center" vertical="center"/>
    </xf>
    <xf numFmtId="1" fontId="6" fillId="2" borderId="31" xfId="3" applyNumberFormat="1" applyFont="1" applyFill="1" applyBorder="1" applyAlignment="1">
      <alignment horizontal="center" vertical="center"/>
    </xf>
    <xf numFmtId="1" fontId="6" fillId="0" borderId="31" xfId="3" applyNumberFormat="1" applyFont="1" applyFill="1" applyBorder="1" applyAlignment="1">
      <alignment horizontal="center"/>
    </xf>
    <xf numFmtId="1" fontId="6" fillId="2" borderId="32" xfId="3" applyNumberFormat="1" applyFont="1" applyFill="1" applyBorder="1" applyAlignment="1">
      <alignment horizontal="center"/>
    </xf>
    <xf numFmtId="10" fontId="3" fillId="0" borderId="0" xfId="4" applyNumberFormat="1" applyFont="1" applyBorder="1" applyAlignment="1">
      <alignment horizontal="left"/>
    </xf>
    <xf numFmtId="9" fontId="3" fillId="0" borderId="0" xfId="4" applyFont="1" applyAlignment="1">
      <alignment horizontal="left"/>
    </xf>
    <xf numFmtId="0" fontId="6" fillId="0" borderId="0" xfId="3" applyFont="1" applyAlignment="1">
      <alignment horizontal="left" vertical="center" wrapText="1"/>
    </xf>
    <xf numFmtId="165" fontId="3" fillId="0" borderId="0" xfId="3" applyNumberFormat="1" applyFont="1" applyAlignment="1">
      <alignment vertical="center" wrapText="1"/>
    </xf>
    <xf numFmtId="0" fontId="3" fillId="0" borderId="0" xfId="3" applyFont="1"/>
    <xf numFmtId="0" fontId="3" fillId="3" borderId="33" xfId="3" applyFont="1" applyFill="1" applyBorder="1" applyAlignment="1">
      <alignment horizontal="center" wrapText="1"/>
    </xf>
    <xf numFmtId="1" fontId="3" fillId="2" borderId="34" xfId="3" applyNumberFormat="1" applyFont="1" applyFill="1" applyBorder="1" applyAlignment="1">
      <alignment horizontal="center" vertical="center"/>
    </xf>
    <xf numFmtId="1" fontId="3" fillId="0" borderId="34" xfId="3" applyNumberFormat="1" applyFont="1" applyFill="1" applyBorder="1" applyAlignment="1">
      <alignment horizontal="center" vertical="center"/>
    </xf>
    <xf numFmtId="1" fontId="3" fillId="2" borderId="35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left"/>
    </xf>
    <xf numFmtId="3" fontId="3" fillId="0" borderId="0" xfId="3" applyNumberFormat="1" applyFont="1" applyAlignment="1">
      <alignment horizontal="left"/>
    </xf>
    <xf numFmtId="3" fontId="3" fillId="0" borderId="0" xfId="3" applyNumberFormat="1" applyFont="1"/>
    <xf numFmtId="166" fontId="3" fillId="0" borderId="0" xfId="4" applyNumberFormat="1" applyFont="1"/>
    <xf numFmtId="0" fontId="3" fillId="0" borderId="36" xfId="3" applyFont="1" applyBorder="1" applyAlignment="1">
      <alignment horizontal="center"/>
    </xf>
    <xf numFmtId="0" fontId="3" fillId="2" borderId="37" xfId="3" applyFont="1" applyFill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2" borderId="38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left"/>
    </xf>
    <xf numFmtId="167" fontId="3" fillId="0" borderId="0" xfId="4" applyNumberFormat="1" applyFont="1"/>
    <xf numFmtId="0" fontId="3" fillId="0" borderId="39" xfId="3" applyFont="1" applyBorder="1" applyAlignment="1">
      <alignment horizontal="center"/>
    </xf>
    <xf numFmtId="1" fontId="3" fillId="2" borderId="40" xfId="3" applyNumberFormat="1" applyFont="1" applyFill="1" applyBorder="1" applyAlignment="1">
      <alignment horizontal="center" vertical="center"/>
    </xf>
    <xf numFmtId="1" fontId="3" fillId="0" borderId="40" xfId="3" applyNumberFormat="1" applyFont="1" applyFill="1" applyBorder="1" applyAlignment="1">
      <alignment horizontal="center" vertical="center"/>
    </xf>
    <xf numFmtId="1" fontId="3" fillId="2" borderId="41" xfId="3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top" wrapText="1"/>
    </xf>
    <xf numFmtId="9" fontId="3" fillId="3" borderId="0" xfId="4" applyFont="1" applyFill="1" applyBorder="1" applyAlignment="1">
      <alignment horizontal="left"/>
    </xf>
    <xf numFmtId="9" fontId="3" fillId="0" borderId="0" xfId="4" applyFont="1" applyBorder="1" applyAlignment="1">
      <alignment horizontal="left"/>
    </xf>
    <xf numFmtId="0" fontId="3" fillId="3" borderId="33" xfId="3" applyFont="1" applyFill="1" applyBorder="1" applyAlignment="1">
      <alignment horizontal="center" vertical="center" wrapText="1"/>
    </xf>
    <xf numFmtId="0" fontId="6" fillId="0" borderId="0" xfId="3" applyFont="1" applyAlignment="1">
      <alignment vertical="top"/>
    </xf>
    <xf numFmtId="0" fontId="3" fillId="0" borderId="0" xfId="3" applyFont="1" applyAlignment="1">
      <alignment vertical="top"/>
    </xf>
    <xf numFmtId="2" fontId="6" fillId="0" borderId="0" xfId="3" applyNumberFormat="1" applyFont="1" applyFill="1" applyBorder="1" applyAlignment="1">
      <alignment vertical="center"/>
    </xf>
    <xf numFmtId="0" fontId="3" fillId="2" borderId="37" xfId="3" applyFont="1" applyFill="1" applyBorder="1" applyAlignment="1">
      <alignment horizontal="center"/>
    </xf>
    <xf numFmtId="0" fontId="3" fillId="0" borderId="37" xfId="3" applyFont="1" applyBorder="1" applyAlignment="1">
      <alignment horizontal="center"/>
    </xf>
    <xf numFmtId="0" fontId="3" fillId="2" borderId="38" xfId="3" applyFont="1" applyFill="1" applyBorder="1" applyAlignment="1">
      <alignment horizontal="center"/>
    </xf>
    <xf numFmtId="1" fontId="3" fillId="2" borderId="40" xfId="3" applyNumberFormat="1" applyFont="1" applyFill="1" applyBorder="1" applyAlignment="1">
      <alignment horizontal="center"/>
    </xf>
    <xf numFmtId="1" fontId="3" fillId="0" borderId="40" xfId="3" applyNumberFormat="1" applyFont="1" applyFill="1" applyBorder="1" applyAlignment="1">
      <alignment horizontal="center"/>
    </xf>
    <xf numFmtId="1" fontId="3" fillId="2" borderId="41" xfId="3" applyNumberFormat="1" applyFont="1" applyFill="1" applyBorder="1" applyAlignment="1">
      <alignment horizont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vertical="top"/>
    </xf>
    <xf numFmtId="0" fontId="8" fillId="0" borderId="0" xfId="3" quotePrefix="1" applyFont="1" applyFill="1" applyBorder="1" applyAlignment="1">
      <alignment horizontal="left"/>
    </xf>
    <xf numFmtId="2" fontId="3" fillId="2" borderId="13" xfId="3" applyNumberFormat="1" applyFont="1" applyFill="1" applyBorder="1" applyAlignment="1"/>
    <xf numFmtId="2" fontId="3" fillId="2" borderId="14" xfId="3" applyNumberFormat="1" applyFont="1" applyFill="1" applyBorder="1" applyAlignment="1"/>
    <xf numFmtId="2" fontId="3" fillId="2" borderId="15" xfId="3" applyNumberFormat="1" applyFont="1" applyFill="1" applyBorder="1" applyAlignment="1"/>
    <xf numFmtId="2" fontId="3" fillId="0" borderId="20" xfId="3" applyNumberFormat="1" applyFont="1" applyFill="1" applyBorder="1" applyAlignment="1"/>
    <xf numFmtId="2" fontId="3" fillId="0" borderId="0" xfId="3" applyNumberFormat="1" applyFont="1" applyFill="1" applyBorder="1" applyAlignment="1"/>
    <xf numFmtId="2" fontId="3" fillId="0" borderId="1" xfId="3" applyNumberFormat="1" applyFont="1" applyFill="1" applyBorder="1" applyAlignment="1"/>
    <xf numFmtId="2" fontId="3" fillId="2" borderId="20" xfId="3" applyNumberFormat="1" applyFont="1" applyFill="1" applyBorder="1" applyAlignment="1"/>
    <xf numFmtId="2" fontId="3" fillId="2" borderId="0" xfId="3" applyNumberFormat="1" applyFont="1" applyFill="1" applyBorder="1" applyAlignment="1"/>
    <xf numFmtId="2" fontId="3" fillId="2" borderId="1" xfId="3" applyNumberFormat="1" applyFont="1" applyFill="1" applyBorder="1" applyAlignment="1"/>
    <xf numFmtId="3" fontId="3" fillId="0" borderId="42" xfId="3" applyNumberFormat="1" applyFont="1" applyFill="1" applyBorder="1" applyAlignment="1">
      <alignment horizontal="right" indent="1"/>
    </xf>
    <xf numFmtId="3" fontId="3" fillId="0" borderId="43" xfId="3" applyNumberFormat="1" applyFont="1" applyFill="1" applyBorder="1" applyAlignment="1">
      <alignment horizontal="right" indent="1"/>
    </xf>
    <xf numFmtId="164" fontId="3" fillId="0" borderId="43" xfId="1" applyNumberFormat="1" applyFont="1" applyFill="1" applyBorder="1" applyAlignment="1">
      <alignment horizontal="right" indent="1"/>
    </xf>
    <xf numFmtId="164" fontId="3" fillId="0" borderId="44" xfId="1" applyNumberFormat="1" applyFont="1" applyFill="1" applyBorder="1" applyAlignment="1">
      <alignment horizontal="right" indent="1"/>
    </xf>
    <xf numFmtId="164" fontId="3" fillId="0" borderId="45" xfId="1" applyNumberFormat="1" applyFont="1" applyFill="1" applyBorder="1" applyAlignment="1">
      <alignment horizontal="right" indent="1"/>
    </xf>
    <xf numFmtId="3" fontId="3" fillId="2" borderId="46" xfId="3" applyNumberFormat="1" applyFont="1" applyFill="1" applyBorder="1" applyAlignment="1">
      <alignment horizontal="right" indent="1"/>
    </xf>
    <xf numFmtId="3" fontId="3" fillId="2" borderId="47" xfId="3" applyNumberFormat="1" applyFont="1" applyFill="1" applyBorder="1" applyAlignment="1">
      <alignment horizontal="right" indent="1"/>
    </xf>
    <xf numFmtId="164" fontId="3" fillId="2" borderId="47" xfId="1" applyNumberFormat="1" applyFont="1" applyFill="1" applyBorder="1" applyAlignment="1">
      <alignment horizontal="right" indent="1"/>
    </xf>
    <xf numFmtId="164" fontId="3" fillId="2" borderId="48" xfId="1" applyNumberFormat="1" applyFont="1" applyFill="1" applyBorder="1" applyAlignment="1">
      <alignment horizontal="right" indent="1"/>
    </xf>
    <xf numFmtId="164" fontId="3" fillId="2" borderId="49" xfId="1" applyNumberFormat="1" applyFont="1" applyFill="1" applyBorder="1" applyAlignment="1">
      <alignment horizontal="right" indent="1"/>
    </xf>
    <xf numFmtId="2" fontId="3" fillId="2" borderId="25" xfId="3" applyNumberFormat="1" applyFont="1" applyFill="1" applyBorder="1" applyAlignment="1"/>
    <xf numFmtId="2" fontId="3" fillId="2" borderId="5" xfId="3" applyNumberFormat="1" applyFont="1" applyFill="1" applyBorder="1" applyAlignment="1"/>
    <xf numFmtId="2" fontId="3" fillId="2" borderId="6" xfId="3" applyNumberFormat="1" applyFont="1" applyFill="1" applyBorder="1" applyAlignment="1"/>
    <xf numFmtId="3" fontId="3" fillId="2" borderId="26" xfId="3" applyNumberFormat="1" applyFont="1" applyFill="1" applyBorder="1" applyAlignment="1">
      <alignment horizontal="right" indent="1"/>
    </xf>
    <xf numFmtId="3" fontId="3" fillId="2" borderId="27" xfId="3" applyNumberFormat="1" applyFont="1" applyFill="1" applyBorder="1" applyAlignment="1">
      <alignment horizontal="right" indent="1"/>
    </xf>
    <xf numFmtId="164" fontId="3" fillId="2" borderId="27" xfId="1" applyNumberFormat="1" applyFont="1" applyFill="1" applyBorder="1" applyAlignment="1">
      <alignment horizontal="right" indent="1"/>
    </xf>
    <xf numFmtId="164" fontId="3" fillId="2" borderId="28" xfId="1" applyNumberFormat="1" applyFont="1" applyFill="1" applyBorder="1" applyAlignment="1">
      <alignment horizontal="right" indent="1"/>
    </xf>
    <xf numFmtId="164" fontId="3" fillId="2" borderId="29" xfId="1" applyNumberFormat="1" applyFont="1" applyFill="1" applyBorder="1" applyAlignment="1">
      <alignment horizontal="right" indent="1"/>
    </xf>
    <xf numFmtId="0" fontId="3" fillId="0" borderId="0" xfId="3" applyFont="1" applyFill="1" applyAlignment="1">
      <alignment vertical="center" wrapText="1"/>
    </xf>
    <xf numFmtId="0" fontId="3" fillId="0" borderId="0" xfId="3" applyFont="1" applyBorder="1" applyAlignment="1">
      <alignment vertical="top"/>
    </xf>
    <xf numFmtId="0" fontId="3" fillId="0" borderId="0" xfId="3" applyFont="1" applyFill="1" applyBorder="1" applyAlignment="1" applyProtection="1">
      <alignment horizontal="right" vertical="top" wrapText="1"/>
      <protection hidden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3" fillId="3" borderId="0" xfId="3" applyFont="1" applyFill="1"/>
    <xf numFmtId="0" fontId="3" fillId="3" borderId="0" xfId="3" applyFont="1" applyFill="1" applyAlignment="1" applyProtection="1">
      <alignment horizontal="center" vertical="center" wrapText="1"/>
      <protection hidden="1"/>
    </xf>
    <xf numFmtId="3" fontId="3" fillId="0" borderId="50" xfId="3" applyNumberFormat="1" applyFont="1" applyFill="1" applyBorder="1" applyAlignment="1">
      <alignment horizontal="right" indent="1"/>
    </xf>
    <xf numFmtId="3" fontId="3" fillId="0" borderId="51" xfId="3" applyNumberFormat="1" applyFont="1" applyFill="1" applyBorder="1" applyAlignment="1">
      <alignment horizontal="right" indent="1"/>
    </xf>
    <xf numFmtId="164" fontId="3" fillId="0" borderId="51" xfId="1" applyNumberFormat="1" applyFont="1" applyFill="1" applyBorder="1" applyAlignment="1">
      <alignment horizontal="right" indent="1"/>
    </xf>
    <xf numFmtId="164" fontId="3" fillId="0" borderId="52" xfId="1" applyNumberFormat="1" applyFont="1" applyFill="1" applyBorder="1" applyAlignment="1">
      <alignment horizontal="right" indent="1"/>
    </xf>
    <xf numFmtId="3" fontId="3" fillId="0" borderId="52" xfId="3" applyNumberFormat="1" applyFont="1" applyFill="1" applyBorder="1" applyAlignment="1">
      <alignment horizontal="right" indent="1"/>
    </xf>
    <xf numFmtId="3" fontId="3" fillId="0" borderId="53" xfId="3" applyNumberFormat="1" applyFont="1" applyFill="1" applyBorder="1" applyAlignment="1">
      <alignment horizontal="right" indent="1"/>
    </xf>
    <xf numFmtId="164" fontId="3" fillId="0" borderId="6" xfId="1" applyNumberFormat="1" applyFont="1" applyFill="1" applyBorder="1" applyAlignment="1">
      <alignment horizontal="right" indent="1"/>
    </xf>
    <xf numFmtId="164" fontId="3" fillId="0" borderId="54" xfId="1" applyNumberFormat="1" applyFont="1" applyFill="1" applyBorder="1" applyAlignment="1">
      <alignment horizontal="right" indent="1"/>
    </xf>
    <xf numFmtId="2" fontId="9" fillId="0" borderId="55" xfId="3" applyNumberFormat="1" applyFont="1" applyFill="1" applyBorder="1" applyAlignment="1">
      <alignment horizontal="left"/>
    </xf>
    <xf numFmtId="0" fontId="3" fillId="0" borderId="55" xfId="3" applyFont="1" applyBorder="1" applyAlignment="1">
      <alignment horizontal="center"/>
    </xf>
    <xf numFmtId="0" fontId="3" fillId="0" borderId="55" xfId="3" applyFont="1" applyBorder="1"/>
    <xf numFmtId="0" fontId="3" fillId="0" borderId="55" xfId="3" applyFont="1" applyFill="1" applyBorder="1"/>
    <xf numFmtId="0" fontId="3" fillId="0" borderId="56" xfId="3" applyFont="1" applyFill="1" applyBorder="1" applyAlignment="1">
      <alignment horizontal="right"/>
    </xf>
    <xf numFmtId="0" fontId="10" fillId="3" borderId="0" xfId="3" applyFont="1" applyFill="1" applyBorder="1" applyAlignment="1" applyProtection="1">
      <alignment horizontal="center" vertical="center" wrapText="1"/>
      <protection hidden="1"/>
    </xf>
    <xf numFmtId="0" fontId="11" fillId="3" borderId="0" xfId="3" applyFont="1" applyFill="1" applyAlignment="1" applyProtection="1">
      <alignment horizontal="center" vertical="center" wrapText="1"/>
      <protection hidden="1"/>
    </xf>
    <xf numFmtId="2" fontId="14" fillId="0" borderId="0" xfId="3" applyNumberFormat="1" applyFont="1" applyFill="1" applyBorder="1" applyAlignment="1">
      <alignment horizontal="center" vertical="center" wrapText="1"/>
    </xf>
    <xf numFmtId="17" fontId="14" fillId="0" borderId="0" xfId="3" applyNumberFormat="1" applyFont="1" applyBorder="1"/>
    <xf numFmtId="0" fontId="14" fillId="0" borderId="0" xfId="3" applyFont="1" applyBorder="1" applyAlignment="1">
      <alignment horizontal="center" readingOrder="1"/>
    </xf>
  </cellXfs>
  <cellStyles count="5">
    <cellStyle name="Normal" xfId="0" builtinId="0"/>
    <cellStyle name="Normal 2" xfId="2"/>
    <cellStyle name="Normal 3" xfId="3"/>
    <cellStyle name="Pourcentage" xfId="1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autoPageBreaks="0"/>
  </sheetPr>
  <dimension ref="A1:AM90"/>
  <sheetViews>
    <sheetView showGridLines="0" tabSelected="1" zoomScaleNormal="100" zoomScaleSheetLayoutView="100" workbookViewId="0">
      <selection activeCell="O68" sqref="O68:P68"/>
    </sheetView>
  </sheetViews>
  <sheetFormatPr baseColWidth="10" defaultColWidth="11.5703125" defaultRowHeight="12.75" x14ac:dyDescent="0.2"/>
  <cols>
    <col min="1" max="1" width="1" style="2" customWidth="1"/>
    <col min="2" max="2" width="9.7109375" style="5" customWidth="1"/>
    <col min="3" max="3" width="5" style="5" customWidth="1"/>
    <col min="4" max="4" width="4.85546875" style="5" customWidth="1"/>
    <col min="5" max="24" width="5" style="5" customWidth="1"/>
    <col min="25" max="27" width="5" style="6" customWidth="1"/>
    <col min="28" max="28" width="5" style="2" customWidth="1"/>
    <col min="29" max="29" width="1.85546875" style="2" customWidth="1"/>
    <col min="30" max="30" width="9.5703125" style="2" customWidth="1"/>
    <col min="31" max="31" width="7.28515625" style="2" customWidth="1"/>
    <col min="32" max="16384" width="11.5703125" style="2"/>
  </cols>
  <sheetData>
    <row r="1" spans="1:3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1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ht="15.75" x14ac:dyDescent="0.2">
      <c r="A3" s="3"/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1" ht="15.75" x14ac:dyDescent="0.2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1" ht="13.5" thickBot="1" x14ac:dyDescent="0.25"/>
    <row r="6" spans="1:31" ht="18.75" customHeight="1" x14ac:dyDescent="0.2">
      <c r="B6" s="7"/>
      <c r="C6" s="7"/>
      <c r="D6" s="8"/>
      <c r="E6" s="9" t="s">
        <v>2</v>
      </c>
      <c r="F6" s="10"/>
      <c r="G6" s="10"/>
      <c r="H6" s="10"/>
      <c r="I6" s="10"/>
      <c r="J6" s="10"/>
      <c r="K6" s="10"/>
      <c r="L6" s="11"/>
      <c r="M6" s="9" t="s">
        <v>3</v>
      </c>
      <c r="N6" s="10"/>
      <c r="O6" s="10"/>
      <c r="P6" s="10"/>
      <c r="Q6" s="10"/>
      <c r="R6" s="10"/>
      <c r="S6" s="10"/>
      <c r="T6" s="11"/>
      <c r="U6" s="9" t="s">
        <v>4</v>
      </c>
      <c r="V6" s="10"/>
      <c r="W6" s="10"/>
      <c r="X6" s="10"/>
      <c r="Y6" s="10"/>
      <c r="Z6" s="10"/>
      <c r="AA6" s="10"/>
      <c r="AB6" s="11"/>
      <c r="AD6" s="12"/>
    </row>
    <row r="7" spans="1:31" ht="18" customHeight="1" thickBot="1" x14ac:dyDescent="0.25">
      <c r="B7" s="13"/>
      <c r="C7" s="13"/>
      <c r="D7" s="14"/>
      <c r="E7" s="15">
        <v>2020</v>
      </c>
      <c r="F7" s="16"/>
      <c r="G7" s="17" t="s">
        <v>5</v>
      </c>
      <c r="H7" s="17"/>
      <c r="I7" s="17" t="s">
        <v>6</v>
      </c>
      <c r="J7" s="17"/>
      <c r="K7" s="17" t="s">
        <v>7</v>
      </c>
      <c r="L7" s="18"/>
      <c r="M7" s="15">
        <v>2020</v>
      </c>
      <c r="N7" s="16"/>
      <c r="O7" s="17" t="s">
        <v>5</v>
      </c>
      <c r="P7" s="17"/>
      <c r="Q7" s="17" t="s">
        <v>6</v>
      </c>
      <c r="R7" s="17"/>
      <c r="S7" s="17" t="s">
        <v>7</v>
      </c>
      <c r="T7" s="18"/>
      <c r="U7" s="19">
        <v>2020</v>
      </c>
      <c r="V7" s="20"/>
      <c r="W7" s="18" t="s">
        <v>5</v>
      </c>
      <c r="X7" s="21"/>
      <c r="Y7" s="17" t="s">
        <v>6</v>
      </c>
      <c r="Z7" s="17"/>
      <c r="AA7" s="17" t="s">
        <v>7</v>
      </c>
      <c r="AB7" s="22"/>
    </row>
    <row r="8" spans="1:31" ht="13.5" customHeight="1" x14ac:dyDescent="0.2">
      <c r="B8" s="23" t="s">
        <v>8</v>
      </c>
      <c r="C8" s="24"/>
      <c r="D8" s="25"/>
      <c r="E8" s="26">
        <f>SUM(C29:L29)</f>
        <v>10106</v>
      </c>
      <c r="F8" s="27"/>
      <c r="G8" s="27">
        <f>SUM(C27:L27)</f>
        <v>9725.6</v>
      </c>
      <c r="H8" s="27"/>
      <c r="I8" s="27">
        <f>E8-G8</f>
        <v>380.39999999999964</v>
      </c>
      <c r="J8" s="27"/>
      <c r="K8" s="28">
        <f>E8/G8-1</f>
        <v>3.911326807600557E-2</v>
      </c>
      <c r="L8" s="29"/>
      <c r="M8" s="26">
        <f>SUM(M29:T29)</f>
        <v>2005</v>
      </c>
      <c r="N8" s="27"/>
      <c r="O8" s="27">
        <f>SUM(M27:T27)</f>
        <v>8396</v>
      </c>
      <c r="P8" s="27"/>
      <c r="Q8" s="27">
        <f>M8-O8</f>
        <v>-6391</v>
      </c>
      <c r="R8" s="27"/>
      <c r="S8" s="28">
        <f>M8/O8-1</f>
        <v>-0.76119580752739402</v>
      </c>
      <c r="T8" s="30"/>
      <c r="U8" s="26">
        <f>SUM(U29:Z29)</f>
        <v>5450</v>
      </c>
      <c r="V8" s="27"/>
      <c r="W8" s="27">
        <f>SUM(U27:Z27)</f>
        <v>7241</v>
      </c>
      <c r="X8" s="27"/>
      <c r="Y8" s="27">
        <f>U8-W8</f>
        <v>-1791</v>
      </c>
      <c r="Z8" s="27"/>
      <c r="AA8" s="28">
        <f>U8/W8-1</f>
        <v>-0.2473415274133407</v>
      </c>
      <c r="AB8" s="30"/>
    </row>
    <row r="9" spans="1:31" ht="13.5" customHeight="1" x14ac:dyDescent="0.2">
      <c r="B9" s="31" t="s">
        <v>9</v>
      </c>
      <c r="C9" s="32"/>
      <c r="D9" s="33"/>
      <c r="E9" s="34">
        <f>SUM(C47:L47)</f>
        <v>12978</v>
      </c>
      <c r="F9" s="35"/>
      <c r="G9" s="35">
        <f>SUM(C45:L45)</f>
        <v>12583.2</v>
      </c>
      <c r="H9" s="35"/>
      <c r="I9" s="35">
        <f t="shared" ref="I9:I11" si="0">E9-G9</f>
        <v>394.79999999999927</v>
      </c>
      <c r="J9" s="35"/>
      <c r="K9" s="36">
        <f t="shared" ref="K9:K11" si="1">E9/G9-1</f>
        <v>3.1375166889185513E-2</v>
      </c>
      <c r="L9" s="37"/>
      <c r="M9" s="34">
        <f>SUM(M47:T47)</f>
        <v>2424</v>
      </c>
      <c r="N9" s="35"/>
      <c r="O9" s="35">
        <f>SUM(M45:T45)</f>
        <v>11004.400000000001</v>
      </c>
      <c r="P9" s="35"/>
      <c r="Q9" s="35">
        <f t="shared" ref="Q9:Q11" si="2">M9-O9</f>
        <v>-8580.4000000000015</v>
      </c>
      <c r="R9" s="35"/>
      <c r="S9" s="36">
        <f t="shared" ref="S9:S11" si="3">M9/O9-1</f>
        <v>-0.77972447384682497</v>
      </c>
      <c r="T9" s="38"/>
      <c r="U9" s="34">
        <f>SUM(U47:Z47)</f>
        <v>7030</v>
      </c>
      <c r="V9" s="35"/>
      <c r="W9" s="35">
        <f>SUM(U45:Z45)</f>
        <v>9495.7999999999993</v>
      </c>
      <c r="X9" s="35"/>
      <c r="Y9" s="35">
        <f t="shared" ref="Y9:Y11" si="4">U9-W9</f>
        <v>-2465.7999999999993</v>
      </c>
      <c r="Z9" s="35"/>
      <c r="AA9" s="36">
        <f t="shared" ref="AA9:AA11" si="5">U9/W9-1</f>
        <v>-0.25967269740306231</v>
      </c>
      <c r="AB9" s="38"/>
    </row>
    <row r="10" spans="1:31" ht="13.5" customHeight="1" x14ac:dyDescent="0.2">
      <c r="B10" s="39" t="s">
        <v>10</v>
      </c>
      <c r="C10" s="40"/>
      <c r="D10" s="41"/>
      <c r="E10" s="42">
        <f>SUM(C20:L20)</f>
        <v>545</v>
      </c>
      <c r="F10" s="43"/>
      <c r="G10" s="43">
        <f>SUM(C18:L18)</f>
        <v>570.99999999999989</v>
      </c>
      <c r="H10" s="43"/>
      <c r="I10" s="43">
        <f t="shared" si="0"/>
        <v>-25.999999999999886</v>
      </c>
      <c r="J10" s="43"/>
      <c r="K10" s="44">
        <f t="shared" si="1"/>
        <v>-4.5534150612959512E-2</v>
      </c>
      <c r="L10" s="45"/>
      <c r="M10" s="42">
        <f>SUM(M20:T20)</f>
        <v>178</v>
      </c>
      <c r="N10" s="43"/>
      <c r="O10" s="43">
        <f>SUM(M18:T18)</f>
        <v>474.40000000000003</v>
      </c>
      <c r="P10" s="43"/>
      <c r="Q10" s="43">
        <f t="shared" si="2"/>
        <v>-296.40000000000003</v>
      </c>
      <c r="R10" s="43"/>
      <c r="S10" s="44">
        <f t="shared" si="3"/>
        <v>-0.62478920741989885</v>
      </c>
      <c r="T10" s="46"/>
      <c r="U10" s="42">
        <f>SUM(U20:Z20)</f>
        <v>290</v>
      </c>
      <c r="V10" s="43"/>
      <c r="W10" s="43">
        <f>SUM(U18:Z18)</f>
        <v>394.4</v>
      </c>
      <c r="X10" s="43"/>
      <c r="Y10" s="43">
        <f t="shared" si="4"/>
        <v>-104.39999999999998</v>
      </c>
      <c r="Z10" s="43"/>
      <c r="AA10" s="44">
        <f t="shared" si="5"/>
        <v>-0.26470588235294112</v>
      </c>
      <c r="AB10" s="46"/>
    </row>
    <row r="11" spans="1:31" s="47" customFormat="1" ht="13.5" thickBot="1" x14ac:dyDescent="0.25">
      <c r="B11" s="48" t="s">
        <v>11</v>
      </c>
      <c r="C11" s="49"/>
      <c r="D11" s="50"/>
      <c r="E11" s="51">
        <f>SUM(C38:L38)</f>
        <v>12433</v>
      </c>
      <c r="F11" s="52"/>
      <c r="G11" s="52">
        <f>SUM(C36:L36)</f>
        <v>12012.199999999999</v>
      </c>
      <c r="H11" s="52"/>
      <c r="I11" s="52">
        <f t="shared" si="0"/>
        <v>420.80000000000109</v>
      </c>
      <c r="J11" s="52"/>
      <c r="K11" s="53">
        <f t="shared" si="1"/>
        <v>3.5031051764039978E-2</v>
      </c>
      <c r="L11" s="54"/>
      <c r="M11" s="51">
        <f>SUM(M38:T38)</f>
        <v>2246</v>
      </c>
      <c r="N11" s="52"/>
      <c r="O11" s="52">
        <f>SUM(M36:T36)</f>
        <v>10530.000000000002</v>
      </c>
      <c r="P11" s="52"/>
      <c r="Q11" s="52">
        <f t="shared" si="2"/>
        <v>-8284.0000000000018</v>
      </c>
      <c r="R11" s="52"/>
      <c r="S11" s="53">
        <f t="shared" si="3"/>
        <v>-0.78670465337132001</v>
      </c>
      <c r="T11" s="55"/>
      <c r="U11" s="51">
        <f>SUM(U38:Z38)</f>
        <v>6740</v>
      </c>
      <c r="V11" s="52"/>
      <c r="W11" s="52">
        <f>SUM(U36:Z36)</f>
        <v>9101.4</v>
      </c>
      <c r="X11" s="52"/>
      <c r="Y11" s="52">
        <f t="shared" si="4"/>
        <v>-2361.3999999999996</v>
      </c>
      <c r="Z11" s="52"/>
      <c r="AA11" s="53">
        <f t="shared" si="5"/>
        <v>-0.25945458940382793</v>
      </c>
      <c r="AB11" s="55"/>
      <c r="AD11" s="56"/>
      <c r="AE11" s="56"/>
    </row>
    <row r="12" spans="1:31" s="47" customFormat="1" x14ac:dyDescent="0.2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6"/>
      <c r="AB12" s="59"/>
      <c r="AC12" s="59"/>
    </row>
    <row r="13" spans="1:31" ht="13.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C13" s="60"/>
    </row>
    <row r="14" spans="1:31" s="61" customFormat="1" ht="13.5" customHeight="1" x14ac:dyDescent="0.2">
      <c r="B14" s="62" t="s">
        <v>12</v>
      </c>
      <c r="AC14" s="6"/>
    </row>
    <row r="15" spans="1:31" s="61" customFormat="1" ht="13.5" thickBot="1" x14ac:dyDescent="0.25">
      <c r="AC15" s="6"/>
    </row>
    <row r="16" spans="1:31" s="47" customFormat="1" ht="13.5" customHeight="1" x14ac:dyDescent="0.2">
      <c r="B16" s="63"/>
      <c r="C16" s="64" t="s">
        <v>13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56"/>
    </row>
    <row r="17" spans="2:35" s="47" customFormat="1" ht="13.5" customHeight="1" thickBot="1" x14ac:dyDescent="0.25">
      <c r="B17" s="61"/>
      <c r="C17" s="67">
        <v>2</v>
      </c>
      <c r="D17" s="68">
        <v>3</v>
      </c>
      <c r="E17" s="69">
        <v>4</v>
      </c>
      <c r="F17" s="68">
        <v>5</v>
      </c>
      <c r="G17" s="69">
        <v>6</v>
      </c>
      <c r="H17" s="68">
        <v>7</v>
      </c>
      <c r="I17" s="69">
        <v>8</v>
      </c>
      <c r="J17" s="68">
        <v>9</v>
      </c>
      <c r="K17" s="69">
        <v>10</v>
      </c>
      <c r="L17" s="68">
        <v>11</v>
      </c>
      <c r="M17" s="69">
        <v>12</v>
      </c>
      <c r="N17" s="68">
        <v>13</v>
      </c>
      <c r="O17" s="69">
        <v>14</v>
      </c>
      <c r="P17" s="68">
        <v>15</v>
      </c>
      <c r="Q17" s="69">
        <v>16</v>
      </c>
      <c r="R17" s="68">
        <v>17</v>
      </c>
      <c r="S17" s="69">
        <v>18</v>
      </c>
      <c r="T17" s="68">
        <v>19</v>
      </c>
      <c r="U17" s="69">
        <v>20</v>
      </c>
      <c r="V17" s="68">
        <v>21</v>
      </c>
      <c r="W17" s="69">
        <v>22</v>
      </c>
      <c r="X17" s="68">
        <v>23</v>
      </c>
      <c r="Y17" s="69">
        <v>24</v>
      </c>
      <c r="Z17" s="70">
        <v>25</v>
      </c>
      <c r="AA17" s="71">
        <v>26</v>
      </c>
      <c r="AB17" s="59"/>
      <c r="AC17" s="72"/>
      <c r="AD17" s="73"/>
      <c r="AE17" s="74"/>
      <c r="AF17" s="75"/>
      <c r="AG17" s="76"/>
      <c r="AH17" s="76"/>
    </row>
    <row r="18" spans="2:35" ht="25.5" x14ac:dyDescent="0.2">
      <c r="B18" s="77" t="s">
        <v>14</v>
      </c>
      <c r="C18" s="78">
        <v>60.2</v>
      </c>
      <c r="D18" s="79">
        <v>55.2</v>
      </c>
      <c r="E18" s="78">
        <v>51.4</v>
      </c>
      <c r="F18" s="79">
        <v>57.2</v>
      </c>
      <c r="G18" s="78">
        <v>60.4</v>
      </c>
      <c r="H18" s="79">
        <v>62</v>
      </c>
      <c r="I18" s="78">
        <v>53.4</v>
      </c>
      <c r="J18" s="79">
        <v>60.2</v>
      </c>
      <c r="K18" s="78">
        <v>56.6</v>
      </c>
      <c r="L18" s="79">
        <v>54.4</v>
      </c>
      <c r="M18" s="78">
        <v>54.4</v>
      </c>
      <c r="N18" s="79">
        <v>54.4</v>
      </c>
      <c r="O18" s="78">
        <v>58.2</v>
      </c>
      <c r="P18" s="79">
        <v>61</v>
      </c>
      <c r="Q18" s="78">
        <v>63.6</v>
      </c>
      <c r="R18" s="79">
        <v>62</v>
      </c>
      <c r="S18" s="78">
        <v>60.8</v>
      </c>
      <c r="T18" s="79">
        <v>60</v>
      </c>
      <c r="U18" s="78">
        <v>65</v>
      </c>
      <c r="V18" s="79">
        <v>61.8</v>
      </c>
      <c r="W18" s="78">
        <v>62.8</v>
      </c>
      <c r="X18" s="79">
        <v>68.400000000000006</v>
      </c>
      <c r="Y18" s="78">
        <v>65.400000000000006</v>
      </c>
      <c r="Z18" s="79">
        <v>71</v>
      </c>
      <c r="AA18" s="80">
        <v>72</v>
      </c>
      <c r="AB18" s="60"/>
      <c r="AC18" s="81"/>
      <c r="AD18" s="73"/>
      <c r="AE18" s="82"/>
      <c r="AF18" s="83"/>
      <c r="AG18" s="83"/>
      <c r="AH18" s="84"/>
    </row>
    <row r="19" spans="2:35" s="61" customFormat="1" ht="13.5" customHeight="1" x14ac:dyDescent="0.2">
      <c r="B19" s="85">
        <v>2019</v>
      </c>
      <c r="C19" s="86">
        <v>55</v>
      </c>
      <c r="D19" s="87">
        <v>59</v>
      </c>
      <c r="E19" s="86">
        <v>49</v>
      </c>
      <c r="F19" s="87">
        <v>63</v>
      </c>
      <c r="G19" s="86">
        <v>59</v>
      </c>
      <c r="H19" s="87">
        <v>73</v>
      </c>
      <c r="I19" s="86">
        <v>46</v>
      </c>
      <c r="J19" s="87">
        <v>71</v>
      </c>
      <c r="K19" s="86">
        <v>54</v>
      </c>
      <c r="L19" s="87">
        <v>48</v>
      </c>
      <c r="M19" s="86">
        <v>57</v>
      </c>
      <c r="N19" s="87">
        <v>71</v>
      </c>
      <c r="O19" s="86">
        <v>48</v>
      </c>
      <c r="P19" s="87">
        <v>54</v>
      </c>
      <c r="Q19" s="86">
        <v>66</v>
      </c>
      <c r="R19" s="87">
        <v>54</v>
      </c>
      <c r="S19" s="86">
        <v>60</v>
      </c>
      <c r="T19" s="87">
        <v>49</v>
      </c>
      <c r="U19" s="86">
        <v>69</v>
      </c>
      <c r="V19" s="87">
        <v>50</v>
      </c>
      <c r="W19" s="86">
        <v>59</v>
      </c>
      <c r="X19" s="87">
        <v>50</v>
      </c>
      <c r="Y19" s="86">
        <v>58</v>
      </c>
      <c r="Z19" s="87">
        <v>66</v>
      </c>
      <c r="AA19" s="88">
        <v>87</v>
      </c>
      <c r="AB19" s="6"/>
      <c r="AC19" s="89"/>
      <c r="AD19" s="73"/>
      <c r="AE19" s="82"/>
      <c r="AF19" s="90"/>
      <c r="AG19" s="83"/>
      <c r="AH19" s="84"/>
    </row>
    <row r="20" spans="2:35" s="47" customFormat="1" ht="13.5" customHeight="1" thickBot="1" x14ac:dyDescent="0.25">
      <c r="B20" s="91">
        <v>2020</v>
      </c>
      <c r="C20" s="92">
        <v>67</v>
      </c>
      <c r="D20" s="93">
        <v>64</v>
      </c>
      <c r="E20" s="92">
        <v>51</v>
      </c>
      <c r="F20" s="93">
        <v>55</v>
      </c>
      <c r="G20" s="92">
        <v>62</v>
      </c>
      <c r="H20" s="93">
        <v>58</v>
      </c>
      <c r="I20" s="92">
        <v>51</v>
      </c>
      <c r="J20" s="93">
        <v>48</v>
      </c>
      <c r="K20" s="92">
        <v>37</v>
      </c>
      <c r="L20" s="93">
        <v>52</v>
      </c>
      <c r="M20" s="92">
        <v>15</v>
      </c>
      <c r="N20" s="93">
        <v>22</v>
      </c>
      <c r="O20" s="92">
        <v>18</v>
      </c>
      <c r="P20" s="93">
        <v>24</v>
      </c>
      <c r="Q20" s="92">
        <v>27</v>
      </c>
      <c r="R20" s="93">
        <v>25</v>
      </c>
      <c r="S20" s="92">
        <v>22</v>
      </c>
      <c r="T20" s="93">
        <v>25</v>
      </c>
      <c r="U20" s="92">
        <v>41</v>
      </c>
      <c r="V20" s="93">
        <v>72</v>
      </c>
      <c r="W20" s="92">
        <v>52</v>
      </c>
      <c r="X20" s="93">
        <v>43</v>
      </c>
      <c r="Y20" s="92">
        <v>40</v>
      </c>
      <c r="Z20" s="93">
        <v>42</v>
      </c>
      <c r="AA20" s="94">
        <v>50</v>
      </c>
      <c r="AB20" s="95"/>
      <c r="AC20" s="81"/>
      <c r="AD20" s="73"/>
      <c r="AE20" s="82"/>
      <c r="AF20" s="83"/>
      <c r="AG20" s="83"/>
      <c r="AH20" s="84"/>
    </row>
    <row r="21" spans="2:35" s="47" customFormat="1" ht="13.5" customHeight="1" x14ac:dyDescent="0.2">
      <c r="B21" s="6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96"/>
      <c r="Y21" s="56"/>
      <c r="Z21" s="56"/>
      <c r="AA21" s="56"/>
      <c r="AB21" s="59"/>
      <c r="AC21" s="59"/>
      <c r="AD21" s="81"/>
      <c r="AE21" s="73"/>
      <c r="AF21" s="82"/>
      <c r="AG21" s="83"/>
      <c r="AH21" s="83"/>
      <c r="AI21" s="84"/>
    </row>
    <row r="22" spans="2:35" ht="13.5" customHeight="1" x14ac:dyDescent="0.2">
      <c r="B22" s="63"/>
      <c r="X22" s="97"/>
      <c r="AB22" s="60"/>
      <c r="AC22" s="60"/>
      <c r="AD22" s="81"/>
      <c r="AE22" s="73"/>
      <c r="AF22" s="82"/>
      <c r="AG22" s="83"/>
      <c r="AH22" s="83"/>
      <c r="AI22" s="84"/>
    </row>
    <row r="23" spans="2:35" s="61" customFormat="1" ht="13.5" customHeight="1" x14ac:dyDescent="0.2">
      <c r="B23" s="62" t="s">
        <v>15</v>
      </c>
      <c r="AD23" s="89"/>
      <c r="AE23" s="98"/>
      <c r="AF23" s="89"/>
    </row>
    <row r="24" spans="2:35" s="47" customFormat="1" ht="13.5" customHeight="1" thickBot="1" x14ac:dyDescent="0.25">
      <c r="AD24" s="81"/>
      <c r="AE24" s="99"/>
      <c r="AF24" s="81"/>
    </row>
    <row r="25" spans="2:35" s="47" customFormat="1" ht="13.5" customHeight="1" x14ac:dyDescent="0.2">
      <c r="B25" s="63"/>
      <c r="C25" s="64" t="s">
        <v>13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  <c r="AB25" s="59"/>
      <c r="AC25" s="81"/>
      <c r="AD25" s="99"/>
      <c r="AE25" s="81"/>
    </row>
    <row r="26" spans="2:35" ht="13.5" customHeight="1" thickBot="1" x14ac:dyDescent="0.25">
      <c r="B26" s="61"/>
      <c r="C26" s="67">
        <v>2</v>
      </c>
      <c r="D26" s="68">
        <v>3</v>
      </c>
      <c r="E26" s="69">
        <v>4</v>
      </c>
      <c r="F26" s="68">
        <v>5</v>
      </c>
      <c r="G26" s="69">
        <v>6</v>
      </c>
      <c r="H26" s="68">
        <v>7</v>
      </c>
      <c r="I26" s="69">
        <v>8</v>
      </c>
      <c r="J26" s="68">
        <v>9</v>
      </c>
      <c r="K26" s="69">
        <v>10</v>
      </c>
      <c r="L26" s="68">
        <v>11</v>
      </c>
      <c r="M26" s="69">
        <v>12</v>
      </c>
      <c r="N26" s="68">
        <v>13</v>
      </c>
      <c r="O26" s="69">
        <v>14</v>
      </c>
      <c r="P26" s="68">
        <v>15</v>
      </c>
      <c r="Q26" s="69">
        <v>16</v>
      </c>
      <c r="R26" s="68">
        <v>17</v>
      </c>
      <c r="S26" s="69">
        <v>18</v>
      </c>
      <c r="T26" s="68">
        <v>19</v>
      </c>
      <c r="U26" s="69">
        <v>20</v>
      </c>
      <c r="V26" s="68">
        <v>21</v>
      </c>
      <c r="W26" s="69">
        <v>22</v>
      </c>
      <c r="X26" s="68">
        <v>23</v>
      </c>
      <c r="Y26" s="69">
        <v>24</v>
      </c>
      <c r="Z26" s="70">
        <v>25</v>
      </c>
      <c r="AA26" s="71">
        <v>26</v>
      </c>
      <c r="AB26" s="60"/>
      <c r="AC26" s="81"/>
      <c r="AD26" s="99"/>
      <c r="AE26" s="81"/>
    </row>
    <row r="27" spans="2:35" ht="25.5" x14ac:dyDescent="0.2">
      <c r="B27" s="100" t="s">
        <v>14</v>
      </c>
      <c r="C27" s="78">
        <v>1021</v>
      </c>
      <c r="D27" s="79">
        <v>1014.4</v>
      </c>
      <c r="E27" s="78">
        <v>987.4</v>
      </c>
      <c r="F27" s="79">
        <v>1000.8</v>
      </c>
      <c r="G27" s="78">
        <v>927.8</v>
      </c>
      <c r="H27" s="79">
        <v>985.4</v>
      </c>
      <c r="I27" s="78">
        <v>893</v>
      </c>
      <c r="J27" s="79">
        <v>930.8</v>
      </c>
      <c r="K27" s="78">
        <v>965.8</v>
      </c>
      <c r="L27" s="79">
        <v>999.2</v>
      </c>
      <c r="M27" s="78">
        <v>981.4</v>
      </c>
      <c r="N27" s="79">
        <v>1048.2</v>
      </c>
      <c r="O27" s="78">
        <v>1086.2</v>
      </c>
      <c r="P27" s="79">
        <v>1087.4000000000001</v>
      </c>
      <c r="Q27" s="78">
        <v>1103.2</v>
      </c>
      <c r="R27" s="79">
        <v>1036.4000000000001</v>
      </c>
      <c r="S27" s="78">
        <v>1033.4000000000001</v>
      </c>
      <c r="T27" s="79">
        <v>1019.8</v>
      </c>
      <c r="U27" s="78">
        <v>1149</v>
      </c>
      <c r="V27" s="79">
        <v>1151</v>
      </c>
      <c r="W27" s="78">
        <v>1145</v>
      </c>
      <c r="X27" s="79">
        <v>1260.5999999999999</v>
      </c>
      <c r="Y27" s="78">
        <v>1221.8</v>
      </c>
      <c r="Z27" s="79">
        <v>1313.6</v>
      </c>
      <c r="AA27" s="80">
        <v>1279</v>
      </c>
      <c r="AC27" s="81"/>
      <c r="AD27" s="99"/>
      <c r="AE27" s="81"/>
    </row>
    <row r="28" spans="2:35" ht="13.5" customHeight="1" x14ac:dyDescent="0.2">
      <c r="B28" s="85">
        <v>2019</v>
      </c>
      <c r="C28" s="86">
        <v>972</v>
      </c>
      <c r="D28" s="87">
        <v>1013</v>
      </c>
      <c r="E28" s="86">
        <v>877</v>
      </c>
      <c r="F28" s="87">
        <v>918</v>
      </c>
      <c r="G28" s="86">
        <v>1001</v>
      </c>
      <c r="H28" s="87">
        <v>1115</v>
      </c>
      <c r="I28" s="86">
        <v>972</v>
      </c>
      <c r="J28" s="87">
        <v>957</v>
      </c>
      <c r="K28" s="86">
        <v>909</v>
      </c>
      <c r="L28" s="87">
        <v>938</v>
      </c>
      <c r="M28" s="86">
        <v>1088</v>
      </c>
      <c r="N28" s="87">
        <v>1168</v>
      </c>
      <c r="O28" s="86">
        <v>1024</v>
      </c>
      <c r="P28" s="87">
        <v>1049</v>
      </c>
      <c r="Q28" s="86">
        <v>1071</v>
      </c>
      <c r="R28" s="87">
        <v>930</v>
      </c>
      <c r="S28" s="86">
        <v>950</v>
      </c>
      <c r="T28" s="87">
        <v>963</v>
      </c>
      <c r="U28" s="86">
        <v>1105</v>
      </c>
      <c r="V28" s="87">
        <v>1116</v>
      </c>
      <c r="W28" s="86">
        <v>1124</v>
      </c>
      <c r="X28" s="87">
        <v>1157</v>
      </c>
      <c r="Y28" s="86">
        <v>1144</v>
      </c>
      <c r="Z28" s="87">
        <v>1293</v>
      </c>
      <c r="AA28" s="88">
        <v>1320</v>
      </c>
      <c r="AC28" s="81"/>
      <c r="AD28" s="99"/>
      <c r="AE28" s="81"/>
    </row>
    <row r="29" spans="2:35" ht="13.5" customHeight="1" thickBot="1" x14ac:dyDescent="0.25">
      <c r="B29" s="91">
        <v>2020</v>
      </c>
      <c r="C29" s="92">
        <v>1097</v>
      </c>
      <c r="D29" s="93">
        <v>1070</v>
      </c>
      <c r="E29" s="92">
        <v>1044</v>
      </c>
      <c r="F29" s="93">
        <v>1081</v>
      </c>
      <c r="G29" s="92">
        <v>1059</v>
      </c>
      <c r="H29" s="93">
        <v>988</v>
      </c>
      <c r="I29" s="92">
        <v>946</v>
      </c>
      <c r="J29" s="93">
        <v>928</v>
      </c>
      <c r="K29" s="92">
        <v>983</v>
      </c>
      <c r="L29" s="93">
        <v>910</v>
      </c>
      <c r="M29" s="92">
        <v>225</v>
      </c>
      <c r="N29" s="93">
        <v>148</v>
      </c>
      <c r="O29" s="92">
        <v>197</v>
      </c>
      <c r="P29" s="93">
        <v>243</v>
      </c>
      <c r="Q29" s="92">
        <v>252</v>
      </c>
      <c r="R29" s="93">
        <v>308</v>
      </c>
      <c r="S29" s="92">
        <v>269</v>
      </c>
      <c r="T29" s="93">
        <v>363</v>
      </c>
      <c r="U29" s="92">
        <v>757</v>
      </c>
      <c r="V29" s="93">
        <v>926</v>
      </c>
      <c r="W29" s="92">
        <v>997</v>
      </c>
      <c r="X29" s="93">
        <v>892</v>
      </c>
      <c r="Y29" s="92">
        <v>885</v>
      </c>
      <c r="Z29" s="93">
        <v>993</v>
      </c>
      <c r="AA29" s="94">
        <v>1072</v>
      </c>
      <c r="AB29" s="101"/>
      <c r="AC29" s="81"/>
      <c r="AD29" s="99"/>
      <c r="AE29" s="81"/>
    </row>
    <row r="30" spans="2:35" ht="13.5" customHeight="1" x14ac:dyDescent="0.2">
      <c r="AB30" s="102"/>
      <c r="AC30" s="101"/>
    </row>
    <row r="31" spans="2:35" ht="13.5" customHeight="1" x14ac:dyDescent="0.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2"/>
      <c r="AC31" s="101"/>
    </row>
    <row r="32" spans="2:35" ht="13.5" customHeight="1" x14ac:dyDescent="0.2">
      <c r="B32" s="62" t="s">
        <v>16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101"/>
    </row>
    <row r="33" spans="2:32" ht="13.5" customHeight="1" thickBot="1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01"/>
    </row>
    <row r="34" spans="2:32" ht="13.5" customHeight="1" x14ac:dyDescent="0.2">
      <c r="B34" s="63"/>
      <c r="C34" s="64" t="s">
        <v>13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101"/>
    </row>
    <row r="35" spans="2:32" ht="13.5" customHeight="1" thickBot="1" x14ac:dyDescent="0.25">
      <c r="B35" s="61"/>
      <c r="C35" s="67">
        <v>2</v>
      </c>
      <c r="D35" s="68">
        <v>3</v>
      </c>
      <c r="E35" s="69">
        <v>4</v>
      </c>
      <c r="F35" s="68">
        <v>5</v>
      </c>
      <c r="G35" s="69">
        <v>6</v>
      </c>
      <c r="H35" s="68">
        <v>7</v>
      </c>
      <c r="I35" s="69">
        <v>8</v>
      </c>
      <c r="J35" s="68">
        <v>9</v>
      </c>
      <c r="K35" s="69">
        <v>10</v>
      </c>
      <c r="L35" s="68">
        <v>11</v>
      </c>
      <c r="M35" s="69">
        <v>12</v>
      </c>
      <c r="N35" s="68">
        <v>13</v>
      </c>
      <c r="O35" s="69">
        <v>14</v>
      </c>
      <c r="P35" s="68">
        <v>15</v>
      </c>
      <c r="Q35" s="69">
        <v>16</v>
      </c>
      <c r="R35" s="68">
        <v>17</v>
      </c>
      <c r="S35" s="69">
        <v>18</v>
      </c>
      <c r="T35" s="68">
        <v>19</v>
      </c>
      <c r="U35" s="69">
        <v>20</v>
      </c>
      <c r="V35" s="68">
        <v>21</v>
      </c>
      <c r="W35" s="69">
        <v>22</v>
      </c>
      <c r="X35" s="68">
        <v>23</v>
      </c>
      <c r="Y35" s="69">
        <v>24</v>
      </c>
      <c r="Z35" s="70">
        <v>25</v>
      </c>
      <c r="AA35" s="71">
        <v>26</v>
      </c>
      <c r="AB35" s="101"/>
    </row>
    <row r="36" spans="2:32" ht="25.5" x14ac:dyDescent="0.2">
      <c r="B36" s="100" t="s">
        <v>14</v>
      </c>
      <c r="C36" s="78">
        <v>1242.5999999999999</v>
      </c>
      <c r="D36" s="79">
        <v>1251.4000000000001</v>
      </c>
      <c r="E36" s="78">
        <v>1228.8</v>
      </c>
      <c r="F36" s="79">
        <v>1228.2</v>
      </c>
      <c r="G36" s="78">
        <v>1141.5999999999999</v>
      </c>
      <c r="H36" s="79">
        <v>1214.2</v>
      </c>
      <c r="I36" s="78">
        <v>1107.2</v>
      </c>
      <c r="J36" s="79">
        <v>1168.4000000000001</v>
      </c>
      <c r="K36" s="78">
        <v>1207</v>
      </c>
      <c r="L36" s="79">
        <v>1222.8</v>
      </c>
      <c r="M36" s="78">
        <v>1228</v>
      </c>
      <c r="N36" s="79">
        <v>1297.5999999999999</v>
      </c>
      <c r="O36" s="78">
        <v>1361</v>
      </c>
      <c r="P36" s="79">
        <v>1357.2</v>
      </c>
      <c r="Q36" s="78">
        <v>1371.2</v>
      </c>
      <c r="R36" s="79">
        <v>1296.5999999999999</v>
      </c>
      <c r="S36" s="78">
        <v>1326.2</v>
      </c>
      <c r="T36" s="79">
        <v>1292.2</v>
      </c>
      <c r="U36" s="78">
        <v>1430.8</v>
      </c>
      <c r="V36" s="79">
        <v>1457.8</v>
      </c>
      <c r="W36" s="78">
        <v>1447</v>
      </c>
      <c r="X36" s="79">
        <v>1589.4</v>
      </c>
      <c r="Y36" s="78">
        <v>1531.6</v>
      </c>
      <c r="Z36" s="79">
        <v>1644.8</v>
      </c>
      <c r="AA36" s="80">
        <v>1617.8</v>
      </c>
      <c r="AB36" s="101"/>
    </row>
    <row r="37" spans="2:32" ht="13.5" customHeight="1" x14ac:dyDescent="0.2">
      <c r="B37" s="85">
        <v>2019</v>
      </c>
      <c r="C37" s="104">
        <v>1206</v>
      </c>
      <c r="D37" s="105">
        <v>1225</v>
      </c>
      <c r="E37" s="104">
        <v>1114</v>
      </c>
      <c r="F37" s="105">
        <v>1132</v>
      </c>
      <c r="G37" s="104">
        <v>1237</v>
      </c>
      <c r="H37" s="105">
        <v>1347</v>
      </c>
      <c r="I37" s="104">
        <v>1192</v>
      </c>
      <c r="J37" s="105">
        <v>1139</v>
      </c>
      <c r="K37" s="104">
        <v>1106</v>
      </c>
      <c r="L37" s="105">
        <v>1174</v>
      </c>
      <c r="M37" s="104">
        <v>1354</v>
      </c>
      <c r="N37" s="105">
        <v>1427</v>
      </c>
      <c r="O37" s="104">
        <v>1267</v>
      </c>
      <c r="P37" s="105">
        <v>1303</v>
      </c>
      <c r="Q37" s="104">
        <v>1317</v>
      </c>
      <c r="R37" s="105">
        <v>1198</v>
      </c>
      <c r="S37" s="104">
        <v>1200</v>
      </c>
      <c r="T37" s="105">
        <v>1255</v>
      </c>
      <c r="U37" s="104">
        <v>1364</v>
      </c>
      <c r="V37" s="105">
        <v>1378</v>
      </c>
      <c r="W37" s="104">
        <v>1442</v>
      </c>
      <c r="X37" s="105">
        <v>1467</v>
      </c>
      <c r="Y37" s="104">
        <v>1463</v>
      </c>
      <c r="Z37" s="105">
        <v>1604</v>
      </c>
      <c r="AA37" s="106">
        <v>1694</v>
      </c>
      <c r="AB37" s="101"/>
    </row>
    <row r="38" spans="2:32" ht="13.5" customHeight="1" thickBot="1" x14ac:dyDescent="0.25">
      <c r="B38" s="91">
        <v>2020</v>
      </c>
      <c r="C38" s="92">
        <v>1320</v>
      </c>
      <c r="D38" s="93">
        <v>1328</v>
      </c>
      <c r="E38" s="92">
        <v>1326</v>
      </c>
      <c r="F38" s="93">
        <v>1324</v>
      </c>
      <c r="G38" s="92">
        <v>1287</v>
      </c>
      <c r="H38" s="93">
        <v>1223</v>
      </c>
      <c r="I38" s="92">
        <v>1154</v>
      </c>
      <c r="J38" s="93">
        <v>1155</v>
      </c>
      <c r="K38" s="92">
        <v>1209</v>
      </c>
      <c r="L38" s="93">
        <v>1107</v>
      </c>
      <c r="M38" s="92">
        <v>283</v>
      </c>
      <c r="N38" s="93">
        <v>150</v>
      </c>
      <c r="O38" s="92">
        <v>220</v>
      </c>
      <c r="P38" s="93">
        <v>264</v>
      </c>
      <c r="Q38" s="92">
        <v>275</v>
      </c>
      <c r="R38" s="93">
        <v>335</v>
      </c>
      <c r="S38" s="92">
        <v>323</v>
      </c>
      <c r="T38" s="93">
        <v>396</v>
      </c>
      <c r="U38" s="92">
        <v>878</v>
      </c>
      <c r="V38" s="93">
        <v>1099</v>
      </c>
      <c r="W38" s="92">
        <v>1254</v>
      </c>
      <c r="X38" s="93">
        <v>1117</v>
      </c>
      <c r="Y38" s="107">
        <v>1128</v>
      </c>
      <c r="Z38" s="108">
        <v>1264</v>
      </c>
      <c r="AA38" s="109">
        <v>1367</v>
      </c>
      <c r="AB38" s="101"/>
    </row>
    <row r="39" spans="2:32" ht="13.5" customHeight="1" x14ac:dyDescent="0.2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0"/>
      <c r="AB39" s="102"/>
      <c r="AC39" s="101"/>
    </row>
    <row r="40" spans="2:32" ht="13.5" customHeight="1" x14ac:dyDescent="0.2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0"/>
      <c r="AB40" s="102"/>
      <c r="AC40" s="101"/>
    </row>
    <row r="41" spans="2:32" ht="14.25" x14ac:dyDescent="0.2">
      <c r="B41" s="62" t="s">
        <v>17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101"/>
    </row>
    <row r="42" spans="2:32" ht="13.5" customHeight="1" thickBot="1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76"/>
      <c r="AD42" s="76"/>
      <c r="AE42" s="76"/>
      <c r="AF42" s="76"/>
    </row>
    <row r="43" spans="2:32" ht="13.5" customHeight="1" x14ac:dyDescent="0.2">
      <c r="B43" s="63"/>
      <c r="C43" s="64" t="s">
        <v>13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76"/>
      <c r="AC43" s="76"/>
      <c r="AD43" s="76"/>
      <c r="AE43" s="76"/>
    </row>
    <row r="44" spans="2:32" ht="13.5" customHeight="1" thickBot="1" x14ac:dyDescent="0.25">
      <c r="B44" s="61"/>
      <c r="C44" s="67">
        <v>2</v>
      </c>
      <c r="D44" s="68">
        <v>3</v>
      </c>
      <c r="E44" s="69">
        <v>4</v>
      </c>
      <c r="F44" s="68">
        <v>5</v>
      </c>
      <c r="G44" s="69">
        <v>6</v>
      </c>
      <c r="H44" s="68">
        <v>7</v>
      </c>
      <c r="I44" s="69">
        <v>8</v>
      </c>
      <c r="J44" s="68">
        <v>9</v>
      </c>
      <c r="K44" s="69">
        <v>10</v>
      </c>
      <c r="L44" s="68">
        <v>11</v>
      </c>
      <c r="M44" s="69">
        <v>12</v>
      </c>
      <c r="N44" s="68">
        <v>13</v>
      </c>
      <c r="O44" s="69">
        <v>14</v>
      </c>
      <c r="P44" s="68">
        <v>15</v>
      </c>
      <c r="Q44" s="69">
        <v>16</v>
      </c>
      <c r="R44" s="68">
        <v>17</v>
      </c>
      <c r="S44" s="69">
        <v>18</v>
      </c>
      <c r="T44" s="68">
        <v>19</v>
      </c>
      <c r="U44" s="69">
        <v>20</v>
      </c>
      <c r="V44" s="68">
        <v>21</v>
      </c>
      <c r="W44" s="69">
        <v>22</v>
      </c>
      <c r="X44" s="68">
        <v>23</v>
      </c>
      <c r="Y44" s="69">
        <v>24</v>
      </c>
      <c r="Z44" s="70">
        <v>25</v>
      </c>
      <c r="AA44" s="71">
        <v>26</v>
      </c>
      <c r="AB44" s="76"/>
      <c r="AC44" s="76"/>
      <c r="AD44" s="76"/>
      <c r="AE44" s="76"/>
    </row>
    <row r="45" spans="2:32" ht="25.5" x14ac:dyDescent="0.2">
      <c r="B45" s="100" t="s">
        <v>14</v>
      </c>
      <c r="C45" s="78">
        <f t="shared" ref="C45:AA47" si="6">C18+C36</f>
        <v>1302.8</v>
      </c>
      <c r="D45" s="79">
        <f t="shared" si="6"/>
        <v>1306.6000000000001</v>
      </c>
      <c r="E45" s="78">
        <f t="shared" si="6"/>
        <v>1280.2</v>
      </c>
      <c r="F45" s="79">
        <f t="shared" si="6"/>
        <v>1285.4000000000001</v>
      </c>
      <c r="G45" s="78">
        <f t="shared" si="6"/>
        <v>1202</v>
      </c>
      <c r="H45" s="79">
        <f t="shared" si="6"/>
        <v>1276.2</v>
      </c>
      <c r="I45" s="78">
        <f t="shared" si="6"/>
        <v>1160.6000000000001</v>
      </c>
      <c r="J45" s="79">
        <f t="shared" si="6"/>
        <v>1228.6000000000001</v>
      </c>
      <c r="K45" s="78">
        <f t="shared" si="6"/>
        <v>1263.5999999999999</v>
      </c>
      <c r="L45" s="79">
        <f t="shared" si="6"/>
        <v>1277.2</v>
      </c>
      <c r="M45" s="78">
        <f t="shared" si="6"/>
        <v>1282.4000000000001</v>
      </c>
      <c r="N45" s="79">
        <f t="shared" si="6"/>
        <v>1352</v>
      </c>
      <c r="O45" s="78">
        <f t="shared" si="6"/>
        <v>1419.2</v>
      </c>
      <c r="P45" s="79">
        <f t="shared" si="6"/>
        <v>1418.2</v>
      </c>
      <c r="Q45" s="78">
        <f t="shared" si="6"/>
        <v>1434.8</v>
      </c>
      <c r="R45" s="79">
        <f t="shared" si="6"/>
        <v>1358.6</v>
      </c>
      <c r="S45" s="78">
        <f t="shared" si="6"/>
        <v>1387</v>
      </c>
      <c r="T45" s="79">
        <f t="shared" si="6"/>
        <v>1352.2</v>
      </c>
      <c r="U45" s="78">
        <f t="shared" si="6"/>
        <v>1495.8</v>
      </c>
      <c r="V45" s="79">
        <f t="shared" si="6"/>
        <v>1519.6</v>
      </c>
      <c r="W45" s="78">
        <f t="shared" si="6"/>
        <v>1509.8</v>
      </c>
      <c r="X45" s="79">
        <f t="shared" si="6"/>
        <v>1657.8000000000002</v>
      </c>
      <c r="Y45" s="78">
        <f t="shared" si="6"/>
        <v>1597</v>
      </c>
      <c r="Z45" s="79">
        <f t="shared" si="6"/>
        <v>1715.8</v>
      </c>
      <c r="AA45" s="80">
        <f t="shared" si="6"/>
        <v>1689.8</v>
      </c>
      <c r="AB45" s="76"/>
      <c r="AC45" s="76"/>
      <c r="AD45" s="76"/>
      <c r="AE45" s="76"/>
    </row>
    <row r="46" spans="2:32" ht="13.5" customHeight="1" x14ac:dyDescent="0.2">
      <c r="B46" s="85">
        <v>2019</v>
      </c>
      <c r="C46" s="104">
        <f t="shared" si="6"/>
        <v>1261</v>
      </c>
      <c r="D46" s="105">
        <f t="shared" si="6"/>
        <v>1284</v>
      </c>
      <c r="E46" s="104">
        <f t="shared" si="6"/>
        <v>1163</v>
      </c>
      <c r="F46" s="105">
        <f t="shared" si="6"/>
        <v>1195</v>
      </c>
      <c r="G46" s="104">
        <f t="shared" si="6"/>
        <v>1296</v>
      </c>
      <c r="H46" s="105">
        <f t="shared" si="6"/>
        <v>1420</v>
      </c>
      <c r="I46" s="104">
        <f t="shared" si="6"/>
        <v>1238</v>
      </c>
      <c r="J46" s="105">
        <f t="shared" si="6"/>
        <v>1210</v>
      </c>
      <c r="K46" s="104">
        <f t="shared" si="6"/>
        <v>1160</v>
      </c>
      <c r="L46" s="105">
        <f t="shared" si="6"/>
        <v>1222</v>
      </c>
      <c r="M46" s="104">
        <f t="shared" si="6"/>
        <v>1411</v>
      </c>
      <c r="N46" s="105">
        <f t="shared" si="6"/>
        <v>1498</v>
      </c>
      <c r="O46" s="104">
        <f t="shared" si="6"/>
        <v>1315</v>
      </c>
      <c r="P46" s="105">
        <f t="shared" si="6"/>
        <v>1357</v>
      </c>
      <c r="Q46" s="104">
        <f t="shared" si="6"/>
        <v>1383</v>
      </c>
      <c r="R46" s="105">
        <f t="shared" si="6"/>
        <v>1252</v>
      </c>
      <c r="S46" s="104">
        <f t="shared" si="6"/>
        <v>1260</v>
      </c>
      <c r="T46" s="105">
        <f t="shared" si="6"/>
        <v>1304</v>
      </c>
      <c r="U46" s="104">
        <f t="shared" si="6"/>
        <v>1433</v>
      </c>
      <c r="V46" s="105">
        <f t="shared" si="6"/>
        <v>1428</v>
      </c>
      <c r="W46" s="104">
        <f t="shared" si="6"/>
        <v>1501</v>
      </c>
      <c r="X46" s="105">
        <f t="shared" si="6"/>
        <v>1517</v>
      </c>
      <c r="Y46" s="104">
        <f t="shared" si="6"/>
        <v>1521</v>
      </c>
      <c r="Z46" s="105">
        <f t="shared" si="6"/>
        <v>1670</v>
      </c>
      <c r="AA46" s="106">
        <f t="shared" si="6"/>
        <v>1781</v>
      </c>
      <c r="AB46" s="76"/>
      <c r="AC46" s="76"/>
      <c r="AD46" s="76"/>
      <c r="AE46" s="76"/>
    </row>
    <row r="47" spans="2:32" ht="13.5" customHeight="1" thickBot="1" x14ac:dyDescent="0.25">
      <c r="B47" s="91">
        <v>2020</v>
      </c>
      <c r="C47" s="92">
        <f t="shared" si="6"/>
        <v>1387</v>
      </c>
      <c r="D47" s="93">
        <f t="shared" si="6"/>
        <v>1392</v>
      </c>
      <c r="E47" s="92">
        <f t="shared" si="6"/>
        <v>1377</v>
      </c>
      <c r="F47" s="93">
        <f t="shared" si="6"/>
        <v>1379</v>
      </c>
      <c r="G47" s="92">
        <f t="shared" si="6"/>
        <v>1349</v>
      </c>
      <c r="H47" s="93">
        <f t="shared" si="6"/>
        <v>1281</v>
      </c>
      <c r="I47" s="92">
        <f t="shared" si="6"/>
        <v>1205</v>
      </c>
      <c r="J47" s="93">
        <f t="shared" si="6"/>
        <v>1203</v>
      </c>
      <c r="K47" s="92">
        <f t="shared" si="6"/>
        <v>1246</v>
      </c>
      <c r="L47" s="93">
        <f t="shared" si="6"/>
        <v>1159</v>
      </c>
      <c r="M47" s="92">
        <f t="shared" si="6"/>
        <v>298</v>
      </c>
      <c r="N47" s="93">
        <f t="shared" si="6"/>
        <v>172</v>
      </c>
      <c r="O47" s="92">
        <f t="shared" si="6"/>
        <v>238</v>
      </c>
      <c r="P47" s="93">
        <f t="shared" si="6"/>
        <v>288</v>
      </c>
      <c r="Q47" s="92">
        <f t="shared" si="6"/>
        <v>302</v>
      </c>
      <c r="R47" s="93">
        <f t="shared" si="6"/>
        <v>360</v>
      </c>
      <c r="S47" s="92">
        <f t="shared" si="6"/>
        <v>345</v>
      </c>
      <c r="T47" s="93">
        <f t="shared" si="6"/>
        <v>421</v>
      </c>
      <c r="U47" s="92">
        <f t="shared" si="6"/>
        <v>919</v>
      </c>
      <c r="V47" s="93">
        <f t="shared" si="6"/>
        <v>1171</v>
      </c>
      <c r="W47" s="92">
        <f t="shared" si="6"/>
        <v>1306</v>
      </c>
      <c r="X47" s="93">
        <f t="shared" si="6"/>
        <v>1160</v>
      </c>
      <c r="Y47" s="107">
        <f t="shared" si="6"/>
        <v>1168</v>
      </c>
      <c r="Z47" s="108">
        <f t="shared" si="6"/>
        <v>1306</v>
      </c>
      <c r="AA47" s="109">
        <f t="shared" si="6"/>
        <v>1417</v>
      </c>
      <c r="AB47" s="76"/>
      <c r="AC47" s="76"/>
      <c r="AD47" s="76"/>
      <c r="AE47" s="76"/>
    </row>
    <row r="48" spans="2:32" ht="13.5" customHeight="1" x14ac:dyDescent="0.2">
      <c r="B48" s="112"/>
      <c r="AA48" s="76"/>
      <c r="AB48" s="76"/>
      <c r="AC48" s="76"/>
      <c r="AD48" s="76"/>
      <c r="AE48" s="76"/>
      <c r="AF48" s="76"/>
    </row>
    <row r="49" spans="2:39" ht="13.5" customHeight="1" x14ac:dyDescent="0.2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4"/>
      <c r="AB49" s="102"/>
      <c r="AC49" s="102"/>
    </row>
    <row r="50" spans="2:39" ht="13.5" customHeight="1" x14ac:dyDescent="0.2">
      <c r="B50" s="6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4"/>
      <c r="AB50" s="102"/>
      <c r="AC50" s="102"/>
    </row>
    <row r="51" spans="2:39" ht="13.5" customHeight="1" x14ac:dyDescent="0.25">
      <c r="B51" s="115" t="s">
        <v>18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4"/>
      <c r="AB51" s="102"/>
      <c r="AC51" s="102"/>
    </row>
    <row r="52" spans="2:39" ht="13.5" customHeight="1" thickBot="1" x14ac:dyDescent="0.25"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B52" s="102"/>
      <c r="AC52" s="102"/>
    </row>
    <row r="53" spans="2:39" ht="18.75" customHeight="1" x14ac:dyDescent="0.2">
      <c r="B53" s="7"/>
      <c r="C53" s="7"/>
      <c r="D53" s="8"/>
      <c r="E53" s="9" t="s">
        <v>2</v>
      </c>
      <c r="F53" s="10"/>
      <c r="G53" s="10"/>
      <c r="H53" s="10"/>
      <c r="I53" s="10"/>
      <c r="J53" s="10"/>
      <c r="K53" s="10"/>
      <c r="L53" s="11"/>
      <c r="M53" s="9" t="s">
        <v>3</v>
      </c>
      <c r="N53" s="10"/>
      <c r="O53" s="10"/>
      <c r="P53" s="10"/>
      <c r="Q53" s="10"/>
      <c r="R53" s="10"/>
      <c r="S53" s="10"/>
      <c r="T53" s="11"/>
      <c r="U53" s="9" t="s">
        <v>4</v>
      </c>
      <c r="V53" s="10"/>
      <c r="W53" s="10"/>
      <c r="X53" s="10"/>
      <c r="Y53" s="10"/>
      <c r="Z53" s="10"/>
      <c r="AA53" s="10"/>
      <c r="AB53" s="11"/>
      <c r="AC53" s="102"/>
    </row>
    <row r="54" spans="2:39" ht="18" customHeight="1" thickBot="1" x14ac:dyDescent="0.25">
      <c r="B54" s="13"/>
      <c r="C54" s="13"/>
      <c r="D54" s="14"/>
      <c r="E54" s="15">
        <v>2020</v>
      </c>
      <c r="F54" s="16"/>
      <c r="G54" s="17" t="s">
        <v>5</v>
      </c>
      <c r="H54" s="17"/>
      <c r="I54" s="17" t="s">
        <v>6</v>
      </c>
      <c r="J54" s="17"/>
      <c r="K54" s="17" t="s">
        <v>7</v>
      </c>
      <c r="L54" s="18"/>
      <c r="M54" s="15">
        <v>2020</v>
      </c>
      <c r="N54" s="16"/>
      <c r="O54" s="17" t="s">
        <v>5</v>
      </c>
      <c r="P54" s="17"/>
      <c r="Q54" s="17" t="s">
        <v>6</v>
      </c>
      <c r="R54" s="17"/>
      <c r="S54" s="17" t="s">
        <v>7</v>
      </c>
      <c r="T54" s="18"/>
      <c r="U54" s="19">
        <v>2020</v>
      </c>
      <c r="V54" s="20"/>
      <c r="W54" s="18" t="s">
        <v>5</v>
      </c>
      <c r="X54" s="21"/>
      <c r="Y54" s="17" t="s">
        <v>6</v>
      </c>
      <c r="Z54" s="17"/>
      <c r="AA54" s="17" t="s">
        <v>7</v>
      </c>
      <c r="AB54" s="22"/>
      <c r="AC54" s="102"/>
    </row>
    <row r="55" spans="2:39" ht="13.5" customHeight="1" x14ac:dyDescent="0.2">
      <c r="B55" s="116" t="s">
        <v>19</v>
      </c>
      <c r="C55" s="117"/>
      <c r="D55" s="118"/>
      <c r="E55" s="26">
        <v>93</v>
      </c>
      <c r="F55" s="27"/>
      <c r="G55" s="27">
        <v>99</v>
      </c>
      <c r="H55" s="27"/>
      <c r="I55" s="27">
        <f>E55-G55</f>
        <v>-6</v>
      </c>
      <c r="J55" s="27"/>
      <c r="K55" s="28">
        <f>E55/G55-1</f>
        <v>-6.0606060606060552E-2</v>
      </c>
      <c r="L55" s="29"/>
      <c r="M55" s="26">
        <v>25</v>
      </c>
      <c r="N55" s="27"/>
      <c r="O55" s="27">
        <f>281/5</f>
        <v>56.2</v>
      </c>
      <c r="P55" s="27"/>
      <c r="Q55" s="27">
        <f>M55-O55</f>
        <v>-31.200000000000003</v>
      </c>
      <c r="R55" s="27"/>
      <c r="S55" s="28">
        <f>M55/O55-1</f>
        <v>-0.55516014234875444</v>
      </c>
      <c r="T55" s="30"/>
      <c r="U55" s="26">
        <v>37</v>
      </c>
      <c r="V55" s="27"/>
      <c r="W55" s="27">
        <f>238/5</f>
        <v>47.6</v>
      </c>
      <c r="X55" s="27"/>
      <c r="Y55" s="27">
        <f>U55-W55</f>
        <v>-10.600000000000001</v>
      </c>
      <c r="Z55" s="27"/>
      <c r="AA55" s="28">
        <f>U55/W55-1</f>
        <v>-0.22268907563025209</v>
      </c>
      <c r="AB55" s="30"/>
      <c r="AC55" s="102"/>
    </row>
    <row r="56" spans="2:39" ht="13.5" customHeight="1" x14ac:dyDescent="0.2">
      <c r="B56" s="119" t="s">
        <v>20</v>
      </c>
      <c r="C56" s="120"/>
      <c r="D56" s="121"/>
      <c r="E56" s="34">
        <v>19</v>
      </c>
      <c r="F56" s="35"/>
      <c r="G56" s="35">
        <v>20</v>
      </c>
      <c r="H56" s="35"/>
      <c r="I56" s="35">
        <f t="shared" ref="I56:I61" si="7">E56-G56</f>
        <v>-1</v>
      </c>
      <c r="J56" s="35"/>
      <c r="K56" s="36">
        <f t="shared" ref="K56:K61" si="8">E56/G56-1</f>
        <v>-5.0000000000000044E-2</v>
      </c>
      <c r="L56" s="37"/>
      <c r="M56" s="34">
        <v>7</v>
      </c>
      <c r="N56" s="35"/>
      <c r="O56" s="35">
        <f>130/5</f>
        <v>26</v>
      </c>
      <c r="P56" s="35"/>
      <c r="Q56" s="35">
        <f t="shared" ref="Q56:Q61" si="9">M56-O56</f>
        <v>-19</v>
      </c>
      <c r="R56" s="35"/>
      <c r="S56" s="36">
        <f t="shared" ref="S56:S61" si="10">M56/O56-1</f>
        <v>-0.73076923076923084</v>
      </c>
      <c r="T56" s="38"/>
      <c r="U56" s="34">
        <v>19</v>
      </c>
      <c r="V56" s="35"/>
      <c r="W56" s="35">
        <f>105/5</f>
        <v>21</v>
      </c>
      <c r="X56" s="35"/>
      <c r="Y56" s="35">
        <f t="shared" ref="Y56:Y61" si="11">U56-W56</f>
        <v>-2</v>
      </c>
      <c r="Z56" s="35"/>
      <c r="AA56" s="36">
        <f t="shared" ref="AA56:AA61" si="12">U56/W56-1</f>
        <v>-9.5238095238095233E-2</v>
      </c>
      <c r="AB56" s="38"/>
      <c r="AC56" s="102"/>
    </row>
    <row r="57" spans="2:39" ht="13.5" customHeight="1" x14ac:dyDescent="0.2">
      <c r="B57" s="122" t="s">
        <v>21</v>
      </c>
      <c r="C57" s="123"/>
      <c r="D57" s="124"/>
      <c r="E57" s="42">
        <v>19</v>
      </c>
      <c r="F57" s="43"/>
      <c r="G57" s="43">
        <v>20</v>
      </c>
      <c r="H57" s="43"/>
      <c r="I57" s="43">
        <f t="shared" si="7"/>
        <v>-1</v>
      </c>
      <c r="J57" s="43"/>
      <c r="K57" s="44">
        <f t="shared" si="8"/>
        <v>-5.0000000000000044E-2</v>
      </c>
      <c r="L57" s="45"/>
      <c r="M57" s="42">
        <v>9</v>
      </c>
      <c r="N57" s="43"/>
      <c r="O57" s="43">
        <f>80/5</f>
        <v>16</v>
      </c>
      <c r="P57" s="43"/>
      <c r="Q57" s="43">
        <f t="shared" si="9"/>
        <v>-7</v>
      </c>
      <c r="R57" s="43"/>
      <c r="S57" s="44">
        <f t="shared" si="10"/>
        <v>-0.4375</v>
      </c>
      <c r="T57" s="46"/>
      <c r="U57" s="42">
        <v>10</v>
      </c>
      <c r="V57" s="43"/>
      <c r="W57" s="43">
        <f>91/5</f>
        <v>18.2</v>
      </c>
      <c r="X57" s="43"/>
      <c r="Y57" s="43">
        <f t="shared" si="11"/>
        <v>-8.1999999999999993</v>
      </c>
      <c r="Z57" s="43"/>
      <c r="AA57" s="44">
        <f t="shared" si="12"/>
        <v>-0.4505494505494505</v>
      </c>
      <c r="AB57" s="46"/>
      <c r="AC57" s="102"/>
    </row>
    <row r="58" spans="2:39" ht="13.5" customHeight="1" x14ac:dyDescent="0.2">
      <c r="B58" s="119" t="s">
        <v>22</v>
      </c>
      <c r="C58" s="120"/>
      <c r="D58" s="121"/>
      <c r="E58" s="125">
        <v>84</v>
      </c>
      <c r="F58" s="126"/>
      <c r="G58" s="126">
        <v>71</v>
      </c>
      <c r="H58" s="126"/>
      <c r="I58" s="126">
        <f t="shared" si="7"/>
        <v>13</v>
      </c>
      <c r="J58" s="126"/>
      <c r="K58" s="127">
        <f t="shared" si="8"/>
        <v>0.18309859154929575</v>
      </c>
      <c r="L58" s="128"/>
      <c r="M58" s="125">
        <v>29</v>
      </c>
      <c r="N58" s="126"/>
      <c r="O58" s="126">
        <f>541/5</f>
        <v>108.2</v>
      </c>
      <c r="P58" s="126"/>
      <c r="Q58" s="126">
        <f t="shared" si="9"/>
        <v>-79.2</v>
      </c>
      <c r="R58" s="126"/>
      <c r="S58" s="127">
        <f t="shared" si="10"/>
        <v>-0.73197781885397406</v>
      </c>
      <c r="T58" s="129"/>
      <c r="U58" s="125">
        <v>86</v>
      </c>
      <c r="V58" s="126"/>
      <c r="W58" s="126">
        <f>476/5</f>
        <v>95.2</v>
      </c>
      <c r="X58" s="126"/>
      <c r="Y58" s="126">
        <f t="shared" si="11"/>
        <v>-9.2000000000000028</v>
      </c>
      <c r="Z58" s="126"/>
      <c r="AA58" s="127">
        <f t="shared" si="12"/>
        <v>-9.6638655462184864E-2</v>
      </c>
      <c r="AB58" s="129"/>
      <c r="AC58" s="102"/>
    </row>
    <row r="59" spans="2:39" ht="13.5" customHeight="1" x14ac:dyDescent="0.2">
      <c r="B59" s="122" t="s">
        <v>23</v>
      </c>
      <c r="C59" s="123"/>
      <c r="D59" s="124"/>
      <c r="E59" s="130">
        <v>301</v>
      </c>
      <c r="F59" s="131"/>
      <c r="G59" s="131">
        <v>322</v>
      </c>
      <c r="H59" s="131"/>
      <c r="I59" s="131">
        <f t="shared" si="7"/>
        <v>-21</v>
      </c>
      <c r="J59" s="131"/>
      <c r="K59" s="132">
        <f t="shared" si="8"/>
        <v>-6.5217391304347783E-2</v>
      </c>
      <c r="L59" s="133"/>
      <c r="M59" s="130">
        <v>85</v>
      </c>
      <c r="N59" s="131"/>
      <c r="O59" s="131">
        <f>1164/5</f>
        <v>232.8</v>
      </c>
      <c r="P59" s="131"/>
      <c r="Q59" s="131">
        <f t="shared" si="9"/>
        <v>-147.80000000000001</v>
      </c>
      <c r="R59" s="131"/>
      <c r="S59" s="132">
        <f t="shared" si="10"/>
        <v>-0.63487972508591062</v>
      </c>
      <c r="T59" s="134"/>
      <c r="U59" s="130">
        <v>121</v>
      </c>
      <c r="V59" s="131"/>
      <c r="W59" s="131">
        <f>929/5</f>
        <v>185.8</v>
      </c>
      <c r="X59" s="131"/>
      <c r="Y59" s="131">
        <f t="shared" si="11"/>
        <v>-64.800000000000011</v>
      </c>
      <c r="Z59" s="131"/>
      <c r="AA59" s="132">
        <f t="shared" si="12"/>
        <v>-0.34876210979547906</v>
      </c>
      <c r="AB59" s="134"/>
      <c r="AC59" s="102"/>
    </row>
    <row r="60" spans="2:39" ht="13.5" customHeight="1" x14ac:dyDescent="0.2">
      <c r="B60" s="119" t="s">
        <v>24</v>
      </c>
      <c r="C60" s="120"/>
      <c r="D60" s="121"/>
      <c r="E60" s="34">
        <v>6</v>
      </c>
      <c r="F60" s="35"/>
      <c r="G60" s="35">
        <v>8</v>
      </c>
      <c r="H60" s="35"/>
      <c r="I60" s="35">
        <f t="shared" si="7"/>
        <v>-2</v>
      </c>
      <c r="J60" s="35"/>
      <c r="K60" s="36">
        <f t="shared" si="8"/>
        <v>-0.25</v>
      </c>
      <c r="L60" s="37"/>
      <c r="M60" s="34">
        <v>5</v>
      </c>
      <c r="N60" s="35"/>
      <c r="O60" s="35">
        <f>42/5</f>
        <v>8.4</v>
      </c>
      <c r="P60" s="35"/>
      <c r="Q60" s="35">
        <f t="shared" si="9"/>
        <v>-3.4000000000000004</v>
      </c>
      <c r="R60" s="35"/>
      <c r="S60" s="36">
        <f t="shared" si="10"/>
        <v>-0.40476190476190477</v>
      </c>
      <c r="T60" s="38"/>
      <c r="U60" s="34">
        <v>2</v>
      </c>
      <c r="V60" s="35"/>
      <c r="W60" s="35">
        <f>28/5</f>
        <v>5.6</v>
      </c>
      <c r="X60" s="35"/>
      <c r="Y60" s="35">
        <f t="shared" si="11"/>
        <v>-3.5999999999999996</v>
      </c>
      <c r="Z60" s="35"/>
      <c r="AA60" s="36">
        <f t="shared" si="12"/>
        <v>-0.64285714285714279</v>
      </c>
      <c r="AB60" s="38"/>
      <c r="AC60" s="102"/>
    </row>
    <row r="61" spans="2:39" ht="13.5" customHeight="1" thickBot="1" x14ac:dyDescent="0.25">
      <c r="B61" s="135" t="s">
        <v>25</v>
      </c>
      <c r="C61" s="136"/>
      <c r="D61" s="137"/>
      <c r="E61" s="138">
        <v>23</v>
      </c>
      <c r="F61" s="139"/>
      <c r="G61" s="139">
        <v>31</v>
      </c>
      <c r="H61" s="139"/>
      <c r="I61" s="139">
        <f t="shared" si="7"/>
        <v>-8</v>
      </c>
      <c r="J61" s="139"/>
      <c r="K61" s="140">
        <f t="shared" si="8"/>
        <v>-0.25806451612903225</v>
      </c>
      <c r="L61" s="141"/>
      <c r="M61" s="138">
        <v>18</v>
      </c>
      <c r="N61" s="139"/>
      <c r="O61" s="139">
        <f>134/5</f>
        <v>26.8</v>
      </c>
      <c r="P61" s="139"/>
      <c r="Q61" s="139">
        <f t="shared" si="9"/>
        <v>-8.8000000000000007</v>
      </c>
      <c r="R61" s="139"/>
      <c r="S61" s="140">
        <f t="shared" si="10"/>
        <v>-0.32835820895522394</v>
      </c>
      <c r="T61" s="142"/>
      <c r="U61" s="138">
        <v>15</v>
      </c>
      <c r="V61" s="139"/>
      <c r="W61" s="139">
        <f>105/5</f>
        <v>21</v>
      </c>
      <c r="X61" s="139"/>
      <c r="Y61" s="139">
        <f t="shared" si="11"/>
        <v>-6</v>
      </c>
      <c r="Z61" s="139"/>
      <c r="AA61" s="140">
        <f t="shared" si="12"/>
        <v>-0.2857142857142857</v>
      </c>
      <c r="AB61" s="142"/>
      <c r="AC61" s="102"/>
    </row>
    <row r="62" spans="2:39" ht="13.5" customHeight="1" x14ac:dyDescent="0.2">
      <c r="V62" s="143"/>
      <c r="W62" s="143"/>
      <c r="X62" s="143"/>
      <c r="Y62" s="143"/>
      <c r="Z62" s="143"/>
    </row>
    <row r="63" spans="2:39" ht="13.5" customHeight="1" x14ac:dyDescent="0.2">
      <c r="V63" s="143"/>
      <c r="W63" s="143"/>
      <c r="X63" s="143"/>
      <c r="Y63" s="143"/>
      <c r="Z63" s="143"/>
    </row>
    <row r="64" spans="2:39" s="76" customFormat="1" ht="13.5" customHeight="1" x14ac:dyDescent="0.25">
      <c r="B64" s="115" t="s">
        <v>26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4"/>
      <c r="AB64" s="102"/>
      <c r="AC64" s="144"/>
      <c r="AD64" s="2"/>
      <c r="AE64" s="145"/>
      <c r="AF64" s="102"/>
      <c r="AG64" s="114"/>
      <c r="AI64" s="146"/>
      <c r="AJ64" s="147"/>
      <c r="AK64" s="146"/>
      <c r="AL64" s="146"/>
      <c r="AM64" s="146"/>
    </row>
    <row r="65" spans="1:39" s="76" customFormat="1" ht="13.5" customHeight="1" thickBot="1" x14ac:dyDescent="0.25">
      <c r="B65" s="5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6"/>
      <c r="AB65" s="102"/>
      <c r="AC65" s="148"/>
      <c r="AD65" s="148"/>
      <c r="AE65" s="102"/>
      <c r="AF65" s="102"/>
      <c r="AG65" s="114"/>
      <c r="AI65" s="146"/>
      <c r="AJ65" s="147"/>
      <c r="AK65" s="146"/>
      <c r="AL65" s="146"/>
      <c r="AM65" s="146"/>
    </row>
    <row r="66" spans="1:39" s="76" customFormat="1" ht="18.75" customHeight="1" x14ac:dyDescent="0.2">
      <c r="B66" s="7"/>
      <c r="C66" s="7"/>
      <c r="D66" s="8"/>
      <c r="E66" s="9" t="s">
        <v>2</v>
      </c>
      <c r="F66" s="10"/>
      <c r="G66" s="10"/>
      <c r="H66" s="10"/>
      <c r="I66" s="10"/>
      <c r="J66" s="10"/>
      <c r="K66" s="10"/>
      <c r="L66" s="11"/>
      <c r="M66" s="9" t="s">
        <v>3</v>
      </c>
      <c r="N66" s="10"/>
      <c r="O66" s="10"/>
      <c r="P66" s="10"/>
      <c r="Q66" s="10"/>
      <c r="R66" s="10"/>
      <c r="S66" s="10"/>
      <c r="T66" s="11"/>
      <c r="U66" s="9" t="s">
        <v>4</v>
      </c>
      <c r="V66" s="10"/>
      <c r="W66" s="10"/>
      <c r="X66" s="10"/>
      <c r="Y66" s="10"/>
      <c r="Z66" s="10"/>
      <c r="AA66" s="10"/>
      <c r="AB66" s="11"/>
      <c r="AC66" s="149"/>
      <c r="AD66" s="149"/>
      <c r="AE66" s="149"/>
      <c r="AF66" s="102"/>
      <c r="AG66" s="114"/>
      <c r="AI66" s="146"/>
      <c r="AJ66" s="147"/>
      <c r="AK66" s="146"/>
      <c r="AL66" s="146"/>
      <c r="AM66" s="146"/>
    </row>
    <row r="67" spans="1:39" ht="18" customHeight="1" thickBot="1" x14ac:dyDescent="0.25">
      <c r="B67" s="13"/>
      <c r="C67" s="13"/>
      <c r="D67" s="14"/>
      <c r="E67" s="15">
        <v>2020</v>
      </c>
      <c r="F67" s="16"/>
      <c r="G67" s="17" t="s">
        <v>5</v>
      </c>
      <c r="H67" s="17"/>
      <c r="I67" s="17" t="s">
        <v>6</v>
      </c>
      <c r="J67" s="17"/>
      <c r="K67" s="17" t="s">
        <v>7</v>
      </c>
      <c r="L67" s="18"/>
      <c r="M67" s="15">
        <v>2020</v>
      </c>
      <c r="N67" s="16"/>
      <c r="O67" s="17" t="s">
        <v>5</v>
      </c>
      <c r="P67" s="17"/>
      <c r="Q67" s="17" t="s">
        <v>6</v>
      </c>
      <c r="R67" s="17"/>
      <c r="S67" s="17" t="s">
        <v>7</v>
      </c>
      <c r="T67" s="18"/>
      <c r="U67" s="19">
        <v>2020</v>
      </c>
      <c r="V67" s="20"/>
      <c r="W67" s="18" t="s">
        <v>5</v>
      </c>
      <c r="X67" s="21"/>
      <c r="Y67" s="17" t="s">
        <v>6</v>
      </c>
      <c r="Z67" s="17"/>
      <c r="AA67" s="17" t="s">
        <v>7</v>
      </c>
      <c r="AB67" s="22"/>
    </row>
    <row r="68" spans="1:39" ht="13.5" customHeight="1" x14ac:dyDescent="0.2">
      <c r="B68" s="23" t="s">
        <v>27</v>
      </c>
      <c r="C68" s="24"/>
      <c r="D68" s="25"/>
      <c r="E68" s="26">
        <v>26</v>
      </c>
      <c r="F68" s="27"/>
      <c r="G68" s="27">
        <v>30</v>
      </c>
      <c r="H68" s="27"/>
      <c r="I68" s="27">
        <f>E68-G68</f>
        <v>-4</v>
      </c>
      <c r="J68" s="27"/>
      <c r="K68" s="28">
        <f>E68/G68-1</f>
        <v>-0.1333333333333333</v>
      </c>
      <c r="L68" s="29"/>
      <c r="M68" s="26">
        <v>6</v>
      </c>
      <c r="N68" s="27"/>
      <c r="O68" s="27">
        <f>124/5</f>
        <v>24.8</v>
      </c>
      <c r="P68" s="27"/>
      <c r="Q68" s="27">
        <f>M68-O68</f>
        <v>-18.8</v>
      </c>
      <c r="R68" s="27"/>
      <c r="S68" s="28">
        <f>M68/O68-1</f>
        <v>-0.75806451612903225</v>
      </c>
      <c r="T68" s="30"/>
      <c r="U68" s="26">
        <v>17</v>
      </c>
      <c r="V68" s="27"/>
      <c r="W68" s="27">
        <f>115/5</f>
        <v>23</v>
      </c>
      <c r="X68" s="27"/>
      <c r="Y68" s="27">
        <f>U68-W68</f>
        <v>-6</v>
      </c>
      <c r="Z68" s="27"/>
      <c r="AA68" s="28">
        <f>U68/W68-1</f>
        <v>-0.26086956521739135</v>
      </c>
      <c r="AB68" s="30"/>
    </row>
    <row r="69" spans="1:39" ht="13.5" customHeight="1" x14ac:dyDescent="0.2">
      <c r="B69" s="31" t="s">
        <v>28</v>
      </c>
      <c r="C69" s="32"/>
      <c r="D69" s="33"/>
      <c r="E69" s="34">
        <v>101</v>
      </c>
      <c r="F69" s="35"/>
      <c r="G69" s="35">
        <v>100</v>
      </c>
      <c r="H69" s="35"/>
      <c r="I69" s="35">
        <f t="shared" ref="I69:I73" si="13">E69-G69</f>
        <v>1</v>
      </c>
      <c r="J69" s="35"/>
      <c r="K69" s="36">
        <f t="shared" ref="K69:K73" si="14">E69/G69-1</f>
        <v>1.0000000000000009E-2</v>
      </c>
      <c r="L69" s="37"/>
      <c r="M69" s="34">
        <v>32</v>
      </c>
      <c r="N69" s="35"/>
      <c r="O69" s="35">
        <f>419/5</f>
        <v>83.8</v>
      </c>
      <c r="P69" s="35"/>
      <c r="Q69" s="35">
        <f t="shared" ref="Q69:Q73" si="15">M69-O69</f>
        <v>-51.8</v>
      </c>
      <c r="R69" s="35"/>
      <c r="S69" s="36">
        <f t="shared" ref="S69:S73" si="16">M69/O69-1</f>
        <v>-0.61813842482100245</v>
      </c>
      <c r="T69" s="38"/>
      <c r="U69" s="34">
        <v>53</v>
      </c>
      <c r="V69" s="35"/>
      <c r="W69" s="35">
        <f>323/5</f>
        <v>64.599999999999994</v>
      </c>
      <c r="X69" s="35"/>
      <c r="Y69" s="35">
        <f t="shared" ref="Y69:Y73" si="17">U69-W69</f>
        <v>-11.599999999999994</v>
      </c>
      <c r="Z69" s="35"/>
      <c r="AA69" s="36">
        <f t="shared" ref="AA69:AA73" si="18">U69/W69-1</f>
        <v>-0.17956656346749222</v>
      </c>
      <c r="AB69" s="38"/>
    </row>
    <row r="70" spans="1:39" ht="13.5" customHeight="1" x14ac:dyDescent="0.2">
      <c r="B70" s="39" t="s">
        <v>29</v>
      </c>
      <c r="C70" s="40"/>
      <c r="D70" s="41"/>
      <c r="E70" s="42">
        <v>154</v>
      </c>
      <c r="F70" s="43"/>
      <c r="G70" s="43">
        <v>163</v>
      </c>
      <c r="H70" s="43"/>
      <c r="I70" s="43">
        <f t="shared" si="13"/>
        <v>-9</v>
      </c>
      <c r="J70" s="43"/>
      <c r="K70" s="44">
        <f t="shared" si="14"/>
        <v>-5.5214723926380382E-2</v>
      </c>
      <c r="L70" s="45"/>
      <c r="M70" s="42">
        <v>57</v>
      </c>
      <c r="N70" s="43"/>
      <c r="O70" s="43">
        <v>145</v>
      </c>
      <c r="P70" s="43"/>
      <c r="Q70" s="43">
        <f t="shared" si="15"/>
        <v>-88</v>
      </c>
      <c r="R70" s="43"/>
      <c r="S70" s="44">
        <f t="shared" si="16"/>
        <v>-0.60689655172413792</v>
      </c>
      <c r="T70" s="46"/>
      <c r="U70" s="42">
        <v>67</v>
      </c>
      <c r="V70" s="43"/>
      <c r="W70" s="43">
        <v>119</v>
      </c>
      <c r="X70" s="43"/>
      <c r="Y70" s="43">
        <f t="shared" si="17"/>
        <v>-52</v>
      </c>
      <c r="Z70" s="43"/>
      <c r="AA70" s="44">
        <f t="shared" si="18"/>
        <v>-0.43697478991596639</v>
      </c>
      <c r="AB70" s="46"/>
    </row>
    <row r="71" spans="1:39" ht="13.5" customHeight="1" x14ac:dyDescent="0.2">
      <c r="B71" s="31" t="s">
        <v>30</v>
      </c>
      <c r="C71" s="32"/>
      <c r="D71" s="33"/>
      <c r="E71" s="34">
        <v>123</v>
      </c>
      <c r="F71" s="35"/>
      <c r="G71" s="35">
        <v>128</v>
      </c>
      <c r="H71" s="35"/>
      <c r="I71" s="35">
        <f t="shared" si="13"/>
        <v>-5</v>
      </c>
      <c r="J71" s="35"/>
      <c r="K71" s="36">
        <f t="shared" si="14"/>
        <v>-3.90625E-2</v>
      </c>
      <c r="L71" s="37"/>
      <c r="M71" s="34">
        <v>50</v>
      </c>
      <c r="N71" s="35"/>
      <c r="O71" s="35">
        <v>113</v>
      </c>
      <c r="P71" s="35"/>
      <c r="Q71" s="35">
        <f t="shared" si="15"/>
        <v>-63</v>
      </c>
      <c r="R71" s="35"/>
      <c r="S71" s="36">
        <f t="shared" si="16"/>
        <v>-0.55752212389380529</v>
      </c>
      <c r="T71" s="38"/>
      <c r="U71" s="34">
        <v>77</v>
      </c>
      <c r="V71" s="35"/>
      <c r="W71" s="35">
        <v>93</v>
      </c>
      <c r="X71" s="35"/>
      <c r="Y71" s="35">
        <f t="shared" si="17"/>
        <v>-16</v>
      </c>
      <c r="Z71" s="35"/>
      <c r="AA71" s="36">
        <f t="shared" si="18"/>
        <v>-0.17204301075268813</v>
      </c>
      <c r="AB71" s="38"/>
    </row>
    <row r="72" spans="1:39" ht="13.5" customHeight="1" x14ac:dyDescent="0.2">
      <c r="B72" s="39" t="s">
        <v>31</v>
      </c>
      <c r="C72" s="40"/>
      <c r="D72" s="41"/>
      <c r="E72" s="42">
        <v>52</v>
      </c>
      <c r="F72" s="43"/>
      <c r="G72" s="43">
        <v>55</v>
      </c>
      <c r="H72" s="43"/>
      <c r="I72" s="43">
        <f t="shared" si="13"/>
        <v>-3</v>
      </c>
      <c r="J72" s="43"/>
      <c r="K72" s="44">
        <f t="shared" si="14"/>
        <v>-5.4545454545454564E-2</v>
      </c>
      <c r="L72" s="45"/>
      <c r="M72" s="42">
        <v>18</v>
      </c>
      <c r="N72" s="43"/>
      <c r="O72" s="43">
        <f>223/5</f>
        <v>44.6</v>
      </c>
      <c r="P72" s="43"/>
      <c r="Q72" s="43">
        <f t="shared" si="15"/>
        <v>-26.6</v>
      </c>
      <c r="R72" s="43"/>
      <c r="S72" s="44">
        <f t="shared" si="16"/>
        <v>-0.5964125560538116</v>
      </c>
      <c r="T72" s="46"/>
      <c r="U72" s="42">
        <v>34</v>
      </c>
      <c r="V72" s="43"/>
      <c r="W72" s="43">
        <f>198/5</f>
        <v>39.6</v>
      </c>
      <c r="X72" s="43"/>
      <c r="Y72" s="43">
        <f t="shared" si="17"/>
        <v>-5.6000000000000014</v>
      </c>
      <c r="Z72" s="43"/>
      <c r="AA72" s="44">
        <f t="shared" si="18"/>
        <v>-0.14141414141414144</v>
      </c>
      <c r="AB72" s="46"/>
    </row>
    <row r="73" spans="1:39" ht="13.5" customHeight="1" thickBot="1" x14ac:dyDescent="0.25">
      <c r="B73" s="48" t="s">
        <v>32</v>
      </c>
      <c r="C73" s="49"/>
      <c r="D73" s="50"/>
      <c r="E73" s="150">
        <v>89</v>
      </c>
      <c r="F73" s="151"/>
      <c r="G73" s="151">
        <v>95</v>
      </c>
      <c r="H73" s="151"/>
      <c r="I73" s="151">
        <f t="shared" si="13"/>
        <v>-6</v>
      </c>
      <c r="J73" s="151"/>
      <c r="K73" s="152">
        <f t="shared" si="14"/>
        <v>-6.315789473684208E-2</v>
      </c>
      <c r="L73" s="153"/>
      <c r="M73" s="150">
        <v>15</v>
      </c>
      <c r="N73" s="151"/>
      <c r="O73" s="151">
        <f>313/5</f>
        <v>62.6</v>
      </c>
      <c r="P73" s="151"/>
      <c r="Q73" s="154">
        <f t="shared" si="15"/>
        <v>-47.6</v>
      </c>
      <c r="R73" s="155"/>
      <c r="S73" s="153">
        <f t="shared" si="16"/>
        <v>-0.76038338658146964</v>
      </c>
      <c r="T73" s="156"/>
      <c r="U73" s="150">
        <v>42</v>
      </c>
      <c r="V73" s="151"/>
      <c r="W73" s="151">
        <f>275/5</f>
        <v>55</v>
      </c>
      <c r="X73" s="151"/>
      <c r="Y73" s="151">
        <f t="shared" si="17"/>
        <v>-13</v>
      </c>
      <c r="Z73" s="151"/>
      <c r="AA73" s="152">
        <f t="shared" si="18"/>
        <v>-0.23636363636363633</v>
      </c>
      <c r="AB73" s="157"/>
    </row>
    <row r="74" spans="1:39" ht="31.5" customHeight="1" x14ac:dyDescent="0.2">
      <c r="V74" s="143"/>
      <c r="W74" s="143"/>
      <c r="X74" s="143"/>
      <c r="Y74" s="143"/>
      <c r="Z74" s="143"/>
    </row>
    <row r="75" spans="1:39" ht="25.5" customHeight="1" thickBot="1" x14ac:dyDescent="0.25">
      <c r="A75" s="158" t="s">
        <v>33</v>
      </c>
      <c r="B75" s="159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1"/>
      <c r="Y75" s="161"/>
      <c r="Z75" s="161"/>
      <c r="AA75" s="161"/>
      <c r="AB75" s="161"/>
      <c r="AC75" s="162" t="s">
        <v>34</v>
      </c>
    </row>
    <row r="76" spans="1:39" ht="32.25" customHeight="1" thickTop="1" x14ac:dyDescent="0.2">
      <c r="A76" s="163" t="s">
        <v>35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</row>
    <row r="77" spans="1:39" ht="12.75" customHeight="1" x14ac:dyDescent="0.2">
      <c r="A77" s="164" t="s">
        <v>36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</row>
    <row r="78" spans="1:39" x14ac:dyDescent="0.2">
      <c r="B78" s="165"/>
    </row>
    <row r="90" spans="2:26" x14ac:dyDescent="0.2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</sheetData>
  <sheetProtection selectLockedCells="1"/>
  <mergeCells count="263">
    <mergeCell ref="AA73:AB73"/>
    <mergeCell ref="A76:AC76"/>
    <mergeCell ref="A77:AC77"/>
    <mergeCell ref="O73:P73"/>
    <mergeCell ref="Q73:R73"/>
    <mergeCell ref="S73:T73"/>
    <mergeCell ref="U73:V73"/>
    <mergeCell ref="W73:X73"/>
    <mergeCell ref="Y73:Z73"/>
    <mergeCell ref="U72:V72"/>
    <mergeCell ref="W72:X72"/>
    <mergeCell ref="Y72:Z72"/>
    <mergeCell ref="AA72:AB72"/>
    <mergeCell ref="B73:D73"/>
    <mergeCell ref="E73:F73"/>
    <mergeCell ref="G73:H73"/>
    <mergeCell ref="I73:J73"/>
    <mergeCell ref="K73:L73"/>
    <mergeCell ref="M73:N73"/>
    <mergeCell ref="AA71:AB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O71:P71"/>
    <mergeCell ref="Q71:R71"/>
    <mergeCell ref="S71:T71"/>
    <mergeCell ref="U71:V71"/>
    <mergeCell ref="W71:X71"/>
    <mergeCell ref="Y71:Z71"/>
    <mergeCell ref="U70:V70"/>
    <mergeCell ref="W70:X70"/>
    <mergeCell ref="Y70:Z70"/>
    <mergeCell ref="AA70:AB70"/>
    <mergeCell ref="B71:D71"/>
    <mergeCell ref="E71:F71"/>
    <mergeCell ref="G71:H71"/>
    <mergeCell ref="I71:J71"/>
    <mergeCell ref="K71:L71"/>
    <mergeCell ref="M71:N71"/>
    <mergeCell ref="AA69:AB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O69:P69"/>
    <mergeCell ref="Q69:R69"/>
    <mergeCell ref="S69:T69"/>
    <mergeCell ref="U69:V69"/>
    <mergeCell ref="W69:X69"/>
    <mergeCell ref="Y69:Z69"/>
    <mergeCell ref="U68:V68"/>
    <mergeCell ref="W68:X68"/>
    <mergeCell ref="Y68:Z68"/>
    <mergeCell ref="AA68:AB68"/>
    <mergeCell ref="B69:D69"/>
    <mergeCell ref="E69:F69"/>
    <mergeCell ref="G69:H69"/>
    <mergeCell ref="I69:J69"/>
    <mergeCell ref="K69:L69"/>
    <mergeCell ref="M69:N69"/>
    <mergeCell ref="AA67:AB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O67:P67"/>
    <mergeCell ref="Q67:R67"/>
    <mergeCell ref="S67:T67"/>
    <mergeCell ref="U67:V67"/>
    <mergeCell ref="W67:X67"/>
    <mergeCell ref="Y67:Z67"/>
    <mergeCell ref="W61:X61"/>
    <mergeCell ref="Y61:Z61"/>
    <mergeCell ref="AA61:AB61"/>
    <mergeCell ref="B66:D66"/>
    <mergeCell ref="B67:D67"/>
    <mergeCell ref="E67:F67"/>
    <mergeCell ref="G67:H67"/>
    <mergeCell ref="I67:J67"/>
    <mergeCell ref="K67:L67"/>
    <mergeCell ref="M67:N67"/>
    <mergeCell ref="AA60:AB60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O60:P60"/>
    <mergeCell ref="Q60:R60"/>
    <mergeCell ref="S60:T60"/>
    <mergeCell ref="U60:V60"/>
    <mergeCell ref="W60:X60"/>
    <mergeCell ref="Y60:Z60"/>
    <mergeCell ref="S59:T59"/>
    <mergeCell ref="U59:V59"/>
    <mergeCell ref="W59:X59"/>
    <mergeCell ref="Y59:Z59"/>
    <mergeCell ref="AA59:AB59"/>
    <mergeCell ref="E60:F60"/>
    <mergeCell ref="G60:H60"/>
    <mergeCell ref="I60:J60"/>
    <mergeCell ref="K60:L60"/>
    <mergeCell ref="M60:N60"/>
    <mergeCell ref="W58:X58"/>
    <mergeCell ref="Y58:Z58"/>
    <mergeCell ref="AA58:AB58"/>
    <mergeCell ref="E59:F59"/>
    <mergeCell ref="G59:H59"/>
    <mergeCell ref="I59:J59"/>
    <mergeCell ref="K59:L59"/>
    <mergeCell ref="M59:N59"/>
    <mergeCell ref="O59:P59"/>
    <mergeCell ref="Q59:R59"/>
    <mergeCell ref="AA57:AB57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O57:P57"/>
    <mergeCell ref="Q57:R57"/>
    <mergeCell ref="S57:T57"/>
    <mergeCell ref="U57:V57"/>
    <mergeCell ref="W57:X57"/>
    <mergeCell ref="Y57:Z57"/>
    <mergeCell ref="S56:T56"/>
    <mergeCell ref="U56:V56"/>
    <mergeCell ref="W56:X56"/>
    <mergeCell ref="Y56:Z56"/>
    <mergeCell ref="AA56:AB56"/>
    <mergeCell ref="E57:F57"/>
    <mergeCell ref="G57:H57"/>
    <mergeCell ref="I57:J57"/>
    <mergeCell ref="K57:L57"/>
    <mergeCell ref="M57:N57"/>
    <mergeCell ref="W55:X55"/>
    <mergeCell ref="Y55:Z55"/>
    <mergeCell ref="AA55:AB55"/>
    <mergeCell ref="E56:F56"/>
    <mergeCell ref="G56:H56"/>
    <mergeCell ref="I56:J56"/>
    <mergeCell ref="K56:L56"/>
    <mergeCell ref="M56:N56"/>
    <mergeCell ref="O56:P56"/>
    <mergeCell ref="Q56:R56"/>
    <mergeCell ref="AA54:AB54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O54:P54"/>
    <mergeCell ref="Q54:R54"/>
    <mergeCell ref="S54:T54"/>
    <mergeCell ref="U54:V54"/>
    <mergeCell ref="W54:X54"/>
    <mergeCell ref="Y54:Z54"/>
    <mergeCell ref="C25:AA25"/>
    <mergeCell ref="C34:AA34"/>
    <mergeCell ref="C43:AA43"/>
    <mergeCell ref="B53:D53"/>
    <mergeCell ref="B54:D54"/>
    <mergeCell ref="E54:F54"/>
    <mergeCell ref="G54:H54"/>
    <mergeCell ref="I54:J54"/>
    <mergeCell ref="K54:L54"/>
    <mergeCell ref="M54:N54"/>
    <mergeCell ref="S11:T11"/>
    <mergeCell ref="U11:V11"/>
    <mergeCell ref="W11:X11"/>
    <mergeCell ref="Y11:Z11"/>
    <mergeCell ref="AA11:AB11"/>
    <mergeCell ref="C16:AA16"/>
    <mergeCell ref="Y10:Z10"/>
    <mergeCell ref="AA10:AB10"/>
    <mergeCell ref="B11:D11"/>
    <mergeCell ref="E11:F11"/>
    <mergeCell ref="G11:H11"/>
    <mergeCell ref="I11:J11"/>
    <mergeCell ref="K11:L11"/>
    <mergeCell ref="M11:N11"/>
    <mergeCell ref="O11:P11"/>
    <mergeCell ref="Q11:R11"/>
    <mergeCell ref="M10:N10"/>
    <mergeCell ref="O10:P10"/>
    <mergeCell ref="Q10:R10"/>
    <mergeCell ref="S10:T10"/>
    <mergeCell ref="U10:V10"/>
    <mergeCell ref="W10:X10"/>
    <mergeCell ref="S9:T9"/>
    <mergeCell ref="U9:V9"/>
    <mergeCell ref="W9:X9"/>
    <mergeCell ref="Y9:Z9"/>
    <mergeCell ref="AA9:AB9"/>
    <mergeCell ref="B10:D10"/>
    <mergeCell ref="E10:F10"/>
    <mergeCell ref="G10:H10"/>
    <mergeCell ref="I10:J10"/>
    <mergeCell ref="K10:L10"/>
    <mergeCell ref="Y8:Z8"/>
    <mergeCell ref="AA8:AB8"/>
    <mergeCell ref="B9:D9"/>
    <mergeCell ref="E9:F9"/>
    <mergeCell ref="G9:H9"/>
    <mergeCell ref="I9:J9"/>
    <mergeCell ref="K9:L9"/>
    <mergeCell ref="M9:N9"/>
    <mergeCell ref="O9:P9"/>
    <mergeCell ref="Q9:R9"/>
    <mergeCell ref="M8:N8"/>
    <mergeCell ref="O8:P8"/>
    <mergeCell ref="Q8:R8"/>
    <mergeCell ref="S8:T8"/>
    <mergeCell ref="U8:V8"/>
    <mergeCell ref="W8:X8"/>
    <mergeCell ref="S7:T7"/>
    <mergeCell ref="U7:V7"/>
    <mergeCell ref="W7:X7"/>
    <mergeCell ref="Y7:Z7"/>
    <mergeCell ref="AA7:AB7"/>
    <mergeCell ref="B8:D8"/>
    <mergeCell ref="E8:F8"/>
    <mergeCell ref="G8:H8"/>
    <mergeCell ref="I8:J8"/>
    <mergeCell ref="K8:L8"/>
    <mergeCell ref="A1:AC1"/>
    <mergeCell ref="B6:D6"/>
    <mergeCell ref="B7:D7"/>
    <mergeCell ref="E7:F7"/>
    <mergeCell ref="G7:H7"/>
    <mergeCell ref="I7:J7"/>
    <mergeCell ref="K7:L7"/>
    <mergeCell ref="M7:N7"/>
    <mergeCell ref="O7:P7"/>
    <mergeCell ref="Q7:R7"/>
  </mergeCells>
  <printOptions horizontalCentered="1" verticalCentered="1"/>
  <pageMargins left="0.19685039370078741" right="0.35433070866141736" top="0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baromètre page 9_E</vt:lpstr>
      <vt:lpstr>'baromètre page 9_E'!Zone_d_impression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SALATHE MANUELLE</dc:creator>
  <cp:lastModifiedBy>SALATHE MANUELLE</cp:lastModifiedBy>
  <dcterms:created xsi:type="dcterms:W3CDTF">2020-07-18T10:09:58Z</dcterms:created>
  <dcterms:modified xsi:type="dcterms:W3CDTF">2020-07-18T10:11:37Z</dcterms:modified>
</cp:coreProperties>
</file>